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0420" tabRatio="696" activeTab="4"/>
  </bookViews>
  <sheets>
    <sheet name="Summary " sheetId="13" r:id="rId1"/>
    <sheet name="KFC BOQ " sheetId="12" r:id="rId2"/>
    <sheet name="KFC Signage's" sheetId="22" r:id="rId3"/>
    <sheet name="KFC Plumbing BOQ" sheetId="18" r:id="rId4"/>
    <sheet name="KFC Electrical" sheetId="24" r:id="rId5"/>
    <sheet name="KFC-CCTV" sheetId="25" r:id="rId6"/>
    <sheet name="KFC-Lighting BOQ" sheetId="26" r:id="rId7"/>
    <sheet name="KFC-Fire Panel" sheetId="27" r:id="rId8"/>
    <sheet name="KFC-Fire Extinguisher &amp; Separat" sheetId="28" r:id="rId9"/>
    <sheet name="KFC-Sprinkler" sheetId="29" r:id="rId10"/>
    <sheet name="KFC MB " sheetId="11" r:id="rId11"/>
    <sheet name="Masala Kitchen MB" sheetId="15" state="hidden" r:id="rId12"/>
    <sheet name="FOH AREA  MB " sheetId="16" state="hidden" r:id="rId13"/>
    <sheet name="Basement MB " sheetId="21" state="hidden" r:id="rId14"/>
    <sheet name="CIVIL INTERIOR MAKE LIST" sheetId="10" r:id="rId15"/>
  </sheets>
  <definedNames>
    <definedName name="_xlnm.Print_Area" localSheetId="4">'KFC Electrical'!$A$1:$G$182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4" l="1"/>
  <c r="F48" i="24"/>
  <c r="F49" i="24"/>
  <c r="F50" i="24"/>
  <c r="F51" i="24"/>
  <c r="F52" i="24"/>
  <c r="F53" i="24"/>
  <c r="F54" i="24"/>
  <c r="F55" i="24"/>
  <c r="F56" i="24"/>
  <c r="F57" i="24"/>
  <c r="F58" i="24"/>
  <c r="F59" i="24"/>
  <c r="F60" i="24"/>
  <c r="F61" i="24"/>
  <c r="F62" i="24"/>
  <c r="F63" i="24"/>
  <c r="F64" i="24"/>
  <c r="F65" i="24"/>
  <c r="F66" i="24"/>
  <c r="F67"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3" i="24"/>
  <c r="F124" i="24"/>
  <c r="F125" i="24"/>
  <c r="F126" i="24"/>
  <c r="F127" i="24"/>
  <c r="F128" i="24"/>
  <c r="F129" i="24"/>
  <c r="F130" i="24"/>
  <c r="F131" i="24"/>
  <c r="F132" i="24"/>
  <c r="F133" i="24"/>
  <c r="F134" i="24"/>
  <c r="F135" i="24"/>
  <c r="F136" i="24"/>
  <c r="F137" i="24"/>
  <c r="F139" i="24"/>
  <c r="F140" i="24"/>
  <c r="F141" i="24"/>
  <c r="F142" i="24"/>
  <c r="F143" i="24"/>
  <c r="F144" i="24"/>
  <c r="F145" i="24"/>
  <c r="F146" i="24"/>
  <c r="F147" i="24"/>
  <c r="F148" i="24"/>
  <c r="F149" i="24"/>
  <c r="F150" i="24"/>
  <c r="F151" i="24"/>
  <c r="F152" i="24"/>
  <c r="F153" i="24"/>
  <c r="F154" i="24"/>
  <c r="F155" i="24"/>
  <c r="G12" i="28" l="1"/>
  <c r="G10" i="28"/>
  <c r="G8" i="28"/>
  <c r="G7" i="28"/>
  <c r="G6" i="28"/>
  <c r="G5" i="28"/>
  <c r="G4" i="28"/>
  <c r="G3" i="28"/>
  <c r="G20" i="27"/>
  <c r="G18" i="27"/>
  <c r="G17" i="27"/>
  <c r="G15" i="27"/>
  <c r="G13" i="27"/>
  <c r="G11" i="27"/>
  <c r="G9" i="27"/>
  <c r="G6" i="27"/>
  <c r="G4" i="27"/>
  <c r="F9" i="26"/>
  <c r="F6" i="26"/>
  <c r="F5" i="26"/>
  <c r="F4" i="26"/>
  <c r="F3" i="26"/>
  <c r="F177" i="24"/>
  <c r="F176" i="24"/>
  <c r="F175" i="24"/>
  <c r="F174" i="24"/>
  <c r="F173" i="24"/>
  <c r="F172" i="24"/>
  <c r="F171" i="24"/>
  <c r="F170" i="24"/>
  <c r="F169" i="24"/>
  <c r="F168" i="24"/>
  <c r="F167" i="24"/>
  <c r="F166" i="24"/>
  <c r="F165" i="24"/>
  <c r="F164" i="24"/>
  <c r="F163" i="24"/>
  <c r="F162" i="24"/>
  <c r="F161" i="24"/>
  <c r="F160" i="24"/>
  <c r="F159" i="24"/>
  <c r="F158" i="24"/>
  <c r="F157" i="24"/>
  <c r="F156" i="24"/>
  <c r="G92" i="12" l="1"/>
  <c r="G91" i="12"/>
  <c r="G90" i="12"/>
  <c r="G87" i="12"/>
  <c r="G33" i="12" l="1"/>
  <c r="G32" i="12"/>
  <c r="G28" i="12"/>
  <c r="G59" i="12"/>
  <c r="G17" i="18" l="1"/>
  <c r="G18" i="18"/>
  <c r="D30" i="13"/>
  <c r="F49" i="29" l="1"/>
  <c r="F47" i="29"/>
  <c r="F46" i="29"/>
  <c r="F45" i="29"/>
  <c r="F42" i="29"/>
  <c r="F41" i="29"/>
  <c r="F39" i="29"/>
  <c r="F38" i="29"/>
  <c r="F35" i="29"/>
  <c r="F34" i="29"/>
  <c r="F33" i="29"/>
  <c r="F32" i="29"/>
  <c r="F29" i="29"/>
  <c r="F28" i="29"/>
  <c r="F27" i="29"/>
  <c r="F26" i="29"/>
  <c r="F25" i="29"/>
  <c r="F24" i="29"/>
  <c r="F21" i="29"/>
  <c r="F20" i="29"/>
  <c r="F17" i="29"/>
  <c r="D16" i="29"/>
  <c r="F16" i="29" s="1"/>
  <c r="F15" i="29"/>
  <c r="D15" i="29"/>
  <c r="D14" i="29"/>
  <c r="F14" i="29" s="1"/>
  <c r="D13" i="29"/>
  <c r="F13" i="29" s="1"/>
  <c r="F12" i="29"/>
  <c r="D12" i="29"/>
  <c r="F9" i="29"/>
  <c r="F8" i="29"/>
  <c r="F7" i="29"/>
  <c r="F6" i="29"/>
  <c r="F5" i="29"/>
  <c r="F4" i="29"/>
  <c r="A8" i="27"/>
  <c r="A10" i="27" s="1"/>
  <c r="A12" i="27" s="1"/>
  <c r="A7" i="27"/>
  <c r="A5" i="27"/>
  <c r="G22" i="27" l="1"/>
  <c r="F51" i="29"/>
  <c r="D32" i="13" s="1"/>
  <c r="F7" i="26"/>
  <c r="D38" i="13" s="1"/>
  <c r="H27" i="25" l="1"/>
  <c r="H26" i="25"/>
  <c r="H25" i="25"/>
  <c r="H24" i="25"/>
  <c r="H23" i="25"/>
  <c r="H22" i="25"/>
  <c r="H21" i="25"/>
  <c r="H20" i="25"/>
  <c r="H19" i="25"/>
  <c r="H18" i="25"/>
  <c r="H16" i="25"/>
  <c r="H15" i="25"/>
  <c r="H14" i="25"/>
  <c r="H13" i="25"/>
  <c r="H12" i="25"/>
  <c r="H11" i="25"/>
  <c r="H10" i="25"/>
  <c r="H9" i="25"/>
  <c r="A9" i="25"/>
  <c r="A10" i="25" s="1"/>
  <c r="A11" i="25" s="1"/>
  <c r="A12" i="25" s="1"/>
  <c r="A13" i="25" s="1"/>
  <c r="A14" i="25" s="1"/>
  <c r="A15" i="25" s="1"/>
  <c r="A16" i="25" s="1"/>
  <c r="A17" i="25" s="1"/>
  <c r="A18" i="25" s="1"/>
  <c r="A19" i="25" s="1"/>
  <c r="A20" i="25" s="1"/>
  <c r="A21" i="25" s="1"/>
  <c r="A22" i="25" s="1"/>
  <c r="A23" i="25" s="1"/>
  <c r="A24" i="25" s="1"/>
  <c r="A25" i="25" s="1"/>
  <c r="A26" i="25" s="1"/>
  <c r="A27" i="25" s="1"/>
  <c r="H8" i="25"/>
  <c r="H7" i="25"/>
  <c r="H6" i="25"/>
  <c r="H5" i="25"/>
  <c r="H4" i="25"/>
  <c r="H3" i="25"/>
  <c r="H28" i="25" l="1"/>
  <c r="D34" i="13" s="1"/>
  <c r="G98" i="11"/>
  <c r="A60" i="12"/>
  <c r="A61" i="12" s="1"/>
  <c r="A62" i="12" s="1"/>
  <c r="A63" i="12" s="1"/>
  <c r="A64" i="12" s="1"/>
  <c r="A65" i="12" s="1"/>
  <c r="A66" i="12" s="1"/>
  <c r="A67" i="12" s="1"/>
  <c r="A68" i="12" s="1"/>
  <c r="A69" i="12" s="1"/>
  <c r="A59" i="12"/>
  <c r="A56" i="18" l="1"/>
  <c r="A57" i="18" s="1"/>
  <c r="G56" i="18"/>
  <c r="A92" i="12"/>
  <c r="A93" i="12" s="1"/>
  <c r="A94" i="12" s="1"/>
  <c r="A95" i="12" s="1"/>
  <c r="G56" i="12"/>
  <c r="G34" i="12"/>
  <c r="G35" i="12" s="1"/>
  <c r="A32" i="12"/>
  <c r="A33" i="12" s="1"/>
  <c r="A34" i="12" s="1"/>
  <c r="G14" i="22"/>
  <c r="G16" i="22" s="1" a="1"/>
  <c r="G16" i="22" s="1"/>
  <c r="D40" i="13" s="1"/>
  <c r="G13" i="22"/>
  <c r="G12" i="22"/>
  <c r="G11" i="22"/>
  <c r="G10" i="22"/>
  <c r="G9" i="22"/>
  <c r="G8" i="22"/>
  <c r="G7" i="22"/>
  <c r="G6" i="22"/>
  <c r="A6" i="22"/>
  <c r="A8" i="22" s="1"/>
  <c r="A9" i="22" s="1"/>
  <c r="A10" i="22" s="1"/>
  <c r="A11" i="22" s="1"/>
  <c r="A12" i="22" s="1"/>
  <c r="A13" i="22" s="1"/>
  <c r="G85" i="12"/>
  <c r="G83" i="12"/>
  <c r="G15" i="22" l="1"/>
  <c r="D20" i="13" s="1"/>
  <c r="G94" i="12" l="1"/>
  <c r="G426" i="11"/>
  <c r="G423" i="11"/>
  <c r="G415" i="11"/>
  <c r="G422" i="11"/>
  <c r="G421" i="11"/>
  <c r="G419" i="11"/>
  <c r="G418" i="11"/>
  <c r="F420" i="11"/>
  <c r="G420" i="11" s="1"/>
  <c r="G417" i="11"/>
  <c r="G416" i="11"/>
  <c r="G95" i="12" l="1"/>
  <c r="G427" i="11" l="1"/>
  <c r="G428" i="11" s="1"/>
  <c r="G114" i="16"/>
  <c r="G294" i="15"/>
  <c r="G293" i="15"/>
  <c r="G288" i="15"/>
  <c r="G282" i="15"/>
  <c r="G283" i="15"/>
  <c r="G329" i="11"/>
  <c r="G330" i="11" s="1"/>
  <c r="G331" i="11" s="1"/>
  <c r="G319" i="11"/>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93" i="12"/>
  <c r="G14" i="21"/>
  <c r="G16" i="21" s="1"/>
  <c r="G8" i="21"/>
  <c r="G7" i="21"/>
  <c r="G10" i="21" s="1"/>
  <c r="G4" i="21"/>
  <c r="G2" i="21"/>
  <c r="G69" i="12"/>
  <c r="G68" i="12"/>
  <c r="G67" i="12"/>
  <c r="G66" i="12"/>
  <c r="G65" i="12"/>
  <c r="G64" i="12"/>
  <c r="G63" i="12"/>
  <c r="G61" i="12"/>
  <c r="G58" i="12"/>
  <c r="G57" i="12"/>
  <c r="G55" i="12"/>
  <c r="G54" i="12"/>
  <c r="G53" i="12"/>
  <c r="G52" i="12"/>
  <c r="G51" i="12"/>
  <c r="G46" i="12"/>
  <c r="G47" i="12"/>
  <c r="G48" i="12"/>
  <c r="G45" i="12"/>
  <c r="G42" i="12"/>
  <c r="G41" i="12"/>
  <c r="G40" i="12"/>
  <c r="G27" i="18"/>
  <c r="G62" i="18"/>
  <c r="G59" i="18"/>
  <c r="G58" i="18"/>
  <c r="A58" i="18"/>
  <c r="A59" i="18" s="1"/>
  <c r="A62" i="18" s="1"/>
  <c r="G57" i="18"/>
  <c r="G49" i="12" l="1"/>
  <c r="G43" i="12"/>
  <c r="G119" i="2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73" i="12"/>
  <c r="G86" i="12"/>
  <c r="G84" i="12"/>
  <c r="G82" i="12" l="1"/>
  <c r="G80" i="12"/>
  <c r="G81" i="12"/>
  <c r="G196" i="11" l="1"/>
  <c r="A79" i="12" l="1"/>
  <c r="A80" i="12" s="1"/>
  <c r="A81" i="12" s="1"/>
  <c r="A82" i="12" s="1"/>
  <c r="G79" i="12"/>
  <c r="G78" i="12"/>
  <c r="G410" i="11"/>
  <c r="G411" i="11" s="1"/>
  <c r="G412" i="11" s="1"/>
  <c r="A83" i="12" l="1"/>
  <c r="A84" i="12" s="1"/>
  <c r="A85" i="12" s="1"/>
  <c r="A86" i="12" s="1"/>
  <c r="A87" i="12" s="1"/>
  <c r="A88" i="12" s="1"/>
  <c r="A89" i="12" s="1"/>
  <c r="A90" i="12" s="1"/>
  <c r="A91" i="12" s="1"/>
  <c r="G96" i="12"/>
  <c r="D18" i="13" s="1"/>
  <c r="G293" i="1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4" i="11"/>
  <c r="G163" i="11"/>
  <c r="G166" i="11" s="1"/>
  <c r="G26" i="12"/>
  <c r="G24" i="12"/>
  <c r="G22" i="12"/>
  <c r="G17" i="12"/>
  <c r="G15" i="12"/>
  <c r="G13" i="12"/>
  <c r="G9" i="12"/>
  <c r="G5" i="12"/>
  <c r="G6" i="12" s="1"/>
  <c r="D6" i="13" s="1"/>
  <c r="G75" i="12"/>
  <c r="G74" i="12"/>
  <c r="G72" i="12"/>
  <c r="G338" i="11"/>
  <c r="G318" i="11"/>
  <c r="G317" i="11"/>
  <c r="G316" i="11"/>
  <c r="G314" i="11"/>
  <c r="G313" i="11"/>
  <c r="G312" i="11"/>
  <c r="G304" i="11"/>
  <c r="G305" i="11"/>
  <c r="G306" i="11"/>
  <c r="G307" i="11"/>
  <c r="G308" i="11"/>
  <c r="G309" i="11"/>
  <c r="G310" i="11"/>
  <c r="G311" i="11"/>
  <c r="G303" i="11"/>
  <c r="G302" i="11"/>
  <c r="G278" i="11"/>
  <c r="G260" i="11"/>
  <c r="G258" i="11"/>
  <c r="G252" i="11"/>
  <c r="G253" i="11" s="1"/>
  <c r="G254" i="11" s="1"/>
  <c r="G241" i="11"/>
  <c r="G234" i="11"/>
  <c r="G235" i="11" s="1"/>
  <c r="G224" i="11"/>
  <c r="G214" i="11"/>
  <c r="G217" i="11" s="1"/>
  <c r="G218" i="11" s="1"/>
  <c r="G205" i="11"/>
  <c r="G208" i="11" s="1"/>
  <c r="G195" i="11"/>
  <c r="G174" i="11"/>
  <c r="G175" i="11"/>
  <c r="G176" i="11"/>
  <c r="G173" i="11"/>
  <c r="G153" i="11"/>
  <c r="G154" i="11" s="1"/>
  <c r="G142" i="11"/>
  <c r="G143" i="11"/>
  <c r="G141" i="11"/>
  <c r="G135" i="11"/>
  <c r="G134" i="11"/>
  <c r="G133" i="11"/>
  <c r="G132" i="11"/>
  <c r="G131" i="11"/>
  <c r="G119" i="11"/>
  <c r="G120" i="11"/>
  <c r="G121" i="11"/>
  <c r="G122" i="11"/>
  <c r="G118" i="11"/>
  <c r="G112" i="11"/>
  <c r="G113" i="11" s="1"/>
  <c r="G114" i="11" s="1"/>
  <c r="G107" i="11"/>
  <c r="G108" i="11" s="1"/>
  <c r="G109" i="11" s="1"/>
  <c r="G97" i="11"/>
  <c r="G96" i="11"/>
  <c r="G87" i="11"/>
  <c r="G88" i="11"/>
  <c r="G86" i="11"/>
  <c r="G67" i="11"/>
  <c r="G68" i="11"/>
  <c r="G69" i="11"/>
  <c r="G70" i="11"/>
  <c r="G71" i="11"/>
  <c r="G72" i="11"/>
  <c r="G73" i="11"/>
  <c r="G74" i="11"/>
  <c r="G75" i="11"/>
  <c r="G76" i="11"/>
  <c r="G77" i="11"/>
  <c r="G78" i="11"/>
  <c r="G66" i="11"/>
  <c r="G44" i="11"/>
  <c r="G45" i="11"/>
  <c r="G46" i="11"/>
  <c r="G47" i="11"/>
  <c r="G48" i="11"/>
  <c r="G49" i="11"/>
  <c r="G50" i="11"/>
  <c r="G51" i="11"/>
  <c r="G52" i="11"/>
  <c r="G53" i="11"/>
  <c r="G54" i="11"/>
  <c r="G55" i="11"/>
  <c r="G43" i="11"/>
  <c r="G34" i="11"/>
  <c r="G26" i="11"/>
  <c r="G28" i="11" s="1"/>
  <c r="G18" i="11"/>
  <c r="G17" i="11"/>
  <c r="G6" i="11"/>
  <c r="G2" i="11"/>
  <c r="G29" i="12" l="1"/>
  <c r="D8" i="13" s="1"/>
  <c r="G254" i="15"/>
  <c r="G255" i="15" s="1"/>
  <c r="G256" i="15" s="1"/>
  <c r="D10" i="13"/>
  <c r="G117" i="16"/>
  <c r="G118" i="16" s="1"/>
  <c r="G100" i="11"/>
  <c r="G101" i="11" s="1"/>
  <c r="G102" i="11" s="1"/>
  <c r="G76" i="12"/>
  <c r="G217" i="15"/>
  <c r="G218" i="15" s="1"/>
  <c r="G201" i="15"/>
  <c r="G273" i="15"/>
  <c r="G274" i="15" s="1"/>
  <c r="G56" i="16"/>
  <c r="G231" i="15"/>
  <c r="G232" i="15" s="1"/>
  <c r="G108" i="16"/>
  <c r="G109" i="16" s="1"/>
  <c r="G57" i="16"/>
  <c r="G58" i="16" s="1"/>
  <c r="G125" i="11"/>
  <c r="G126" i="11" s="1"/>
  <c r="G127" i="11" s="1"/>
  <c r="G178" i="11"/>
  <c r="G179" i="11" s="1"/>
  <c r="G180" i="11" s="1"/>
  <c r="G323" i="11"/>
  <c r="G324" i="11" s="1"/>
  <c r="G325" i="11" s="1"/>
  <c r="G46" i="16"/>
  <c r="G47" i="16" s="1"/>
  <c r="G58" i="11"/>
  <c r="G136" i="11"/>
  <c r="G137" i="11" s="1"/>
  <c r="G138" i="11" s="1"/>
  <c r="G72" i="16"/>
  <c r="G90" i="11"/>
  <c r="G91" i="11" s="1"/>
  <c r="G92" i="11" s="1"/>
  <c r="G20" i="11"/>
  <c r="G21" i="11" s="1"/>
  <c r="G22" i="11" s="1"/>
  <c r="G236" i="11"/>
  <c r="G242" i="11"/>
  <c r="G243" i="11" s="1"/>
  <c r="G130" i="15"/>
  <c r="G131" i="15" s="1"/>
  <c r="G132" i="15" s="1"/>
  <c r="G133" i="15" s="1"/>
  <c r="G80" i="11"/>
  <c r="G81" i="11" s="1"/>
  <c r="G82" i="11"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59" i="11"/>
  <c r="G60" i="11" s="1"/>
  <c r="G219" i="11"/>
  <c r="G220" i="11" s="1"/>
  <c r="G225" i="11"/>
  <c r="G226" i="11" s="1"/>
  <c r="G227" i="11" s="1"/>
  <c r="G155" i="11"/>
  <c r="G339" i="11"/>
  <c r="G340" i="11" s="1"/>
  <c r="G167" i="11"/>
  <c r="G168" i="11" s="1"/>
  <c r="G147" i="15"/>
  <c r="G146" i="15"/>
  <c r="G145" i="15"/>
  <c r="G140" i="15"/>
  <c r="G141" i="15"/>
  <c r="G142" i="15"/>
  <c r="G143" i="15"/>
  <c r="G144" i="15"/>
  <c r="G139" i="15"/>
  <c r="G109" i="15"/>
  <c r="G110" i="15" s="1"/>
  <c r="G111" i="15" s="1"/>
  <c r="G95" i="15"/>
  <c r="G82" i="15"/>
  <c r="G83" i="15"/>
  <c r="G81" i="15"/>
  <c r="G5" i="15"/>
  <c r="G36" i="15"/>
  <c r="G37" i="15" s="1"/>
  <c r="G50" i="15"/>
  <c r="G49" i="15"/>
  <c r="G2" i="15"/>
  <c r="D268" i="11"/>
  <c r="G268" i="11" s="1"/>
  <c r="G60" i="12"/>
  <c r="G70" i="12" s="1"/>
  <c r="G12" i="18"/>
  <c r="G13" i="18"/>
  <c r="G391" i="11"/>
  <c r="G392" i="11"/>
  <c r="G393" i="11"/>
  <c r="G394" i="11"/>
  <c r="G395" i="11"/>
  <c r="G396" i="11"/>
  <c r="G397" i="11"/>
  <c r="G398" i="11"/>
  <c r="G399" i="11"/>
  <c r="G400" i="11"/>
  <c r="G401" i="11"/>
  <c r="G390" i="11"/>
  <c r="G377" i="11"/>
  <c r="G371" i="11"/>
  <c r="G372" i="11"/>
  <c r="G373" i="11"/>
  <c r="G374" i="11"/>
  <c r="G375" i="11"/>
  <c r="G376" i="11"/>
  <c r="G370" i="11"/>
  <c r="G55" i="18"/>
  <c r="G54" i="18"/>
  <c r="G53" i="18"/>
  <c r="G52" i="18"/>
  <c r="G51" i="18"/>
  <c r="G50" i="18"/>
  <c r="G49" i="18"/>
  <c r="G48" i="18"/>
  <c r="G47" i="18"/>
  <c r="G46" i="18"/>
  <c r="G45" i="18"/>
  <c r="G44" i="18"/>
  <c r="G43" i="18"/>
  <c r="G42" i="18"/>
  <c r="G41" i="18"/>
  <c r="G40" i="18"/>
  <c r="G39" i="18"/>
  <c r="G38" i="18"/>
  <c r="G37" i="18"/>
  <c r="G36" i="18"/>
  <c r="G35" i="18"/>
  <c r="G34" i="18"/>
  <c r="G32" i="18"/>
  <c r="G31" i="18"/>
  <c r="G30" i="18"/>
  <c r="G26" i="18"/>
  <c r="G25" i="18"/>
  <c r="G24" i="18"/>
  <c r="G28" i="18" s="1"/>
  <c r="G21" i="18"/>
  <c r="G22" i="18" s="1"/>
  <c r="G16" i="18"/>
  <c r="G19" i="18" s="1"/>
  <c r="G11" i="18"/>
  <c r="G7" i="18"/>
  <c r="G6" i="18"/>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97" i="12" l="1"/>
  <c r="G63" i="18"/>
  <c r="G14" i="18"/>
  <c r="G8" i="18"/>
  <c r="G189" i="15"/>
  <c r="G202" i="15"/>
  <c r="G203" i="15" s="1"/>
  <c r="D16" i="13"/>
  <c r="G149" i="15"/>
  <c r="G150" i="15" s="1"/>
  <c r="G151" i="15" s="1"/>
  <c r="G191" i="15"/>
  <c r="G192" i="15" s="1"/>
  <c r="G193" i="15" s="1"/>
  <c r="G316" i="16"/>
  <c r="G317" i="16" s="1"/>
  <c r="H318" i="16" s="1"/>
  <c r="G76" i="15"/>
  <c r="G77" i="15" s="1"/>
  <c r="G269" i="11"/>
  <c r="G270" i="11" s="1"/>
  <c r="G105" i="15"/>
  <c r="G106" i="15" s="1"/>
  <c r="G84" i="15"/>
  <c r="G85" i="15" s="1"/>
  <c r="G86" i="15" s="1"/>
  <c r="G96" i="15"/>
  <c r="G98" i="15" s="1"/>
  <c r="G54" i="15"/>
  <c r="G55" i="15" s="1"/>
  <c r="G56" i="15" s="1"/>
  <c r="G57" i="15" s="1"/>
  <c r="G402" i="11"/>
  <c r="G403" i="11" s="1"/>
  <c r="G404" i="11" s="1"/>
  <c r="G405" i="11" s="1"/>
  <c r="G379" i="11"/>
  <c r="G380" i="11" s="1"/>
  <c r="G166" i="15"/>
  <c r="G167" i="15" s="1"/>
  <c r="G348" i="11"/>
  <c r="G349" i="11"/>
  <c r="G350" i="11"/>
  <c r="G351" i="11"/>
  <c r="G352" i="11"/>
  <c r="G353" i="11"/>
  <c r="G354" i="11"/>
  <c r="G355" i="11"/>
  <c r="G356" i="11"/>
  <c r="G357" i="11"/>
  <c r="G358" i="11"/>
  <c r="G359" i="11"/>
  <c r="G360" i="11"/>
  <c r="G361" i="11"/>
  <c r="G347" i="11"/>
  <c r="G64" i="18" l="1"/>
  <c r="G381" i="11"/>
  <c r="G382" i="11" s="1"/>
  <c r="G363" i="11"/>
  <c r="G364" i="11" s="1"/>
  <c r="A72" i="12"/>
  <c r="A51" i="12"/>
  <c r="A52" i="12" s="1"/>
  <c r="A53" i="12" s="1"/>
  <c r="A54" i="12" s="1"/>
  <c r="A55" i="12" s="1"/>
  <c r="A56" i="12" s="1"/>
  <c r="A57" i="12" s="1"/>
  <c r="A58" i="12" s="1"/>
  <c r="A45" i="12"/>
  <c r="A46" i="12" s="1"/>
  <c r="A47" i="12" s="1"/>
  <c r="A48" i="12" s="1"/>
  <c r="A38" i="12"/>
  <c r="A39" i="12" s="1"/>
  <c r="A40" i="12" s="1"/>
  <c r="A41" i="12" s="1"/>
  <c r="A42" i="12" s="1"/>
  <c r="A10" i="12"/>
  <c r="A12" i="12" s="1"/>
  <c r="A14" i="12" s="1"/>
  <c r="G279" i="11"/>
  <c r="D24" i="13" l="1"/>
  <c r="D36" i="13"/>
  <c r="A73" i="12"/>
  <c r="A74" i="12" s="1"/>
  <c r="A75" i="12" s="1"/>
  <c r="G365" i="11"/>
  <c r="H366" i="11" s="1"/>
  <c r="G281" i="11"/>
  <c r="G282" i="11" s="1"/>
  <c r="G283" i="11" s="1"/>
  <c r="A16" i="12"/>
  <c r="A18" i="12" s="1"/>
  <c r="A21" i="12" s="1"/>
  <c r="A23" i="12" s="1"/>
  <c r="A25" i="12" s="1"/>
  <c r="A27" i="12" s="1"/>
  <c r="G259" i="11" l="1"/>
  <c r="G262" i="11" s="1"/>
  <c r="G263" i="11" s="1"/>
  <c r="G264" i="11" s="1"/>
  <c r="G144" i="11" l="1"/>
  <c r="G146" i="11" s="1"/>
  <c r="G197" i="11"/>
  <c r="G198" i="11" s="1"/>
  <c r="G199" i="11" s="1"/>
  <c r="G200" i="11" l="1"/>
  <c r="G201" i="11" s="1"/>
  <c r="G147" i="11"/>
  <c r="G148" i="11" s="1"/>
  <c r="G210" i="11"/>
  <c r="G211" i="11" s="1"/>
  <c r="G36" i="11" l="1"/>
  <c r="G8" i="11"/>
  <c r="D12" i="13" l="1"/>
  <c r="D14" i="13"/>
  <c r="D22" i="13" l="1"/>
  <c r="D26" i="13" s="1"/>
  <c r="G24" i="22"/>
  <c r="G23" i="22"/>
  <c r="G22" i="22"/>
  <c r="G21" i="22"/>
  <c r="G20" i="22"/>
  <c r="G19" i="22"/>
  <c r="G18" i="22"/>
  <c r="G17" i="2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<sst xmlns="http://schemas.openxmlformats.org/spreadsheetml/2006/main" count="1455" uniqueCount="949">
  <si>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</si>
  <si>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</si>
  <si>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</si>
  <si>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</si>
  <si>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</si>
  <si>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</si>
  <si>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</si>
  <si>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</si>
  <si>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</si>
  <si>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</si>
  <si>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</si>
  <si>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</si>
  <si>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</si>
  <si>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</si>
  <si>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</si>
  <si>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</si>
  <si>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</si>
  <si>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</si>
  <si>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</si>
  <si>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</si>
  <si>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</si>
  <si>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</si>
  <si>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</si>
  <si>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</si>
  <si>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</si>
  <si>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</si>
  <si>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</si>
  <si>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Providing &amp; fixing of 19 mm thk.  Granite for skirting 4" high over a bed of 20 mm thk. Cement mortar ( 1:4 ) jointed with cement slurry mixed with pigment to match the colour of granite including necessary wastage ,cutting ,grinding &amp; polishing completed as per the details are provided  in drawings or as directed by Architect/Engineer. 
Base Rate of Granite is Rs. 180/- S.Ft.</t>
  </si>
  <si>
    <t>Rft</t>
  </si>
  <si>
    <t>SUB TOTAL OF FLOORING WORK</t>
  </si>
  <si>
    <t>WALL TILING</t>
  </si>
  <si>
    <t xml:space="preserve">BOH KITCHEN WALLS </t>
  </si>
  <si>
    <t>SUB TOTAL OF WALL TILING</t>
  </si>
  <si>
    <t>WOODWORK</t>
  </si>
  <si>
    <t>DOOR FRAMES</t>
  </si>
  <si>
    <t>No.</t>
  </si>
  <si>
    <t xml:space="preserve">CREW ROOM (WITH VISION PANEL)                </t>
  </si>
  <si>
    <t>Sq.ft</t>
  </si>
  <si>
    <t>MANAGER -O.T. TABLE-LCMS</t>
  </si>
  <si>
    <t>Providing &amp; fixing of Soft board for Managers Cabin with fabric of approved shade, completed as per the details are provided  in drawings or as directed by Architect/Engineer.  
Basic rate of Fabric as Rs. 100/r.mtr. Assuming width of cloth to be 54"</t>
  </si>
  <si>
    <t>KEY BOX</t>
  </si>
  <si>
    <t>TRAP DOORS [IN  BOH AREA]</t>
  </si>
  <si>
    <t>Sqft</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</si>
  <si>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</si>
  <si>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</si>
  <si>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</si>
  <si>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</si>
  <si>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</si>
  <si>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</si>
  <si>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</si>
  <si>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</si>
  <si>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</si>
  <si>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</si>
  <si>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</si>
  <si>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</si>
  <si>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</si>
  <si>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</si>
  <si>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</si>
  <si>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</si>
  <si>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</si>
  <si>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</si>
  <si>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</si>
  <si>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</si>
  <si>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</si>
  <si>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</si>
  <si>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</si>
  <si>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</si>
  <si>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</si>
  <si>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</si>
  <si>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</si>
  <si>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</si>
  <si>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</si>
  <si>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</si>
  <si>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</si>
  <si>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</si>
  <si>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</si>
  <si>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</si>
  <si>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</si>
  <si>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</si>
  <si>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</si>
  <si>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</si>
  <si>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</si>
  <si>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</si>
  <si>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</si>
  <si>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</si>
  <si>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</si>
  <si>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</si>
  <si>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</si>
  <si>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</si>
  <si>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</si>
  <si>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</si>
  <si>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</si>
  <si>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</si>
  <si>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</si>
  <si>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</si>
  <si>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</si>
  <si>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</si>
  <si>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</si>
  <si>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</si>
  <si>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</si>
  <si>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</si>
  <si>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</si>
  <si>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</si>
  <si>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</si>
  <si>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</si>
  <si>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</si>
  <si>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</si>
  <si>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</si>
  <si>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</si>
  <si>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</si>
  <si>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</si>
  <si>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</si>
  <si>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</si>
  <si>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</si>
  <si>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</si>
  <si>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</si>
  <si>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</si>
  <si>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</si>
  <si>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</si>
  <si>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</si>
  <si>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</si>
  <si>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</si>
  <si>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</si>
  <si>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</si>
  <si>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</si>
  <si>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</si>
  <si>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</si>
  <si>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</si>
  <si>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</si>
  <si>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</si>
  <si>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</si>
  <si>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</si>
  <si>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</si>
  <si>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</si>
  <si>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</si>
  <si>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</si>
  <si>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</si>
  <si>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</si>
  <si>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</si>
  <si>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</si>
  <si>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</si>
  <si>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</si>
  <si>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</si>
  <si>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</si>
  <si>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</si>
  <si>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</si>
  <si>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</si>
  <si>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</si>
  <si>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</si>
  <si>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</si>
  <si>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</si>
  <si>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</si>
  <si>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</si>
  <si>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</si>
  <si>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</si>
  <si>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</si>
  <si>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</si>
  <si>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</si>
  <si>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</si>
  <si>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</si>
  <si>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</si>
  <si>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</si>
  <si>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</si>
  <si>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</si>
  <si>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</si>
  <si>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</si>
  <si>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</si>
  <si>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</si>
  <si>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</si>
  <si>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</si>
  <si>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</si>
  <si>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</si>
  <si>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</si>
  <si>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</si>
  <si>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</si>
  <si>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</si>
  <si>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</si>
  <si>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</si>
  <si>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</si>
  <si>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</si>
  <si>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</si>
  <si>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</si>
  <si>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</si>
  <si>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</si>
  <si>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</si>
  <si>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</si>
  <si>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KFC Carpet Area </t>
  </si>
  <si>
    <t xml:space="preserve">Waterproofing Work </t>
  </si>
  <si>
    <t xml:space="preserve">Floor Area </t>
  </si>
  <si>
    <t xml:space="preserve">Walls Area </t>
  </si>
  <si>
    <t xml:space="preserve">Cinder Filling </t>
  </si>
  <si>
    <t xml:space="preserve">PCC Area </t>
  </si>
  <si>
    <t xml:space="preserve">100mm Block Work </t>
  </si>
  <si>
    <t>Freezer &amp; dish wash Partition wall</t>
  </si>
  <si>
    <t xml:space="preserve">Dish wash &amp; supply line Partition walls </t>
  </si>
  <si>
    <t xml:space="preserve">Dish wash area Partition  wall </t>
  </si>
  <si>
    <t xml:space="preserve">MOH &amp; Supply line partition wall </t>
  </si>
  <si>
    <t xml:space="preserve">MOH &amp; FOH Counter partition wall </t>
  </si>
  <si>
    <t xml:space="preserve">Manager Crew &amp; Change room entry &amp; back wall </t>
  </si>
  <si>
    <t xml:space="preserve">Less Entry Door </t>
  </si>
  <si>
    <t xml:space="preserve">Manager &amp; Change room wall </t>
  </si>
  <si>
    <t xml:space="preserve">Less Change room  Entry Door </t>
  </si>
  <si>
    <t xml:space="preserve">KFC &amp; Other Area Partition walls </t>
  </si>
  <si>
    <t xml:space="preserve">Walk in Chillar Partition </t>
  </si>
  <si>
    <t xml:space="preserve">Plaster on New 100mm Block Work </t>
  </si>
  <si>
    <t xml:space="preserve">LT Panel base  area </t>
  </si>
  <si>
    <t xml:space="preserve">Counter Area Raised floor brick wall </t>
  </si>
  <si>
    <t xml:space="preserve">Plate form Base </t>
  </si>
  <si>
    <t xml:space="preserve">Server Rack Base </t>
  </si>
  <si>
    <t xml:space="preserve">Lintel </t>
  </si>
  <si>
    <t xml:space="preserve">Dish Wash Entry  door </t>
  </si>
  <si>
    <t xml:space="preserve">Manager &amp; crew entry door </t>
  </si>
  <si>
    <t xml:space="preserve">Change room entry door </t>
  </si>
  <si>
    <t xml:space="preserve">Flooring Work </t>
  </si>
  <si>
    <t xml:space="preserve">Boh &amp; MOH Area </t>
  </si>
  <si>
    <t xml:space="preserve">Skirting 100mm High </t>
  </si>
  <si>
    <t xml:space="preserve">Granite Stone Cill </t>
  </si>
  <si>
    <t xml:space="preserve">Dish wash area entry door </t>
  </si>
  <si>
    <t xml:space="preserve">Change room Entry door </t>
  </si>
  <si>
    <t xml:space="preserve">Manger Room Entry Door </t>
  </si>
  <si>
    <t xml:space="preserve">Crew Area Entry Door </t>
  </si>
  <si>
    <t xml:space="preserve">Entry Door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</si>
  <si>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</si>
  <si>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</si>
  <si>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</si>
  <si>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</si>
  <si>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</si>
  <si>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</si>
  <si>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</si>
  <si>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</si>
  <si>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</si>
  <si>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</si>
  <si>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</si>
  <si>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</si>
  <si>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</si>
  <si>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</si>
  <si>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</si>
  <si>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</si>
  <si>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</si>
  <si>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</si>
  <si>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</si>
  <si>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</si>
  <si>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</si>
  <si>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</si>
  <si>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</si>
  <si>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</si>
  <si>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</si>
  <si>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</si>
  <si>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</si>
  <si>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</si>
  <si>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</si>
  <si>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Wall Tile </t>
  </si>
  <si>
    <t xml:space="preserve">BOH Area Dish Wash </t>
  </si>
  <si>
    <t xml:space="preserve">Back of shaft to entry door including Manager Cabin, Change room &amp; Crew Area </t>
  </si>
  <si>
    <t xml:space="preserve">Counter area wall </t>
  </si>
  <si>
    <t xml:space="preserve">MOH Area Counter back wall </t>
  </si>
  <si>
    <t>WALL TILES ( MOH AREA )</t>
  </si>
  <si>
    <t xml:space="preserve">Tile on Wall With Adhesive </t>
  </si>
  <si>
    <t xml:space="preserve">Less Tile with Adhesive </t>
  </si>
  <si>
    <t xml:space="preserve">Door Frame </t>
  </si>
  <si>
    <t xml:space="preserve">D-1  ( MOH Aea Entry Door </t>
  </si>
  <si>
    <t xml:space="preserve">D-3 Crew Entry Door Frame </t>
  </si>
  <si>
    <t>No</t>
  </si>
  <si>
    <t>MANAGER CABIN  &amp; CHANGE ROOM   SLIDDING DOOR</t>
  </si>
  <si>
    <t xml:space="preserve">MOH AREA ENTRY DOOR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</si>
  <si>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</si>
  <si>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</si>
  <si>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</si>
  <si>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</si>
  <si>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</si>
  <si>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</si>
  <si>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</si>
  <si>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</si>
  <si>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</si>
  <si>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</si>
  <si>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</si>
  <si>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</si>
  <si>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</si>
  <si>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</si>
  <si>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</si>
  <si>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</si>
  <si>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SOFT BOARD  (MANAGERS ROOM</t>
  </si>
  <si>
    <t>POS COUNTER (KFC)</t>
  </si>
  <si>
    <t>CREW  EATING TABLE)</t>
  </si>
  <si>
    <r>
      <t xml:space="preserve">Providing and fixing Foldable eating  table   for crew room made up of 25 mm thk. Board finished with approved LAMINATE to be fixed complete as per detail drawing and as per architects instructions.Rate is inclusive of all necessary hardware. </t>
    </r>
    <r>
      <rPr>
        <b/>
        <sz val="10"/>
        <color indexed="8"/>
        <rFont val="Arial"/>
        <family val="2"/>
      </rPr>
      <t>( Base rate of Laminate Sheet 800/- Sqft .)</t>
    </r>
  </si>
  <si>
    <t xml:space="preserve">LOOKING MIRROR ON WALL WITH STUDS ( CREW AREA ) </t>
  </si>
  <si>
    <t xml:space="preserve">Looking Mirror </t>
  </si>
  <si>
    <t xml:space="preserve">Crew Area wall </t>
  </si>
  <si>
    <t xml:space="preserve">HDHMR Board Paneling on wall with MS Frame Work </t>
  </si>
  <si>
    <t xml:space="preserve">BOH Area shaft side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</si>
  <si>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</si>
  <si>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</si>
  <si>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</si>
  <si>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</si>
  <si>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</si>
  <si>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</si>
  <si>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</si>
  <si>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with 6mm groove at each 150mm wide interval &amp; finally finished with Paint of approved make &amp; shade complete. Rate inclusive of all fixing arrangement, provision of light points, complete as per drawing. </t>
  </si>
  <si>
    <t xml:space="preserve">Providing &amp; fixing the in 19mm thk. ply boxing for digital menu board of 11'-0" w x 1'-9"  as per detail finished with  Black Laminate with Raceway provisions. Support from slab lvl. with M.S. frame structure. 
Rate is inclusive of all necessary hardware as per detail, completed as per the details are provided  in drawings or as directed by Architect/Engineer. </t>
  </si>
  <si>
    <t xml:space="preserve">Wall Paneling with MS Frame work with 12mm thick  HDHMR Board &amp; 8mm thick HDHMR Board finish with paint </t>
  </si>
  <si>
    <t xml:space="preserve">3D COLONEL SIGNAGE AFTER  COUNTER on WALL </t>
  </si>
  <si>
    <t xml:space="preserve">3D KFC SIGNAGE ABOVE COUNTER </t>
  </si>
  <si>
    <t xml:space="preserve"> DIGITAL MENU BOARD ABOVE COUNTER </t>
  </si>
  <si>
    <t>R.O.</t>
  </si>
  <si>
    <t xml:space="preserve">FOH SIDE  CORIAN CLADDING ON WALL 1050mm AFTER COUNTER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</si>
  <si>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</si>
  <si>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</si>
  <si>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</si>
  <si>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</si>
  <si>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</si>
  <si>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</si>
  <si>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</si>
  <si>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</si>
  <si>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</si>
  <si>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</si>
  <si>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</si>
  <si>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</si>
  <si>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</si>
  <si>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</si>
  <si>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</si>
  <si>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</si>
  <si>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</si>
  <si>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</si>
  <si>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</si>
  <si>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Exclusion:-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</si>
  <si>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</si>
  <si>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</si>
  <si>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</si>
  <si>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</si>
  <si>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</si>
  <si>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</si>
  <si>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</si>
  <si>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</si>
  <si>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</si>
  <si>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</si>
  <si>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</si>
  <si>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</si>
  <si>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</si>
  <si>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</si>
  <si>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</si>
  <si>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</si>
  <si>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</si>
  <si>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</si>
  <si>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</si>
  <si>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</si>
  <si>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</si>
  <si>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</si>
  <si>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</si>
  <si>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</si>
  <si>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</si>
  <si>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</si>
  <si>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</si>
  <si>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</si>
  <si>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</si>
  <si>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</si>
  <si>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</si>
  <si>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</si>
  <si>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</si>
  <si>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</si>
  <si>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</si>
  <si>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</si>
  <si>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</si>
  <si>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</si>
  <si>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</si>
  <si>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</si>
  <si>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</si>
  <si>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</si>
  <si>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</si>
  <si>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</si>
  <si>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</si>
  <si>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</si>
  <si>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35 LTR</t>
  </si>
  <si>
    <t>each</t>
  </si>
  <si>
    <t>15 LTR</t>
  </si>
  <si>
    <t>6LTR (INSTANT GEYSER)</t>
    <phoneticPr fontId="0" type="noConversion"/>
  </si>
  <si>
    <t xml:space="preserve">PVC WATER TANK </t>
  </si>
  <si>
    <t>5000 LTR.</t>
  </si>
  <si>
    <t>Each</t>
  </si>
  <si>
    <t>2000 LTR.</t>
  </si>
  <si>
    <t xml:space="preserve">1000 LTR </t>
  </si>
  <si>
    <t>500 LTR</t>
  </si>
  <si>
    <t>200 ltr</t>
  </si>
  <si>
    <t>SUB  TOTAL  OF  WATER  SUPPLY</t>
  </si>
  <si>
    <t>WATER MOTOR</t>
  </si>
  <si>
    <t>P/f of 1HP water motor.</t>
  </si>
  <si>
    <t>03 BOWL SINK CONNECTION</t>
  </si>
  <si>
    <t>SINK CONNECTION</t>
  </si>
  <si>
    <r>
      <t>Fixing Hand Wash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</si>
  <si>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</si>
  <si>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</si>
  <si>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</si>
  <si>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</si>
  <si>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</si>
  <si>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</si>
  <si>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</si>
  <si>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</si>
  <si>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</si>
  <si>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</si>
  <si>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</si>
  <si>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</si>
  <si>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GRAND TOTAL</t>
  </si>
  <si>
    <t xml:space="preserve">BILL OF QUANTITIES FOR PLUMBING WORK
PROJECT : PROJECT : KFC BOQ @ JAIPUR AIRPORT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</si>
  <si>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</si>
  <si>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</si>
  <si>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</si>
  <si>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</si>
  <si>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</si>
  <si>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</si>
  <si>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</si>
  <si>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</si>
  <si>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</si>
  <si>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</si>
  <si>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</si>
  <si>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</si>
  <si>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</si>
  <si>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</si>
  <si>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</si>
  <si>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</si>
  <si>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</si>
  <si>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</si>
  <si>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</si>
  <si>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75mm Dia </t>
  </si>
  <si>
    <t xml:space="preserve">50mm Dia PVC Pipe </t>
  </si>
  <si>
    <t xml:space="preserve">20mm Watersupply  Pipe </t>
  </si>
  <si>
    <t xml:space="preserve">Green Line Water supply </t>
  </si>
  <si>
    <t xml:space="preserve">Sky blue Wtersupply line 20mm dia </t>
  </si>
  <si>
    <r>
      <t xml:space="preserve">Providing &amp; fixing  </t>
    </r>
    <r>
      <rPr>
        <b/>
        <sz val="10"/>
        <rFont val="Arial"/>
        <family val="2"/>
      </rPr>
      <t>3D KFC in lit Acrylic signage</t>
    </r>
    <r>
      <rPr>
        <sz val="10"/>
        <rFont val="Arial"/>
        <family val="2"/>
      </rPr>
      <t xml:space="preserve"> -3mm thk Acrylic router cut White colour front &amp; all sides in Black colour. ( Size:300mm X 945mm )  as per design including all fixing arrangement &amp; lit complete in all respect.</t>
    </r>
  </si>
  <si>
    <t xml:space="preserve">IMAGES </t>
  </si>
  <si>
    <r>
      <t>Providing Making &amp; fixing in Position</t>
    </r>
    <r>
      <rPr>
        <b/>
        <sz val="10"/>
        <rFont val="Arial"/>
        <family val="2"/>
      </rPr>
      <t xml:space="preserve"> wall Graphic( 1175m x 1085 )</t>
    </r>
    <r>
      <rPr>
        <sz val="10"/>
        <rFont val="Arial"/>
        <family val="2"/>
      </rPr>
      <t xml:space="preserve">  as per design made of 8mm thick White Acrylic sheet  with router cut with Black Letters including all fixing arrangement complete.</t>
    </r>
  </si>
  <si>
    <r>
      <t>Providing &amp; fixing</t>
    </r>
    <r>
      <rPr>
        <b/>
        <sz val="10"/>
        <rFont val="Arial"/>
        <family val="2"/>
      </rPr>
      <t xml:space="preserve"> 3D Colonel in lit signage</t>
    </r>
    <r>
      <rPr>
        <sz val="10"/>
        <rFont val="Arial"/>
        <family val="2"/>
      </rPr>
      <t xml:space="preserve"> - 3mm thk Acrylic router cut White colour front &amp; all sides in Black colour.( Size: 750 x 750mm ) including all fixing arrangement &amp; lit complete in all respect.</t>
    </r>
  </si>
  <si>
    <r>
      <t>Providing Making &amp; fixing in Position</t>
    </r>
    <r>
      <rPr>
        <b/>
        <sz val="10"/>
        <rFont val="Arial"/>
        <family val="2"/>
      </rPr>
      <t xml:space="preserve"> Graphics  (Text - Freshley made) Vinyl pasted
RED,BLACK &amp; WHITE Letter. SIZE: 930 X 605</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</si>
  <si>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PICKUP / ORDER  SIGNAGE 3D Acrylic Lit signage - 3mm thk Acrylic router cut White colour front and Black colour hangwith S.S Rode (width and font specification will be </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</si>
  <si>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Order here 3d acrylic Lit signage -4mm thk acrylic router cut white colour front and black colour on rest of the sides.
size : 290x80mm(2nos)as per specification will be </t>
    </r>
    <r>
      <rPr>
        <sz val="10"/>
        <rFont val="Arial"/>
        <family val="2"/>
      </rPr>
      <t xml:space="preserve"> as per design made of 8mm thick White Acrylic sheet  with router cut with Black Letters including all fixing arrangement complete.</t>
    </r>
  </si>
  <si>
    <t xml:space="preserve">Graphic on Counter Façade </t>
  </si>
  <si>
    <t xml:space="preserve">Sinage front of DIGITAL Screen Above Counter </t>
  </si>
  <si>
    <t xml:space="preserve">After Counter on Wall </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</si>
  <si>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25/- per sft.) (TILES TO BE PASTED ABOVE  4" HIGH. TILE SKIRTING TILL FALSE CEILING  NO TILE TO BE CUT IN VERTICAL)</t>
    </r>
  </si>
  <si>
    <r>
      <t>Providing &amp; Fixing of 100 x 300mm Cremaic white  wall Tile</t>
    </r>
    <r>
      <rPr>
        <b/>
        <sz val="10"/>
        <color indexed="8"/>
        <rFont val="Arial"/>
        <family val="2"/>
      </rPr>
      <t xml:space="preserve"> [Priyanka from Kajaria / Johnson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b/>
        <sz val="10"/>
        <color rgb="FF000000"/>
        <rFont val="Arial"/>
        <family val="2"/>
      </rPr>
      <t xml:space="preserve"> (Base Rate of Tiles @Rs.75/- Sq.ft.</t>
    </r>
  </si>
  <si>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</si>
  <si>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t>
    </r>
    <r>
      <rPr>
        <b/>
        <sz val="10"/>
        <rFont val="Arial"/>
        <family val="2"/>
      </rPr>
      <t xml:space="preserve">Basic cost of wood is Rs..2000.00  per Cu. ft.
</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</si>
  <si>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</si>
  <si>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</si>
  <si>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</si>
  <si>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</si>
  <si>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</si>
  <si>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</si>
  <si>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</si>
  <si>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</si>
  <si>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</si>
  <si>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</si>
  <si>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</si>
  <si>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ABOVE CREW EATING  TABLE</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</si>
  <si>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</si>
  <si>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</si>
  <si>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</si>
  <si>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</si>
  <si>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</si>
  <si>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</si>
  <si>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</si>
  <si>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</si>
  <si>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</si>
  <si>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</si>
  <si>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</si>
  <si>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</si>
  <si>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&amp; finally finished with Paint of approved make &amp; shade complete. Rate inclusive of all fixing arrangement at all height &amp; level, provision of light points, complete as per drawing. </t>
  </si>
  <si>
    <t xml:space="preserve">Drain Pipe </t>
  </si>
  <si>
    <t>R.O .</t>
  </si>
  <si>
    <r>
      <t>Providing making &amp; fixing  250mm wide Top, bottom &amp; front side laminate finish Ledge  fixed on MS Braket as per design including all fixing arrangement  complete in all respect.</t>
    </r>
    <r>
      <rPr>
        <b/>
        <sz val="10"/>
        <color indexed="8"/>
        <rFont val="Arial"/>
        <family val="2"/>
      </rPr>
      <t>Base Rate of Laminate Sheet @ Rs.800/-</t>
    </r>
  </si>
  <si>
    <t xml:space="preserve">FOH SIDE BEND ABOVE  COUNTER &amp; Side </t>
  </si>
  <si>
    <r>
      <t>Providing &amp; fixing 12mm thick Corian over existing HDHMR BOARD paneling with Adhesive of Appoved make Including all fixing arrangement, buffing, polishing complete in all respect. .</t>
    </r>
    <r>
      <rPr>
        <b/>
        <sz val="10"/>
        <rFont val="Arial"/>
        <family val="2"/>
      </rPr>
      <t>( Base rate of Corian @ Rs. 700/- Sqft ). base Frame &amp; HDHMR Board paneling taken in Item No. 5.12</t>
    </r>
  </si>
  <si>
    <t xml:space="preserve">4" SKIRTING IN GRANITE STONE AT COUNTER FAÇADE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</si>
  <si>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</si>
  <si>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</si>
  <si>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</si>
  <si>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</si>
  <si>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</si>
  <si>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</si>
  <si>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</si>
  <si>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</si>
  <si>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</si>
  <si>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</si>
  <si>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</si>
  <si>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</si>
  <si>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</si>
  <si>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</si>
  <si>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</si>
  <si>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</si>
  <si>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</si>
  <si>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</si>
  <si>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</si>
  <si>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</si>
  <si>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</si>
  <si>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</si>
  <si>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</si>
  <si>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</si>
  <si>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</si>
  <si>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</si>
  <si>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</si>
  <si>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</si>
  <si>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</si>
  <si>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</si>
  <si>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</si>
  <si>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</si>
  <si>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</si>
  <si>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</si>
  <si>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</si>
  <si>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</si>
  <si>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Providing &amp; fixing 25mm thick HDHMR Board directly fixed on wall with the help of Nails &amp; sleves including all fixing arranggement &amp; finally finish with Paint of Approved make &amp; shade complete in all respect.</t>
  </si>
  <si>
    <t xml:space="preserve">25mm thick HDHMR Board fixing on wall  KFC side Façade </t>
  </si>
  <si>
    <t xml:space="preserve">POP Punning on </t>
  </si>
  <si>
    <t xml:space="preserve">KFC Side FAÇADE WALL </t>
  </si>
  <si>
    <t xml:space="preserve">KFC Side Façade wall </t>
  </si>
  <si>
    <r>
      <t>Providing &amp; fixing</t>
    </r>
    <r>
      <rPr>
        <b/>
        <sz val="10"/>
        <rFont val="Arial"/>
        <family val="2"/>
      </rPr>
      <t xml:space="preserve"> 3D Colonel in lit signage </t>
    </r>
    <r>
      <rPr>
        <sz val="10"/>
        <rFont val="Arial"/>
        <family val="2"/>
      </rPr>
      <t xml:space="preserve"> - 3mm thk Acrylic router cut White colour front &amp; all sides in Black colour.( Size: 2000 x 2000mm ) and 200 x 150mm  Red Acrylic non lit stips ( 6 Nos ) complete, including all fixing arrangement &amp; lit and 200 x 150mm  Red Acrylic non lit stips ( 6 Nos ) complete in all respect.</t>
    </r>
  </si>
  <si>
    <t xml:space="preserve">KFC  SIDE FAÇADE WALL </t>
  </si>
  <si>
    <t xml:space="preserve">3D COLONEL SIGNAGE on KFC SIDE FAÇADE WALL </t>
  </si>
  <si>
    <t xml:space="preserve">Providing &amp; fixing Promo Penels as per YUM Standard including all fixing arrangement ( 900 x 2000) . </t>
  </si>
  <si>
    <t xml:space="preserve">SANITARY PLUMBING AMOUNT </t>
  </si>
  <si>
    <t xml:space="preserve">GRAND TOTAL SANITARY PLUMBING &amp; C &amp; I WORK </t>
  </si>
  <si>
    <t xml:space="preserve">BOQ  FOR CIVIL &amp;  INTERIOR  WORK   FOR   KFC  AREA  FOR  FOOD  COURT AT  JAIPUR  AIRPORT </t>
  </si>
  <si>
    <t xml:space="preserve">OVERHEAD STORAGE (MANAGERS ROOM &amp; CREW EATING AREA ABOVE EATING TABLE) </t>
  </si>
  <si>
    <t xml:space="preserve">Crew Eating Area above Table </t>
  </si>
  <si>
    <t>Removed with Over Head storage</t>
  </si>
  <si>
    <r>
      <t>Flush door ((32 mm thk, 2 hour Fire Rated) finished with 6mm thick HDHMR ply  with 6mm deep necessary grooves &amp; finally finished with paint of approved make &amp; shade on one side &amp; other side finished with  1mm thk.  LAMINATE  having vision panel of size 1'-0" x 1'-0" at eye level. All necessary hardware (i.e. Lock, Handle, Hinges, Latch or Tower Bolt, Door Closer, Door Stopper, Door PVC Buffer, 2mm thick SS kick &amp; push Plate bothsides of shutter etc ) complete of approved make. All to be completed as per the details are provided  in drawings or as directed by Architect/Engineer. Door Size 3'- 3" x 7'-0"</t>
    </r>
    <r>
      <rPr>
        <b/>
        <sz val="10"/>
        <rFont val="Arial"/>
        <family val="2"/>
      </rPr>
      <t xml:space="preserve"> ( Base Rate of laminate sheet @ Rs. 800/- Sqft )</t>
    </r>
    <r>
      <rPr>
        <sz val="10"/>
        <rFont val="Arial"/>
        <family val="2"/>
      </rPr>
      <t xml:space="preserve">
</t>
    </r>
  </si>
  <si>
    <t xml:space="preserve">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</si>
  <si>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</si>
  <si>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 xml:space="preserve"> (Basic Rate of tile Rs.65/- per sq.ft.)</t>
    </r>
    <r>
      <rPr>
        <sz val="10"/>
        <color indexed="8"/>
        <rFont val="Arial"/>
        <family val="2"/>
      </rPr>
      <t xml:space="preserve">  including necessary wastage ,cutting, covering protection Sheet ( PVC )_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</si>
  <si>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covering protection Sheet ( PVC ) complete.</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</si>
  <si>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covering protection Sheet ( PVC ) complete. complete. </t>
    </r>
    <r>
      <rPr>
        <b/>
        <sz val="10"/>
        <color indexed="8"/>
        <rFont val="Arial"/>
        <family val="2"/>
      </rPr>
      <t>(Base Rate of granite is Rs 180 /- sq.ft.)</t>
    </r>
  </si>
  <si>
    <t xml:space="preserve">BOH &amp; MOH Area Kota Stone  Skirting </t>
  </si>
  <si>
    <t>Providing and fixing HDHMR Board false ceiling made up of 12mm thick HDHMR board  fixed over MS Frame work finished with base primer &amp; finally finish with paint of approved make &amp; shade. The rate inclusive of all heights &amp; Levels, MS Frame work, HDHMR Board, finixing arrangement, Cutting of lights / grill complete in all respect.</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</si>
  <si>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heights &amp; levels, all  necessary hardware, completed as per the details are provided  in drawings or as directed by Architect/Engineer. 
                                                                               </t>
  </si>
  <si>
    <t>Providing &amp; appling 12mm thick POP Punning on Walls with necessary grooves as per design for all heights &amp; levels.</t>
  </si>
  <si>
    <r>
      <t xml:space="preserve">Providing &amp; Making of Slidding Flush door (32 mm thk, 2 hour Fire Rated) finished with 1mm thk laminate  on both side,  Including  all necessary hardware (i.e. Lock, Handle, Slidding arrangement, Latch or Tower Bolt, Door Stopper, Door PVC Buffer etc ), Air Transfer Grill  complete of approved make.
(Door Size: 2'-6" x 7'-0" Incl. plamet over door finish with lamiante), completed as per the details are provided  in drawings or as directed by Architect/Engineer. </t>
    </r>
    <r>
      <rPr>
        <b/>
        <sz val="10"/>
        <rFont val="Arial"/>
        <family val="2"/>
      </rPr>
      <t xml:space="preserve">( Base Rate of Laminate sheet @ Rs. 800/- Sqft )
</t>
    </r>
  </si>
  <si>
    <t>SS FOOT RAIL</t>
  </si>
  <si>
    <t xml:space="preserve">SIGNAGES </t>
  </si>
  <si>
    <t xml:space="preserve">HDHMR BOARD PANELING ON WALL </t>
  </si>
  <si>
    <t>VIII</t>
  </si>
  <si>
    <t xml:space="preserve">GRAPHIC / SIGNAGES </t>
  </si>
  <si>
    <t xml:space="preserve">Total of Graphic &amp; Sinages Work </t>
  </si>
  <si>
    <r>
      <t xml:space="preserve">Providing &amp;  applying </t>
    </r>
    <r>
      <rPr>
        <sz val="11"/>
        <color theme="1"/>
        <rFont val="Calibri"/>
        <family val="2"/>
        <scheme val="minor"/>
      </rPr>
      <t>Texture  paint on walls of approved make &amp; shade with required base. (  Base Rate of Texture paint @ Rs. 150/- Sqft )</t>
    </r>
    <r>
      <rPr>
        <sz val="10"/>
        <rFont val="Arial"/>
        <family val="2"/>
      </rPr>
      <t xml:space="preserve"> for all heights &amp; levels.</t>
    </r>
  </si>
  <si>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</si>
  <si>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</si>
  <si>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</si>
  <si>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for all heights &amp; Level, cutting for lights, grills/ ducts etc., Paint  As per the Detailscompleted as per the details are provided  in drawings or as directed by Architect/Engineer. </t>
  </si>
  <si>
    <t xml:space="preserve">IPS FLOORING </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</si>
  <si>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</si>
  <si>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Providing &amp; fixing white Mark Borad of approved sample ( 3'-0" x 2'-0" )</t>
  </si>
  <si>
    <t xml:space="preserve">Providing &amp; fixing Flex Board with litup ( OPENING SOON ) </t>
  </si>
  <si>
    <t xml:space="preserve">FLEX BOARD </t>
  </si>
  <si>
    <t xml:space="preserve">Providing &amp; fixing Foot Paddle of approved make &amp; sample of approved make </t>
  </si>
  <si>
    <t xml:space="preserve">Providing &amp; fixing Water meter of approved make &amp; sample </t>
  </si>
  <si>
    <t xml:space="preserve">BASEMENT STORE AREA </t>
  </si>
  <si>
    <t xml:space="preserve">Waterproofing </t>
  </si>
  <si>
    <t xml:space="preserve">Coat Hook in Change Room </t>
  </si>
  <si>
    <t>Providing &amp; fixing Coat hook of approved make &amp; sample</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</si>
  <si>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</si>
  <si>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</si>
  <si>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</si>
  <si>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</si>
  <si>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</si>
  <si>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</si>
  <si>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</si>
  <si>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</si>
  <si>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</si>
  <si>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</si>
  <si>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</si>
  <si>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</si>
  <si>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</si>
  <si>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</si>
  <si>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</si>
  <si>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</si>
  <si>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</si>
  <si>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 xml:space="preserve">P/f of Table with back splash 125mm high made of 19mm thick HDHMR  board laminated with HIGHLAND PINE11005. The table to have one drawer unit and key board tray. Cost would include cost of all hardwares likeTelescopic Channels,"C" shaped brushed steel handles, ball catchers,locks etc complete with polish.  </t>
    </r>
    <r>
      <rPr>
        <b/>
        <sz val="10"/>
        <rFont val="Arial"/>
        <family val="2"/>
      </rPr>
      <t>( Base rate of Laminate Sheet 800/- Sqft .)</t>
    </r>
  </si>
  <si>
    <r>
      <t>P/Fof 1'-6"deep overhead storage unit made of 19mm thick HDHMR  board.Externally Laminated with laminate of approved shade, off white enamel painted inside.Cost is inclusive of handles, Latch &amp; Lock, hinges, foldable 3/4" th. comm. board shelves,partitions etc. Complete required Accesscriesof approved make and polish complete.</t>
    </r>
    <r>
      <rPr>
        <b/>
        <sz val="10"/>
        <color indexed="8"/>
        <rFont val="Arial"/>
        <family val="2"/>
      </rPr>
      <t>(LAM -HIGHLAND PINE11005; MERINO MAKE) RATE OF LAM. SHEET @ Rs.800/- sft.)</t>
    </r>
  </si>
  <si>
    <r>
      <t>Providing &amp; fixing of counter ( 1050mm high &amp; 825mm Wide Order &amp; Pickup Counter) with necessary drawer, shelves, partition &amp; shuter  as per design made of 19mm thick HDHMR Board all internal surface of counter finished with laminate of approved make &amp; shade and counter top &amp; front facia finished with  12mm thk. corian including  bufing, polish, edge chemfering, moulding( Half / Full ) &amp; skirting .100mm high from finish floor matching with floor, details given in drawing/Architect instruction. Rate  inclusive of all necessary hardware, fixtures, cutting, grinding, polishing,buffing, bull nosing, MS sections, Mesh Braket under Table, lighting arrangement for facia  etc complete as per detail drawing. Rate shall include cost of corian.(</t>
    </r>
    <r>
      <rPr>
        <b/>
        <sz val="10"/>
        <rFont val="Arial"/>
        <family val="2"/>
      </rPr>
      <t xml:space="preserve"> Base rate of Corian @ Rs. 700/- Sqft ). </t>
    </r>
    <r>
      <rPr>
        <sz val="10"/>
        <rFont val="Arial"/>
        <family val="2"/>
      </rPr>
      <t xml:space="preserve">Elevation Area to be measured.
</t>
    </r>
  </si>
  <si>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2'6" x 7'0" ). ( Base Rate of Laminate sheet @ Rs. 800/- Sqft )</t>
    </r>
    <r>
      <rPr>
        <sz val="10"/>
        <rFont val="Arial"/>
        <family val="2"/>
      </rPr>
      <t xml:space="preserve">
</t>
    </r>
  </si>
  <si>
    <t xml:space="preserve">Base Ment Wall tiles </t>
  </si>
  <si>
    <t xml:space="preserve">Metal grid Ceiling </t>
  </si>
  <si>
    <t xml:space="preserve">POP Punning on walls </t>
  </si>
  <si>
    <t xml:space="preserve">Paint  on walls </t>
  </si>
  <si>
    <t xml:space="preserve">Less Grid Ceiling </t>
  </si>
  <si>
    <t xml:space="preserve">GRID FALSE CEILING </t>
  </si>
  <si>
    <t xml:space="preserve">BOH AREA </t>
  </si>
  <si>
    <t xml:space="preserve">STORE AREA </t>
  </si>
  <si>
    <t xml:space="preserve">Less Grid False Ceiling   BOH AREA </t>
  </si>
  <si>
    <t xml:space="preserve">Less Grid False Ceiling  STORE AREA </t>
  </si>
  <si>
    <t>Kg</t>
  </si>
  <si>
    <t xml:space="preserve">MS WORK </t>
  </si>
  <si>
    <t xml:space="preserve">10mm thick MS Plate </t>
  </si>
  <si>
    <t xml:space="preserve">MS Fastners </t>
  </si>
  <si>
    <t xml:space="preserve">Providing &amp; fixing 16mm dia M.S. fastners of approved make </t>
  </si>
  <si>
    <t xml:space="preserve">ISA 45 x 45 x 5mm thick </t>
  </si>
  <si>
    <t xml:space="preserve">MS Box Section  75 x 75 x 4.0m </t>
  </si>
  <si>
    <t xml:space="preserve">closing MS plate  both sides </t>
  </si>
  <si>
    <t xml:space="preserve">Horigental  member at top  75 x 75 x 4mm thick </t>
  </si>
  <si>
    <t xml:space="preserve">50 x 50 x 4mm MS tube  internal tube for supporting  plate </t>
  </si>
  <si>
    <t xml:space="preserve">MS Checked plate 5mm thick </t>
  </si>
  <si>
    <t xml:space="preserve">10mm thick plate at top </t>
  </si>
  <si>
    <t>Coldroom area WIC &amp; WIF</t>
  </si>
  <si>
    <t xml:space="preserve">BOH &amp; MOH  Area Polished Kota Stone  Flooring </t>
  </si>
  <si>
    <t>Providing &amp; fixing of Looking 6MM thk. Mirror  on wall fixed with studs as per detail completed as per the details are provided  in drawings or as directed by Architect/Engineer. 5 ft * 2 ft = 1 nos.</t>
  </si>
  <si>
    <t>Key Box (As per Standard Design) - ready available in market - 30 keys</t>
  </si>
  <si>
    <t>Hood installation</t>
  </si>
  <si>
    <t>Providing &amp; fixing 50mm Dia SS FOOT RAIL  around  counter including all fixing arrangement complete.pls follow drawings for the same.</t>
  </si>
  <si>
    <t>Providing &amp; Fixing First Aid Box - good quality available in market with medicines inside.</t>
  </si>
  <si>
    <t xml:space="preserve">MS Work with chuckered plate for placement of RO section and tanks abvoe dish wash area </t>
  </si>
  <si>
    <t>Providing &amp; Fixing fabricated MS Structure using Heavy Duty / Section / C Sections, all the joints to be properly welded, anchored with necessary accessories, cliquets as per detail drawing and as instructed. MS section to be Powder Coating  ( Black ) Complete as per drawing details / Instructions by Design Team / site-incharge. The cost shall be calculated based on the weight of the structure. The cost is inclusive of Powder coating/fixing materials &amp; all inclusive.</t>
  </si>
  <si>
    <t>Equipment shifting from outside airport till outlets with proper safety</t>
  </si>
  <si>
    <t>Except Civil vendor debris (Cold room, HVAC, Kitchen Equipment, furnitures, Signages, Etc)</t>
  </si>
  <si>
    <t>FIXING OF WHITE GOODS</t>
  </si>
  <si>
    <t>Job</t>
  </si>
  <si>
    <t xml:space="preserve">Fixing of white goods for BOH AND FOH AREA like Pestoflash, TVs, DMB, KDS, LCMS, Aircurtains, shelves, hooks, maps, internal signages, PVC buffers, Fire extinguishers, Carpentry works like wire manager holes, hand towel dispenser /hand dryers etc. </t>
  </si>
  <si>
    <t>All Equipments (imported/fabricated, RO plant, Smallwares, dry store racks, IT materials, gas detection systems, furnitures etc)</t>
  </si>
  <si>
    <t>Keeping site clean during works, deep cleaning before handing over the project.</t>
  </si>
  <si>
    <t>HOUSEKEEPING (only for equipment's cleaning)</t>
  </si>
  <si>
    <t>DOOR AIR TRANSFER GRILL</t>
  </si>
  <si>
    <t>P/F Door air transfer grill for washroom and changing room door- on both sides of door- one set to be considered for billing</t>
  </si>
  <si>
    <t>HOOD ( 10' x 4'-3" ) in 2 parts installation with complete hanging and fixing materials/fittings etc with ceiling and back wall.</t>
  </si>
  <si>
    <t>Alluminuim ladder</t>
  </si>
  <si>
    <t>Alluminium ladder - 8'</t>
  </si>
  <si>
    <t xml:space="preserve">SCAFFOLDING  </t>
  </si>
  <si>
    <t>P/E of scaffolding in bamboo/MS as per site condition. To be paid only in extreme cases with prior approval from Project manager. Cost to be paid based on 15 days intervel WITH SUPPORTING</t>
  </si>
  <si>
    <t>job</t>
  </si>
  <si>
    <t>MAINTENANCE REQUIREMENT / WORKS - AMOUNT PAID TO STORE MAINTENANCE</t>
  </si>
  <si>
    <t>Actual bill need to be produced / TO BE PAID ON CONFIRMATION OF PM such as cables/conduits etc</t>
  </si>
  <si>
    <t xml:space="preserve">BOQ  FOR SIGNAGES WORK FOR   KFC  AREA  FOR  FOOD  COURT AT  JAIPUR  AIRPORT </t>
  </si>
  <si>
    <t>SS Works</t>
  </si>
  <si>
    <t>SS EDGE PROFILE</t>
  </si>
  <si>
    <t>P/F of Stainless steel section edge profile protectors of size 19mm x 19mm x 1.5mm thick to protect all corners of the walls/columns in kitchen</t>
  </si>
  <si>
    <t>SS KICK PLATE</t>
  </si>
  <si>
    <t>P/F S.S. Kick plate on door as directed same rate for all width, LENGTH, HEIGHT doors</t>
  </si>
  <si>
    <t xml:space="preserve">OVERHEAD STORAGE ABOVE UHC - 10'X2'X2' HT </t>
  </si>
  <si>
    <t>Supply, Laying, Testing &amp; Commissioning of Approved SS Inspection Chamber along of Size- 400mmx400mm with SS Cover &amp; SS Grating over it. Make Jaquar / Ozone.</t>
  </si>
  <si>
    <r>
      <t>Providing and fixing 3-Bowl Sink</t>
    </r>
    <r>
      <rPr>
        <sz val="12"/>
        <color indexed="8"/>
        <rFont val="Calibri"/>
        <family val="2"/>
        <scheme val="minor"/>
      </rPr>
      <t xml:space="preserve"> Drain outlet connection with valve &amp; Drain pipe complete with all necessary fittings with NUGreen grease trap.</t>
    </r>
  </si>
  <si>
    <r>
      <t>Providing and fixing Veg. Prep. Sink</t>
    </r>
    <r>
      <rPr>
        <sz val="12"/>
        <color indexed="8"/>
        <rFont val="Calibri"/>
        <family val="2"/>
        <scheme val="minor"/>
      </rPr>
      <t xml:space="preserve"> &amp; BT sink Drain outlet connection with valve &amp; Drain pipe complete with all necessary fittings.</t>
    </r>
  </si>
  <si>
    <t>Jaquar/continental</t>
  </si>
  <si>
    <t>Providing &amp; fixing sink tap - BT sink &amp; veg prep sink</t>
  </si>
  <si>
    <t>Providing &amp; fixing 2 Single spout table mounted Mixers of aspproved make &amp; sample - handwash sink.</t>
  </si>
  <si>
    <t xml:space="preserve">Providing &amp; fixing sink tap long neck - mop sink  </t>
  </si>
  <si>
    <t xml:space="preserve">Providing &amp; fixing RO Plant 150 Litre capacitywith 500 litre Tank with entire installation and commisioning </t>
  </si>
  <si>
    <t xml:space="preserve">RO Plant </t>
  </si>
  <si>
    <t>Supply, Laying, Testing &amp; Commissioning of Approved SS Inspection Chamber along of Size- 900mmx200mm with SS Cover &amp; SS Grating over it. Make Jaquar / Ozone.</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</si>
  <si>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with lid of  the  approved  quality Make Sintex,  including  making  solid  supported  flat  base  as  per  instruction  but  in  masonary  work,  and  doing  all  connections   as  required. Item also inculding the lockable system require for food safety.</t>
    </r>
  </si>
  <si>
    <t>White Board</t>
  </si>
  <si>
    <t>INSPECTION CHAMBER - FOR COLDROOMS &amp; Dish wash area</t>
  </si>
  <si>
    <r>
      <t>Geyser(Providing &amp; fixing)</t>
    </r>
    <r>
      <rPr>
        <sz val="12"/>
        <rFont val="Calibri"/>
        <family val="2"/>
        <scheme val="minor"/>
      </rPr>
      <t>RACOLD/Godrej MAKE</t>
    </r>
  </si>
  <si>
    <t>DEBRIS REMOVAL FROM STORE PREMISES (UP TO 5 VEHICLES)</t>
  </si>
  <si>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</si>
  <si>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</si>
  <si>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</si>
  <si>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</si>
  <si>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</si>
  <si>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</si>
  <si>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</si>
  <si>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</si>
  <si>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</si>
  <si>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</si>
  <si>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</si>
  <si>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</si>
  <si>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</si>
  <si>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</si>
  <si>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</si>
  <si>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</si>
  <si>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</si>
  <si>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</si>
  <si>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</si>
  <si>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</si>
  <si>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</si>
  <si>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</si>
  <si>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</si>
  <si>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</si>
  <si>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</si>
  <si>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</si>
  <si>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</si>
  <si>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</si>
  <si>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</si>
  <si>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</si>
  <si>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</si>
  <si>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</si>
  <si>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</si>
  <si>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</si>
  <si>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</si>
  <si>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</si>
  <si>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</si>
  <si>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</si>
  <si>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</si>
  <si>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</si>
  <si>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</si>
  <si>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</si>
  <si>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</si>
  <si>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</si>
  <si>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</si>
  <si>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</si>
  <si>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</si>
  <si>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</si>
  <si>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</si>
  <si>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</si>
  <si>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</si>
  <si>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</si>
  <si>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</si>
  <si>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</si>
  <si>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</si>
  <si>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</si>
  <si>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</si>
  <si>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</si>
  <si>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</si>
  <si>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</si>
  <si>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</si>
  <si>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</si>
  <si>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</si>
  <si>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</si>
  <si>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</si>
  <si>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</si>
  <si>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</si>
  <si>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</si>
  <si>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</si>
  <si>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</si>
  <si>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</si>
  <si>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</si>
  <si>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</si>
  <si>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</si>
  <si>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</si>
  <si>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</si>
  <si>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</si>
  <si>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</si>
  <si>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</si>
  <si>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</si>
  <si>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</si>
  <si>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</si>
  <si>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</si>
  <si>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</si>
  <si>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</si>
  <si>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</si>
  <si>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</si>
  <si>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</si>
  <si>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</si>
  <si>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</si>
  <si>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</si>
  <si>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</si>
  <si>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</si>
  <si>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</si>
  <si>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</si>
  <si>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</si>
  <si>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</si>
  <si>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</si>
  <si>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</si>
  <si>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</si>
  <si>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</si>
  <si>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installation testing and fixing 5 pin 63A , 415V , three Phase metal Clad industrial socket outlet with 63A FP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</si>
  <si>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</si>
  <si>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</si>
  <si>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</si>
  <si>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</si>
  <si>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</si>
  <si>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</si>
  <si>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</si>
  <si>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</si>
  <si>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</si>
  <si>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</si>
  <si>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</si>
  <si>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</si>
  <si>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</si>
  <si>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</si>
  <si>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</si>
  <si>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</si>
  <si>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</si>
  <si>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</si>
  <si>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</si>
  <si>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</si>
  <si>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</si>
  <si>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</si>
  <si>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</si>
  <si>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</si>
  <si>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</si>
  <si>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</si>
  <si>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Schedule of Quantities - Electrical Works Dated 2nd Sept 2024 (Rev-01)</t>
  </si>
  <si>
    <t>BILL OF QUANTITIES FOR  CCTV
LOCATION:- KFC Jaipur Airport</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</si>
  <si>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</si>
  <si>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</si>
  <si>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</si>
  <si>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</si>
  <si>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</si>
  <si>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</si>
  <si>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</si>
  <si>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</si>
  <si>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</si>
  <si>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</si>
  <si>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</si>
  <si>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</si>
  <si>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</si>
  <si>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</si>
  <si>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</si>
  <si>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</si>
  <si>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</si>
  <si>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</si>
  <si>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</si>
  <si>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</si>
  <si>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</si>
  <si>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</si>
  <si>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</si>
  <si>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</si>
  <si>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</si>
  <si>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</si>
  <si>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</si>
  <si>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</si>
  <si>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</si>
  <si>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</si>
  <si>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</si>
  <si>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</si>
  <si>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</si>
  <si>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</si>
  <si>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</si>
  <si>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</si>
  <si>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</si>
  <si>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</si>
  <si>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</si>
  <si>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</si>
  <si>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</si>
  <si>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</si>
  <si>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</si>
  <si>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</si>
  <si>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</si>
  <si>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</si>
  <si>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</si>
  <si>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</si>
  <si>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</si>
  <si>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</si>
  <si>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</si>
  <si>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</si>
  <si>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</si>
  <si>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</si>
  <si>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</si>
  <si>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</si>
  <si>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</si>
  <si>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</si>
  <si>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</si>
  <si>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</si>
  <si>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</si>
  <si>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</si>
  <si>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</si>
  <si>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</si>
  <si>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</si>
  <si>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</si>
  <si>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</si>
  <si>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 xml:space="preserve">BILL OF QUANTITIES FOR  LIGHTING
PROJECT : KFC_Jaipur Airport </t>
  </si>
  <si>
    <t>REMARKS</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</si>
  <si>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</si>
  <si>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</si>
  <si>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</si>
  <si>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</si>
  <si>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Recessed linear profiles (50x70) with acrylic diffusers in trim with 4' long PCB-12 Watt/Feet-4000K- FOH AREA</t>
  </si>
  <si>
    <t>3a</t>
  </si>
  <si>
    <t>Hanging kit for tube light - 2pc - 1 set</t>
  </si>
  <si>
    <t>LED STRIP LIGHTS WITH ALUMINUM CHANNEL 5V PER METER, 3000K, PHILPHS, OSHRAM</t>
  </si>
  <si>
    <t>R.MT</t>
  </si>
  <si>
    <t>CANE FRAME CUSTOMIZE PENDANT LIGHT WITH COPPER FINISH CAP AND BOTTOM RING</t>
  </si>
  <si>
    <t>BILL OF QUANTITIES FOR  FIRE WORK
LOCATION:-KFC_Jaipur Airport</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</si>
  <si>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</si>
  <si>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</si>
  <si>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</si>
  <si>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</si>
  <si>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</si>
  <si>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</si>
  <si>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</si>
  <si>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</si>
  <si>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</si>
  <si>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</si>
  <si>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</si>
  <si>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</si>
  <si>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</si>
  <si>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</si>
  <si>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</si>
  <si>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</si>
  <si>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</si>
  <si>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</si>
  <si>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</si>
  <si>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</si>
  <si>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</si>
  <si>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</si>
  <si>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</si>
  <si>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</si>
  <si>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</si>
  <si>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EXTINGUISHERS
LOCATION:-KFC_Jaipur Airport</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</si>
  <si>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</si>
  <si>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</si>
  <si>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</si>
  <si>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</si>
  <si>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</si>
  <si>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</si>
  <si>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</si>
  <si>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</si>
  <si>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BILL OF QUANTITIES FOR  SPRINKLER WORK
LOCATION:- KFC_Jaipur Airport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</si>
  <si>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</si>
  <si>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</si>
  <si>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</si>
  <si>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</si>
  <si>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</si>
  <si>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</si>
  <si>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</si>
  <si>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</si>
  <si>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</si>
  <si>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</si>
  <si>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</si>
  <si>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</si>
  <si>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</si>
  <si>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</si>
  <si>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</si>
  <si>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</si>
  <si>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</si>
  <si>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</si>
  <si>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</si>
  <si>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</si>
  <si>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</si>
  <si>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</si>
  <si>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</si>
  <si>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</si>
  <si>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</si>
  <si>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</si>
  <si>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</si>
  <si>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</si>
  <si>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</si>
  <si>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</si>
  <si>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</si>
  <si>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</si>
  <si>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</si>
  <si>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</si>
  <si>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</si>
  <si>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SUMMARY  FOR CIVIL &amp;  INTERIOR  WORK   FOR   KFC  AREA  FOR  FOOD  COURT AT  JAIPUR  AIRPORT </t>
  </si>
  <si>
    <t>PLUMBING</t>
  </si>
  <si>
    <t>LIGHT FITTINGS</t>
  </si>
  <si>
    <t>SIGNAGE'S</t>
  </si>
  <si>
    <t>FIRE - SMOKE DETECTORS/FIRE EXTINGUISHER &amp; SUPRESSION &amp; SPRINKLER</t>
  </si>
  <si>
    <t>CCTV</t>
  </si>
  <si>
    <t>1500mm</t>
  </si>
  <si>
    <t>1000mm</t>
  </si>
  <si>
    <t>1200mm</t>
  </si>
  <si>
    <t>Depend upon distance &amp; item Qty.</t>
  </si>
  <si>
    <t>Make: Legaro &amp; Sparkling.</t>
  </si>
  <si>
    <t>Its co2 type except ARAFFF consider make is fire mech</t>
  </si>
  <si>
    <t>FIRE MECH</t>
  </si>
  <si>
    <t>Please provide proper details of the hood &amp; we have considerd upto 3 mtr &amp; above it will be charge extra</t>
  </si>
  <si>
    <t xml:space="preserve">consider with 15 meter wire &amp; conduit for the primary points </t>
  </si>
  <si>
    <t xml:space="preserve">consider with 5 meter wire &amp; conduit for the secondary points </t>
  </si>
  <si>
    <t xml:space="preserve">consider with 20 meter wire &amp; conduit for the primary points </t>
  </si>
  <si>
    <t xml:space="preserve">consider with 10 meter wire &amp; conduit for the secondary points </t>
  </si>
  <si>
    <t xml:space="preserve">consider with 5 meter wire &amp; conduit for the primary points </t>
  </si>
  <si>
    <t xml:space="preserve">consider with 18 meter wire &amp; conduit for the primary points </t>
  </si>
  <si>
    <t xml:space="preserve">consider with 25 meter wire &amp; conduit for the primary points </t>
  </si>
  <si>
    <t xml:space="preserve">consider with 7 meter wire &amp; conduit for the secondary points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</si>
</sst>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_(* #,##0_);_(* \(#,##0\);_(* \-??_);_(@_)"/>
    <numFmt numFmtId="194" formatCode="0.0"/>
    <numFmt numFmtId="195" formatCode="[$-409]0.00"/>
  </numFmts>
  <fonts count="15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color indexed="8"/>
      <name val="Calibri"/>
      <family val="2"/>
      <scheme val="minor"/>
    </font>
    <font>
      <sz val="12"/>
      <name val="Calibri"/>
      <family val="2"/>
    </font>
    <font>
      <b/>
      <sz val="10"/>
      <color rgb="FF00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1"/>
      <color rgb="FFFF0000"/>
      <name val="Calibri"/>
      <family val="2"/>
      <scheme val="minor"/>
    </font>
    <font>
      <b/>
      <sz val="10"/>
      <name val="Century Gothic"/>
      <family val="2"/>
    </font>
    <font>
      <sz val="11"/>
      <color rgb="FF222222"/>
      <name val="Arial"/>
      <family val="2"/>
    </font>
    <font>
      <sz val="12"/>
      <color rgb="FFFF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331">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13"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7"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25"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25" fillId="0" borderId="0" applyFont="0" applyFill="0" applyBorder="0" applyAlignment="0" applyProtection="0"/>
    <xf numFmtId="164" fontId="125" fillId="0" borderId="0" applyFont="0" applyFill="0" applyBorder="0" applyAlignment="0" applyProtection="0"/>
    <xf numFmtId="164" fontId="5" fillId="0" borderId="0">
      <alignment vertical="top"/>
      <protection locked="0"/>
    </xf>
    <xf numFmtId="164" fontId="1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8" borderId="0"/>
    <xf numFmtId="0" fontId="4" fillId="89" borderId="0"/>
    <xf numFmtId="0" fontId="122" fillId="90" borderId="0"/>
    <xf numFmtId="0" fontId="118" fillId="0" borderId="0" applyBorder="0" applyProtection="0"/>
    <xf numFmtId="0" fontId="40" fillId="0" borderId="0"/>
    <xf numFmtId="0" fontId="40" fillId="0" borderId="0"/>
    <xf numFmtId="0" fontId="123" fillId="91" borderId="0"/>
    <xf numFmtId="0" fontId="120" fillId="0" borderId="0" applyBorder="0" applyProtection="0"/>
    <xf numFmtId="0" fontId="119" fillId="0" borderId="0" applyBorder="0" applyProtection="0"/>
    <xf numFmtId="0" fontId="4" fillId="0" borderId="0"/>
    <xf numFmtId="0" fontId="126" fillId="0" borderId="0" applyBorder="0" applyProtection="0"/>
    <xf numFmtId="0" fontId="26" fillId="0" borderId="0" applyNumberFormat="0" applyFill="0" applyBorder="0" applyAlignment="0" applyProtection="0"/>
    <xf numFmtId="0" fontId="127" fillId="0" borderId="0" applyBorder="0" applyProtection="0"/>
    <xf numFmtId="0" fontId="5" fillId="0" borderId="0"/>
    <xf numFmtId="0" fontId="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28" fillId="0" borderId="0"/>
    <xf numFmtId="0" fontId="5" fillId="0" borderId="0"/>
    <xf numFmtId="0" fontId="5"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5" fillId="0" borderId="0">
      <alignment vertical="center"/>
    </xf>
    <xf numFmtId="0" fontId="5" fillId="0" borderId="0">
      <alignment vertical="center"/>
    </xf>
    <xf numFmtId="0" fontId="125" fillId="0" borderId="0"/>
    <xf numFmtId="0" fontId="1" fillId="0" borderId="0"/>
    <xf numFmtId="0" fontId="1" fillId="0" borderId="0"/>
    <xf numFmtId="0" fontId="125" fillId="0" borderId="0"/>
    <xf numFmtId="0" fontId="37" fillId="0" borderId="0"/>
    <xf numFmtId="0" fontId="6" fillId="0" borderId="0"/>
    <xf numFmtId="0" fontId="125" fillId="0" borderId="0"/>
    <xf numFmtId="0" fontId="1" fillId="0" borderId="0"/>
    <xf numFmtId="0" fontId="125" fillId="0" borderId="0"/>
    <xf numFmtId="0" fontId="124" fillId="0" borderId="0"/>
    <xf numFmtId="0" fontId="125" fillId="0" borderId="0"/>
    <xf numFmtId="0" fontId="1" fillId="0" borderId="0"/>
    <xf numFmtId="0" fontId="125" fillId="0" borderId="0"/>
    <xf numFmtId="0" fontId="121" fillId="0" borderId="0">
      <alignment vertical="center"/>
    </xf>
    <xf numFmtId="0" fontId="125" fillId="0" borderId="0"/>
    <xf numFmtId="9" fontId="1" fillId="0" borderId="0" applyFont="0" applyFill="0" applyBorder="0" applyAlignment="0" applyProtection="0"/>
    <xf numFmtId="164" fontId="1" fillId="0" borderId="0" applyFont="0" applyFill="0" applyBorder="0" applyAlignment="0" applyProtection="0"/>
    <xf numFmtId="0" fontId="32" fillId="0" borderId="0"/>
    <xf numFmtId="0" fontId="39" fillId="0" borderId="0"/>
  </cellStyleXfs>
  <cellXfs count="548">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100" fillId="0" borderId="72" xfId="0" applyFont="1" applyBorder="1" applyAlignment="1">
      <alignment horizontal="center" vertical="center" wrapText="1"/>
    </xf>
    <xf numFmtId="165" fontId="100" fillId="0" borderId="72" xfId="2" applyNumberFormat="1" applyFont="1" applyFill="1" applyBorder="1" applyAlignment="1" applyProtection="1">
      <alignment horizontal="center" vertical="center" wrapText="1"/>
    </xf>
    <xf numFmtId="2" fontId="99" fillId="4" borderId="72" xfId="0" applyNumberFormat="1" applyFont="1" applyFill="1" applyBorder="1" applyAlignment="1">
      <alignment horizontal="center" vertical="center" wrapText="1"/>
    </xf>
    <xf numFmtId="0" fontId="100" fillId="4" borderId="72" xfId="0" applyFont="1" applyFill="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105" fillId="0" borderId="0" xfId="0" applyFont="1"/>
    <xf numFmtId="49" fontId="106" fillId="81" borderId="73" xfId="3" applyNumberFormat="1" applyFont="1" applyFill="1" applyBorder="1" applyAlignment="1">
      <alignment horizontal="center" vertical="center" wrapText="1"/>
    </xf>
    <xf numFmtId="49" fontId="107" fillId="81" borderId="73" xfId="3" applyNumberFormat="1" applyFont="1" applyFill="1" applyBorder="1" applyAlignment="1">
      <alignment horizontal="left" vertical="center" wrapText="1"/>
    </xf>
    <xf numFmtId="49" fontId="107"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center" vertical="center" wrapText="1"/>
    </xf>
    <xf numFmtId="49" fontId="107" fillId="81" borderId="73" xfId="3" applyNumberFormat="1" applyFont="1" applyFill="1" applyBorder="1" applyAlignment="1">
      <alignment horizontal="right" vertical="center" wrapText="1"/>
    </xf>
    <xf numFmtId="0" fontId="109" fillId="80" borderId="66" xfId="0" applyFont="1" applyFill="1" applyBorder="1" applyAlignment="1">
      <alignment horizontal="center"/>
    </xf>
    <xf numFmtId="0" fontId="110" fillId="80" borderId="66" xfId="0" applyFont="1" applyFill="1" applyBorder="1" applyAlignment="1">
      <alignment horizontal="center"/>
    </xf>
    <xf numFmtId="0" fontId="109" fillId="80" borderId="66" xfId="0" applyFont="1" applyFill="1" applyBorder="1" applyAlignment="1">
      <alignment horizontal="right"/>
    </xf>
    <xf numFmtId="2" fontId="111" fillId="82" borderId="74" xfId="3" applyNumberFormat="1" applyFont="1" applyFill="1" applyBorder="1" applyAlignment="1">
      <alignment horizontal="center" vertical="center" wrapText="1"/>
    </xf>
    <xf numFmtId="0" fontId="111" fillId="82" borderId="74" xfId="3" applyFont="1" applyFill="1" applyBorder="1" applyAlignment="1">
      <alignment horizontal="left" vertical="center" wrapText="1"/>
    </xf>
    <xf numFmtId="0" fontId="111" fillId="82" borderId="74" xfId="3" applyFont="1" applyFill="1" applyBorder="1" applyAlignment="1">
      <alignment horizontal="center" vertical="center" wrapText="1"/>
    </xf>
    <xf numFmtId="0" fontId="112" fillId="82" borderId="74" xfId="3" applyFont="1" applyFill="1" applyBorder="1" applyAlignment="1">
      <alignment horizontal="left" vertical="center" wrapText="1"/>
    </xf>
    <xf numFmtId="0" fontId="111" fillId="82" borderId="74" xfId="3" applyFont="1" applyFill="1" applyBorder="1" applyAlignment="1">
      <alignment horizontal="right" vertical="center" wrapText="1"/>
    </xf>
    <xf numFmtId="2" fontId="106" fillId="0" borderId="74" xfId="3" applyNumberFormat="1" applyFont="1" applyBorder="1" applyAlignment="1">
      <alignment horizontal="center" vertical="center"/>
    </xf>
    <xf numFmtId="2" fontId="107" fillId="0" borderId="74" xfId="3" applyNumberFormat="1" applyFont="1" applyBorder="1" applyAlignment="1">
      <alignment horizontal="left" vertical="center" wrapText="1"/>
    </xf>
    <xf numFmtId="0" fontId="106" fillId="0" borderId="74" xfId="3" applyFont="1" applyBorder="1" applyAlignment="1">
      <alignment horizontal="left" vertical="top" wrapText="1"/>
    </xf>
    <xf numFmtId="0" fontId="106" fillId="0" borderId="74" xfId="3" applyFont="1" applyBorder="1" applyAlignment="1">
      <alignment horizontal="center" vertical="center"/>
    </xf>
    <xf numFmtId="2" fontId="108" fillId="0" borderId="74" xfId="3" applyNumberFormat="1" applyFont="1" applyBorder="1" applyAlignment="1">
      <alignment horizontal="center" vertical="center"/>
    </xf>
    <xf numFmtId="166" fontId="106" fillId="0" borderId="74" xfId="1243" applyNumberFormat="1" applyFont="1" applyFill="1" applyBorder="1" applyAlignment="1" applyProtection="1">
      <alignment horizontal="center" vertical="center"/>
    </xf>
    <xf numFmtId="166" fontId="106" fillId="0" borderId="74" xfId="1243" applyNumberFormat="1" applyFont="1" applyFill="1" applyBorder="1" applyAlignment="1" applyProtection="1">
      <alignment horizontal="right" vertical="center"/>
    </xf>
    <xf numFmtId="0" fontId="106" fillId="0" borderId="74" xfId="3" applyFont="1" applyBorder="1" applyAlignment="1">
      <alignment horizontal="left" vertical="center" wrapText="1"/>
    </xf>
    <xf numFmtId="189" fontId="106" fillId="0" borderId="74" xfId="1243" applyNumberFormat="1" applyFont="1" applyFill="1" applyBorder="1" applyAlignment="1" applyProtection="1">
      <alignment horizontal="center" vertical="center"/>
    </xf>
    <xf numFmtId="0" fontId="110" fillId="0" borderId="2" xfId="0" applyFont="1" applyBorder="1"/>
    <xf numFmtId="2" fontId="109" fillId="0" borderId="2" xfId="0" applyNumberFormat="1" applyFont="1" applyBorder="1" applyAlignment="1">
      <alignment horizontal="right"/>
    </xf>
    <xf numFmtId="0" fontId="110" fillId="0" borderId="0" xfId="0" applyFont="1"/>
    <xf numFmtId="2" fontId="106" fillId="0" borderId="74" xfId="16253" applyNumberFormat="1" applyFont="1" applyBorder="1" applyAlignment="1">
      <alignment horizontal="center" vertical="center" wrapText="1"/>
    </xf>
    <xf numFmtId="2" fontId="108" fillId="0" borderId="74" xfId="16253" applyNumberFormat="1" applyFont="1" applyBorder="1" applyAlignment="1">
      <alignment horizontal="center" vertical="center" wrapText="1"/>
    </xf>
    <xf numFmtId="2" fontId="107" fillId="83" borderId="74" xfId="3" applyNumberFormat="1" applyFont="1" applyFill="1" applyBorder="1" applyAlignment="1">
      <alignment horizontal="left" vertical="center" wrapText="1"/>
    </xf>
    <xf numFmtId="189" fontId="106" fillId="83" borderId="74" xfId="1243" applyNumberFormat="1" applyFont="1" applyFill="1" applyBorder="1" applyAlignment="1" applyProtection="1">
      <alignment horizontal="center" vertical="center"/>
    </xf>
    <xf numFmtId="166" fontId="106" fillId="83" borderId="74" xfId="1243" applyNumberFormat="1" applyFont="1" applyFill="1" applyBorder="1" applyAlignment="1" applyProtection="1">
      <alignment horizontal="right" vertical="center"/>
    </xf>
    <xf numFmtId="0" fontId="107" fillId="0" borderId="74" xfId="16253" applyFont="1" applyBorder="1" applyAlignment="1">
      <alignment horizontal="left" vertical="center" wrapText="1"/>
    </xf>
    <xf numFmtId="2" fontId="108" fillId="84" borderId="74" xfId="3" applyNumberFormat="1" applyFont="1" applyFill="1" applyBorder="1" applyAlignment="1">
      <alignment horizontal="center" vertical="center"/>
    </xf>
    <xf numFmtId="0" fontId="112" fillId="0" borderId="66" xfId="0" quotePrefix="1" applyFont="1" applyBorder="1" applyAlignment="1">
      <alignment horizontal="justify" vertical="top" wrapText="1"/>
    </xf>
    <xf numFmtId="2" fontId="106" fillId="85" borderId="74" xfId="3" applyNumberFormat="1" applyFont="1" applyFill="1" applyBorder="1" applyAlignment="1">
      <alignment horizontal="center" vertical="center"/>
    </xf>
    <xf numFmtId="2" fontId="115" fillId="85" borderId="74" xfId="3" applyNumberFormat="1" applyFont="1" applyFill="1" applyBorder="1" applyAlignment="1">
      <alignment horizontal="left" vertical="center" wrapText="1"/>
    </xf>
    <xf numFmtId="2" fontId="106" fillId="85" borderId="74" xfId="3" applyNumberFormat="1" applyFont="1" applyFill="1" applyBorder="1" applyAlignment="1">
      <alignment horizontal="left" vertical="top" wrapText="1"/>
    </xf>
    <xf numFmtId="0" fontId="106" fillId="85" borderId="74" xfId="3" applyFont="1" applyFill="1" applyBorder="1" applyAlignment="1">
      <alignment horizontal="center" vertical="center"/>
    </xf>
    <xf numFmtId="2" fontId="108" fillId="85" borderId="74" xfId="3" applyNumberFormat="1" applyFont="1" applyFill="1" applyBorder="1" applyAlignment="1">
      <alignment horizontal="center" vertical="center"/>
    </xf>
    <xf numFmtId="166" fontId="106" fillId="85" borderId="74" xfId="1243" applyNumberFormat="1" applyFont="1" applyFill="1" applyBorder="1" applyAlignment="1" applyProtection="1">
      <alignment horizontal="right" vertical="center"/>
    </xf>
    <xf numFmtId="0" fontId="115" fillId="0" borderId="74" xfId="16253" applyFont="1" applyBorder="1" applyAlignment="1">
      <alignment horizontal="left" vertical="center" wrapText="1"/>
    </xf>
    <xf numFmtId="0" fontId="106" fillId="84" borderId="74" xfId="3" applyFont="1" applyFill="1" applyBorder="1" applyAlignment="1">
      <alignment horizontal="left" vertical="center" wrapText="1"/>
    </xf>
    <xf numFmtId="0" fontId="108" fillId="0" borderId="74" xfId="16253" applyFont="1" applyBorder="1" applyAlignment="1">
      <alignment horizontal="left" vertical="center"/>
    </xf>
    <xf numFmtId="0" fontId="108" fillId="0" borderId="74" xfId="1754" applyFont="1" applyBorder="1" applyAlignment="1">
      <alignment horizontal="left" vertical="center" wrapText="1"/>
    </xf>
    <xf numFmtId="0" fontId="108" fillId="0" borderId="74" xfId="1754" applyFont="1" applyBorder="1" applyAlignment="1">
      <alignment horizontal="center" vertical="center"/>
    </xf>
    <xf numFmtId="189" fontId="108" fillId="0" borderId="74" xfId="1243" applyNumberFormat="1" applyFont="1" applyFill="1" applyBorder="1" applyAlignment="1" applyProtection="1">
      <alignment horizontal="center" vertical="center"/>
    </xf>
    <xf numFmtId="166" fontId="108" fillId="0" borderId="74" xfId="1243" applyNumberFormat="1" applyFont="1" applyFill="1" applyBorder="1" applyAlignment="1" applyProtection="1">
      <alignment horizontal="right" vertical="center"/>
    </xf>
    <xf numFmtId="2" fontId="108" fillId="84" borderId="74" xfId="1754" applyNumberFormat="1" applyFont="1" applyFill="1" applyBorder="1" applyAlignment="1">
      <alignment horizontal="left" vertical="center"/>
    </xf>
    <xf numFmtId="0" fontId="108" fillId="84" borderId="74" xfId="1754" applyFont="1" applyFill="1" applyBorder="1" applyAlignment="1">
      <alignment horizontal="left" vertical="center" wrapText="1"/>
    </xf>
    <xf numFmtId="2" fontId="108" fillId="0" borderId="2" xfId="0" applyNumberFormat="1" applyFont="1" applyBorder="1" applyAlignment="1">
      <alignment horizontal="left" vertical="top" wrapText="1"/>
    </xf>
    <xf numFmtId="0" fontId="112" fillId="0" borderId="2" xfId="0" applyFont="1" applyBorder="1" applyAlignment="1">
      <alignment horizontal="justify" vertical="top" wrapText="1"/>
    </xf>
    <xf numFmtId="0" fontId="112" fillId="0" borderId="2" xfId="0" applyFont="1" applyBorder="1" applyAlignment="1">
      <alignment horizontal="center" wrapText="1"/>
    </xf>
    <xf numFmtId="0" fontId="112" fillId="0" borderId="2" xfId="0" applyFont="1" applyBorder="1" applyAlignment="1" applyProtection="1">
      <alignment horizontal="center" wrapText="1"/>
      <protection locked="0"/>
    </xf>
    <xf numFmtId="164" fontId="108" fillId="0" borderId="2" xfId="4167" applyFont="1" applyFill="1" applyBorder="1" applyAlignment="1" applyProtection="1">
      <alignment horizontal="center" vertical="center" wrapText="1"/>
    </xf>
    <xf numFmtId="1" fontId="108" fillId="83" borderId="2" xfId="0" applyNumberFormat="1" applyFont="1" applyFill="1" applyBorder="1" applyAlignment="1" applyProtection="1">
      <alignment horizontal="center" wrapText="1"/>
      <protection locked="0"/>
    </xf>
    <xf numFmtId="0" fontId="108" fillId="0" borderId="2" xfId="0" applyFont="1" applyBorder="1" applyAlignment="1">
      <alignment horizontal="justify" vertical="top" wrapText="1"/>
    </xf>
    <xf numFmtId="0" fontId="108" fillId="0" borderId="66" xfId="0" applyFont="1" applyBorder="1" applyAlignment="1">
      <alignment horizontal="left" vertical="top" wrapText="1"/>
    </xf>
    <xf numFmtId="0" fontId="108" fillId="0" borderId="66" xfId="0" applyFont="1" applyBorder="1" applyAlignment="1">
      <alignment horizontal="justify" vertical="top" wrapText="1"/>
    </xf>
    <xf numFmtId="0" fontId="112" fillId="0" borderId="66" xfId="0" applyFont="1" applyBorder="1" applyAlignment="1">
      <alignment horizontal="center" wrapText="1"/>
    </xf>
    <xf numFmtId="1" fontId="108" fillId="83" borderId="66" xfId="0" applyNumberFormat="1" applyFont="1" applyFill="1" applyBorder="1" applyAlignment="1" applyProtection="1">
      <alignment horizontal="center" wrapText="1"/>
      <protection locked="0"/>
    </xf>
    <xf numFmtId="164" fontId="108" fillId="0" borderId="66" xfId="4167" applyFont="1" applyFill="1" applyBorder="1" applyAlignment="1" applyProtection="1">
      <alignment horizontal="center" vertical="center" wrapText="1"/>
    </xf>
    <xf numFmtId="0" fontId="110" fillId="0" borderId="0" xfId="0" applyFont="1" applyProtection="1">
      <protection locked="0"/>
    </xf>
    <xf numFmtId="0" fontId="108" fillId="0" borderId="66" xfId="0" applyFont="1" applyBorder="1" applyAlignment="1">
      <alignment horizontal="center" vertical="top"/>
    </xf>
    <xf numFmtId="0" fontId="108" fillId="0" borderId="66" xfId="0" applyFont="1" applyBorder="1" applyAlignment="1">
      <alignment horizontal="left" vertical="center" wrapText="1"/>
    </xf>
    <xf numFmtId="0" fontId="112" fillId="0" borderId="66" xfId="0" applyFont="1" applyBorder="1" applyAlignment="1">
      <alignment horizontal="center" vertical="center" wrapText="1"/>
    </xf>
    <xf numFmtId="1" fontId="108" fillId="83" borderId="66" xfId="0" applyNumberFormat="1" applyFont="1" applyFill="1" applyBorder="1" applyAlignment="1" applyProtection="1">
      <alignment horizontal="center" vertical="center" wrapText="1"/>
      <protection locked="0"/>
    </xf>
    <xf numFmtId="0" fontId="112" fillId="0" borderId="66" xfId="0" applyFont="1" applyBorder="1" applyAlignment="1">
      <alignment horizontal="center" vertical="top"/>
    </xf>
    <xf numFmtId="0" fontId="112" fillId="0" borderId="66" xfId="0" applyFont="1" applyBorder="1" applyAlignment="1">
      <alignment horizontal="left" vertical="top" wrapText="1"/>
    </xf>
    <xf numFmtId="0" fontId="112" fillId="0" borderId="66" xfId="0" applyFont="1" applyBorder="1" applyAlignment="1">
      <alignment horizontal="justify" vertical="top" wrapText="1"/>
    </xf>
    <xf numFmtId="2" fontId="108" fillId="0" borderId="66" xfId="0" applyNumberFormat="1" applyFont="1" applyBorder="1" applyAlignment="1">
      <alignment horizontal="left" vertical="top" wrapText="1"/>
    </xf>
    <xf numFmtId="0" fontId="108" fillId="0" borderId="66" xfId="0" applyFont="1" applyBorder="1" applyAlignment="1">
      <alignment horizontal="justify" vertical="top"/>
    </xf>
    <xf numFmtId="0" fontId="108" fillId="0" borderId="66" xfId="0" applyFont="1" applyBorder="1" applyAlignment="1">
      <alignment horizontal="center" vertical="center" wrapText="1"/>
    </xf>
    <xf numFmtId="0" fontId="110" fillId="0" borderId="0" xfId="0" applyFont="1" applyAlignment="1" applyProtection="1">
      <alignment horizontal="center"/>
      <protection locked="0"/>
    </xf>
    <xf numFmtId="2" fontId="108" fillId="0" borderId="66" xfId="0" applyNumberFormat="1" applyFont="1" applyBorder="1" applyAlignment="1">
      <alignment horizontal="left" vertical="center" wrapText="1"/>
    </xf>
    <xf numFmtId="0" fontId="108" fillId="0" borderId="66" xfId="0" applyFont="1" applyBorder="1" applyAlignment="1">
      <alignment horizontal="center" vertical="center"/>
    </xf>
    <xf numFmtId="0" fontId="108" fillId="0" borderId="66" xfId="0" applyFont="1" applyBorder="1" applyAlignment="1">
      <alignment horizontal="justify" vertical="center"/>
    </xf>
    <xf numFmtId="0" fontId="110"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0" fontId="110" fillId="0" borderId="66" xfId="0" applyFont="1" applyBorder="1"/>
    <xf numFmtId="2" fontId="111" fillId="82" borderId="74" xfId="3" applyNumberFormat="1" applyFont="1" applyFill="1" applyBorder="1" applyAlignment="1">
      <alignment horizontal="right" vertical="center" wrapText="1"/>
    </xf>
    <xf numFmtId="0" fontId="106" fillId="0" borderId="0" xfId="3" applyFont="1"/>
    <xf numFmtId="0" fontId="107" fillId="0" borderId="0" xfId="3" applyFont="1" applyAlignment="1">
      <alignment horizontal="left"/>
    </xf>
    <xf numFmtId="0" fontId="106" fillId="0" borderId="0" xfId="3" applyFont="1" applyAlignment="1">
      <alignment horizontal="center"/>
    </xf>
    <xf numFmtId="0" fontId="108" fillId="0" borderId="0" xfId="3" applyFont="1"/>
    <xf numFmtId="0" fontId="106"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99" fillId="8" borderId="66" xfId="3" applyNumberFormat="1" applyFont="1" applyFill="1" applyBorder="1" applyAlignment="1">
      <alignment horizontal="center" vertical="center" wrapText="1"/>
    </xf>
    <xf numFmtId="2" fontId="99" fillId="8" borderId="66" xfId="3" applyNumberFormat="1" applyFont="1" applyFill="1" applyBorder="1" applyAlignment="1">
      <alignment horizontal="center" vertical="top"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6" borderId="0" xfId="0" applyFont="1" applyFill="1"/>
    <xf numFmtId="0" fontId="0" fillId="86" borderId="0" xfId="0" applyFill="1"/>
    <xf numFmtId="0" fontId="0" fillId="0" borderId="83" xfId="0" applyBorder="1"/>
    <xf numFmtId="0" fontId="100" fillId="0" borderId="83" xfId="0" applyFont="1" applyBorder="1" applyAlignment="1">
      <alignment horizontal="center" vertical="center" wrapText="1"/>
    </xf>
    <xf numFmtId="0" fontId="3" fillId="0" borderId="83" xfId="16251" applyFont="1" applyBorder="1" applyAlignment="1">
      <alignment horizontal="center" vertical="top"/>
    </xf>
    <xf numFmtId="0" fontId="3" fillId="0" borderId="83" xfId="16251" applyFont="1" applyBorder="1" applyAlignment="1">
      <alignment horizontal="center" vertical="top" wrapText="1"/>
    </xf>
    <xf numFmtId="164" fontId="3" fillId="0" borderId="83" xfId="16252" applyFont="1" applyBorder="1" applyAlignment="1" applyProtection="1">
      <alignment vertical="top" wrapText="1"/>
    </xf>
    <xf numFmtId="0" fontId="10" fillId="0" borderId="83" xfId="16251" applyFont="1" applyBorder="1" applyAlignment="1">
      <alignment horizontal="left" vertical="top" wrapText="1"/>
    </xf>
    <xf numFmtId="0" fontId="10" fillId="0" borderId="83" xfId="16251" applyFont="1" applyBorder="1" applyAlignment="1">
      <alignment horizontal="center" vertical="top" wrapText="1"/>
    </xf>
    <xf numFmtId="164" fontId="31" fillId="0" borderId="83" xfId="16252" applyFont="1" applyBorder="1" applyAlignment="1" applyProtection="1">
      <alignment vertical="top" wrapText="1"/>
    </xf>
    <xf numFmtId="0" fontId="10" fillId="0" borderId="83" xfId="16251" applyFont="1" applyBorder="1" applyAlignment="1">
      <alignment horizontal="center"/>
    </xf>
    <xf numFmtId="0" fontId="31" fillId="0" borderId="83" xfId="16251" applyFont="1" applyBorder="1" applyAlignment="1">
      <alignment horizontal="justify" vertical="top"/>
    </xf>
    <xf numFmtId="164" fontId="10" fillId="0" borderId="83" xfId="16252" applyFont="1" applyBorder="1" applyAlignment="1" applyProtection="1">
      <alignment horizontal="center"/>
    </xf>
    <xf numFmtId="0" fontId="3" fillId="0" borderId="83" xfId="16251" applyFont="1" applyBorder="1" applyAlignment="1">
      <alignment horizontal="center"/>
    </xf>
    <xf numFmtId="0" fontId="3" fillId="0" borderId="83" xfId="16251" applyFont="1" applyBorder="1" applyAlignment="1">
      <alignment horizontal="justify" vertical="top"/>
    </xf>
    <xf numFmtId="164" fontId="3" fillId="0" borderId="83" xfId="16252" applyFont="1" applyBorder="1" applyAlignment="1" applyProtection="1">
      <alignment horizontal="center"/>
    </xf>
    <xf numFmtId="0" fontId="8" fillId="0" borderId="83" xfId="16251" applyFont="1" applyBorder="1" applyAlignment="1">
      <alignment horizontal="justify" vertical="top"/>
    </xf>
    <xf numFmtId="0" fontId="8" fillId="0" borderId="83" xfId="16251" applyFont="1" applyBorder="1" applyAlignment="1">
      <alignment horizontal="center"/>
    </xf>
    <xf numFmtId="0" fontId="3" fillId="0" borderId="83" xfId="16251" applyFont="1" applyBorder="1" applyAlignment="1">
      <alignment horizontal="justify" vertical="top" wrapText="1"/>
    </xf>
    <xf numFmtId="164" fontId="8" fillId="0" borderId="83" xfId="16252" applyFont="1" applyBorder="1" applyAlignment="1" applyProtection="1">
      <alignment horizontal="center"/>
    </xf>
    <xf numFmtId="165" fontId="102" fillId="0" borderId="83" xfId="2" applyNumberFormat="1" applyFont="1" applyFill="1" applyBorder="1" applyAlignment="1" applyProtection="1">
      <alignment horizontal="center" vertical="center" wrapText="1"/>
    </xf>
    <xf numFmtId="0" fontId="0" fillId="0" borderId="84" xfId="0" applyBorder="1"/>
    <xf numFmtId="2" fontId="99" fillId="4" borderId="84" xfId="0" applyNumberFormat="1" applyFont="1" applyFill="1" applyBorder="1" applyAlignment="1">
      <alignment horizontal="center" vertical="center" wrapText="1"/>
    </xf>
    <xf numFmtId="165" fontId="100" fillId="0" borderId="84" xfId="2" applyNumberFormat="1" applyFont="1" applyFill="1" applyBorder="1" applyAlignment="1" applyProtection="1">
      <alignment horizontal="center" vertical="center" wrapText="1"/>
      <protection locked="0"/>
    </xf>
    <xf numFmtId="165" fontId="100" fillId="0" borderId="84" xfId="2" applyNumberFormat="1" applyFont="1" applyFill="1" applyBorder="1" applyAlignment="1" applyProtection="1">
      <alignment horizontal="center" vertical="center" wrapText="1"/>
    </xf>
    <xf numFmtId="165" fontId="100" fillId="0" borderId="84" xfId="0" applyNumberFormat="1" applyFont="1" applyBorder="1" applyAlignment="1" applyProtection="1">
      <alignment horizontal="center" vertical="center"/>
      <protection locked="0"/>
    </xf>
    <xf numFmtId="2" fontId="99" fillId="0" borderId="84" xfId="3" applyNumberFormat="1" applyFont="1" applyBorder="1" applyAlignment="1">
      <alignment horizontal="center" vertical="center" wrapText="1"/>
    </xf>
    <xf numFmtId="0" fontId="5" fillId="0" borderId="84" xfId="3" applyBorder="1" applyAlignment="1">
      <alignment horizontal="left" vertical="top" wrapText="1"/>
    </xf>
    <xf numFmtId="0" fontId="100" fillId="0" borderId="84" xfId="0" applyFont="1" applyBorder="1" applyAlignment="1">
      <alignment horizontal="center" vertical="center" wrapText="1"/>
    </xf>
    <xf numFmtId="165" fontId="102" fillId="0" borderId="84" xfId="2" applyNumberFormat="1" applyFont="1" applyFill="1" applyBorder="1" applyAlignment="1" applyProtection="1">
      <alignment horizontal="center" vertical="center" wrapText="1"/>
    </xf>
    <xf numFmtId="0" fontId="5" fillId="0" borderId="83" xfId="3" applyBorder="1" applyAlignment="1">
      <alignment horizontal="left" vertical="top" wrapText="1"/>
    </xf>
    <xf numFmtId="0" fontId="5" fillId="0" borderId="84" xfId="16251" applyBorder="1" applyAlignment="1"/>
    <xf numFmtId="164" fontId="5" fillId="0" borderId="84" xfId="16252" applyBorder="1" applyAlignment="1" applyProtection="1"/>
    <xf numFmtId="0" fontId="10" fillId="0" borderId="84" xfId="16251" applyFont="1" applyBorder="1" applyAlignment="1"/>
    <xf numFmtId="0" fontId="10" fillId="0" borderId="84" xfId="16251" applyFont="1" applyBorder="1" applyAlignment="1">
      <alignment horizontal="justify" vertical="top"/>
    </xf>
    <xf numFmtId="164" fontId="31" fillId="0" borderId="84" xfId="16252" applyFont="1" applyBorder="1" applyAlignment="1" applyProtection="1">
      <alignment horizontal="center"/>
    </xf>
    <xf numFmtId="0" fontId="3" fillId="0" borderId="84" xfId="16251" applyFont="1" applyBorder="1" applyAlignment="1">
      <alignment horizontal="justify" vertical="top"/>
    </xf>
    <xf numFmtId="164" fontId="3" fillId="0" borderId="84" xfId="16252" applyFont="1" applyBorder="1" applyAlignment="1" applyProtection="1">
      <alignment horizontal="center"/>
    </xf>
    <xf numFmtId="0" fontId="3" fillId="0" borderId="84" xfId="16251" applyFont="1" applyBorder="1" applyAlignment="1">
      <alignment horizontal="center"/>
    </xf>
    <xf numFmtId="0" fontId="5" fillId="0" borderId="84" xfId="16251" applyBorder="1">
      <alignment vertical="center"/>
    </xf>
    <xf numFmtId="0" fontId="99" fillId="0" borderId="84" xfId="16251" applyFont="1" applyBorder="1" applyAlignment="1"/>
    <xf numFmtId="2" fontId="99" fillId="0" borderId="84" xfId="5" applyNumberFormat="1" applyFont="1" applyBorder="1" applyAlignment="1">
      <alignment horizontal="center" vertical="center" wrapText="1"/>
    </xf>
    <xf numFmtId="0" fontId="129" fillId="0" borderId="0" xfId="0" applyFont="1"/>
    <xf numFmtId="0" fontId="25" fillId="0" borderId="0" xfId="0" applyFont="1"/>
    <xf numFmtId="2" fontId="99" fillId="87" borderId="84" xfId="3" applyNumberFormat="1" applyFont="1" applyFill="1" applyBorder="1" applyAlignment="1">
      <alignment horizontal="center" vertical="center" wrapText="1"/>
    </xf>
    <xf numFmtId="0" fontId="99" fillId="87" borderId="84" xfId="3" applyFont="1" applyFill="1" applyBorder="1" applyAlignment="1">
      <alignment horizontal="left" vertical="top" wrapText="1"/>
    </xf>
    <xf numFmtId="0" fontId="100" fillId="87" borderId="84" xfId="0" applyFont="1" applyFill="1" applyBorder="1" applyAlignment="1">
      <alignment horizontal="center" vertical="center" wrapText="1"/>
    </xf>
    <xf numFmtId="165" fontId="100" fillId="87" borderId="84" xfId="2" applyNumberFormat="1" applyFont="1" applyFill="1" applyBorder="1" applyAlignment="1" applyProtection="1">
      <alignment horizontal="center" vertical="center" wrapText="1"/>
      <protection locked="0"/>
    </xf>
    <xf numFmtId="165" fontId="102" fillId="87" borderId="84" xfId="2" applyNumberFormat="1" applyFont="1" applyFill="1" applyBorder="1" applyAlignment="1" applyProtection="1">
      <alignment horizontal="center" vertical="center" wrapText="1"/>
    </xf>
    <xf numFmtId="2" fontId="99" fillId="79" borderId="84" xfId="3" applyNumberFormat="1" applyFont="1" applyFill="1" applyBorder="1" applyAlignment="1">
      <alignment horizontal="center" vertical="center" wrapText="1"/>
    </xf>
    <xf numFmtId="0" fontId="99" fillId="79" borderId="84" xfId="3" applyFont="1" applyFill="1" applyBorder="1" applyAlignment="1">
      <alignment horizontal="left" vertical="top" wrapText="1"/>
    </xf>
    <xf numFmtId="0" fontId="100" fillId="79" borderId="84" xfId="0" applyFont="1" applyFill="1" applyBorder="1" applyAlignment="1">
      <alignment horizontal="center" vertical="center" wrapText="1"/>
    </xf>
    <xf numFmtId="165" fontId="100" fillId="79" borderId="84" xfId="2" applyNumberFormat="1" applyFont="1" applyFill="1" applyBorder="1" applyAlignment="1" applyProtection="1">
      <alignment horizontal="center" vertical="center" wrapText="1"/>
      <protection locked="0"/>
    </xf>
    <xf numFmtId="165" fontId="102" fillId="79" borderId="84" xfId="2" applyNumberFormat="1" applyFont="1" applyFill="1" applyBorder="1" applyAlignment="1" applyProtection="1">
      <alignment horizontal="center" vertical="center" wrapText="1"/>
    </xf>
    <xf numFmtId="0" fontId="10" fillId="0" borderId="84" xfId="16251" applyFont="1" applyBorder="1" applyAlignment="1">
      <alignment horizontal="center"/>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2" fontId="101" fillId="0" borderId="84" xfId="0" applyNumberFormat="1" applyFont="1" applyBorder="1" applyAlignment="1">
      <alignment horizontal="center"/>
    </xf>
    <xf numFmtId="0" fontId="100" fillId="0" borderId="88" xfId="0" applyFont="1" applyBorder="1" applyAlignment="1">
      <alignment horizontal="center" vertical="center" wrapText="1"/>
    </xf>
    <xf numFmtId="165" fontId="100" fillId="0" borderId="88" xfId="2" applyNumberFormat="1" applyFont="1" applyFill="1" applyBorder="1" applyAlignment="1" applyProtection="1">
      <alignment horizontal="center" vertical="center" wrapText="1"/>
      <protection locked="0"/>
    </xf>
    <xf numFmtId="165" fontId="102" fillId="0" borderId="88" xfId="2" applyNumberFormat="1" applyFont="1" applyFill="1" applyBorder="1" applyAlignment="1" applyProtection="1">
      <alignment horizontal="center" vertical="center" wrapText="1"/>
    </xf>
    <xf numFmtId="0" fontId="0" fillId="0" borderId="88" xfId="0" applyBorder="1"/>
    <xf numFmtId="0" fontId="131" fillId="0" borderId="84" xfId="0" applyFont="1" applyBorder="1"/>
    <xf numFmtId="0" fontId="99" fillId="0" borderId="66" xfId="3" applyFont="1" applyBorder="1" applyAlignment="1">
      <alignment horizontal="left" vertical="top" wrapText="1"/>
    </xf>
    <xf numFmtId="2" fontId="108" fillId="85" borderId="89" xfId="3" applyNumberFormat="1" applyFont="1" applyFill="1" applyBorder="1" applyAlignment="1">
      <alignment horizontal="center" vertical="center"/>
    </xf>
    <xf numFmtId="2" fontId="108" fillId="0" borderId="88" xfId="0" applyNumberFormat="1" applyFont="1" applyBorder="1" applyAlignment="1">
      <alignment horizontal="left" vertical="top" wrapText="1"/>
    </xf>
    <xf numFmtId="0" fontId="108" fillId="0" borderId="88" xfId="0" applyFont="1" applyBorder="1" applyAlignment="1">
      <alignment horizontal="justify" vertical="top"/>
    </xf>
    <xf numFmtId="0" fontId="108" fillId="0" borderId="88" xfId="0" applyFont="1" applyBorder="1" applyAlignment="1">
      <alignment horizontal="center" vertical="center" wrapText="1"/>
    </xf>
    <xf numFmtId="1" fontId="108" fillId="83" borderId="88" xfId="0" applyNumberFormat="1" applyFont="1" applyFill="1" applyBorder="1" applyAlignment="1" applyProtection="1">
      <alignment horizontal="center" vertical="center" wrapText="1"/>
      <protection locked="0"/>
    </xf>
    <xf numFmtId="164" fontId="108" fillId="0" borderId="88" xfId="4167" applyFont="1" applyFill="1" applyBorder="1" applyAlignment="1" applyProtection="1">
      <alignment horizontal="center" vertical="center" wrapText="1"/>
    </xf>
    <xf numFmtId="2" fontId="109" fillId="0" borderId="93" xfId="0" applyNumberFormat="1" applyFont="1" applyBorder="1" applyAlignment="1">
      <alignment horizontal="right"/>
    </xf>
    <xf numFmtId="0" fontId="106" fillId="84" borderId="66" xfId="1754" applyFont="1" applyFill="1" applyBorder="1" applyAlignment="1">
      <alignment horizontal="left" vertical="center" wrapText="1"/>
    </xf>
    <xf numFmtId="0" fontId="106" fillId="0" borderId="66" xfId="1754" applyFont="1" applyBorder="1" applyAlignment="1">
      <alignment horizontal="center" vertical="center"/>
    </xf>
    <xf numFmtId="189" fontId="106" fillId="0" borderId="66" xfId="1243" applyNumberFormat="1" applyFont="1" applyFill="1" applyBorder="1" applyAlignment="1" applyProtection="1">
      <alignment horizontal="center" vertical="center"/>
    </xf>
    <xf numFmtId="166" fontId="106" fillId="0" borderId="66" xfId="1243" applyNumberFormat="1" applyFont="1" applyFill="1" applyBorder="1" applyAlignment="1" applyProtection="1">
      <alignment horizontal="right" vertical="center"/>
    </xf>
    <xf numFmtId="0" fontId="0" fillId="79" borderId="66" xfId="0" applyFill="1" applyBorder="1"/>
    <xf numFmtId="0" fontId="0" fillId="86" borderId="66" xfId="0" applyFill="1" applyBorder="1"/>
    <xf numFmtId="0" fontId="101" fillId="86" borderId="66" xfId="0" applyFont="1" applyFill="1" applyBorder="1" applyAlignment="1">
      <alignment horizontal="center"/>
    </xf>
    <xf numFmtId="0" fontId="101" fillId="86" borderId="66" xfId="0" applyFont="1" applyFill="1" applyBorder="1" applyAlignment="1">
      <alignment horizontal="center" vertical="center"/>
    </xf>
    <xf numFmtId="0" fontId="102" fillId="86" borderId="66" xfId="0" applyFont="1" applyFill="1" applyBorder="1" applyAlignment="1">
      <alignment horizontal="left" vertical="top" wrapText="1"/>
    </xf>
    <xf numFmtId="0" fontId="101" fillId="86" borderId="66" xfId="0" applyFont="1" applyFill="1" applyBorder="1"/>
    <xf numFmtId="165" fontId="101" fillId="86" borderId="66" xfId="0" applyNumberFormat="1" applyFont="1" applyFill="1" applyBorder="1"/>
    <xf numFmtId="165" fontId="100" fillId="86" borderId="66" xfId="2" applyNumberFormat="1" applyFont="1" applyFill="1" applyBorder="1" applyAlignment="1" applyProtection="1">
      <alignment horizontal="center" vertical="center" wrapText="1"/>
      <protection locked="0"/>
    </xf>
    <xf numFmtId="2" fontId="99" fillId="0" borderId="94" xfId="3" applyNumberFormat="1" applyFont="1" applyBorder="1" applyAlignment="1">
      <alignment horizontal="center" vertical="center" wrapText="1"/>
    </xf>
    <xf numFmtId="0" fontId="131" fillId="0" borderId="94" xfId="0" applyFont="1" applyBorder="1"/>
    <xf numFmtId="0" fontId="100" fillId="0" borderId="94" xfId="0" applyFont="1" applyBorder="1" applyAlignment="1">
      <alignment horizontal="center" vertical="center" wrapText="1"/>
    </xf>
    <xf numFmtId="165" fontId="100" fillId="0" borderId="94" xfId="2" applyNumberFormat="1" applyFont="1" applyFill="1" applyBorder="1" applyAlignment="1" applyProtection="1">
      <alignment horizontal="center" vertical="center" wrapText="1"/>
      <protection locked="0"/>
    </xf>
    <xf numFmtId="165" fontId="102" fillId="0" borderId="94" xfId="2" applyNumberFormat="1" applyFont="1" applyFill="1" applyBorder="1" applyAlignment="1" applyProtection="1">
      <alignment horizontal="center" vertical="center" wrapText="1"/>
    </xf>
    <xf numFmtId="0" fontId="0" fillId="0" borderId="94" xfId="0" applyBorder="1"/>
    <xf numFmtId="165" fontId="100" fillId="86" borderId="84" xfId="2" applyNumberFormat="1" applyFont="1" applyFill="1" applyBorder="1" applyAlignment="1" applyProtection="1">
      <alignment horizontal="center" vertical="center" wrapText="1"/>
      <protection locked="0"/>
    </xf>
    <xf numFmtId="165" fontId="100" fillId="86" borderId="66" xfId="0" applyNumberFormat="1" applyFont="1" applyFill="1" applyBorder="1" applyAlignment="1" applyProtection="1">
      <alignment horizontal="center" vertical="center"/>
      <protection locked="0"/>
    </xf>
    <xf numFmtId="165" fontId="100" fillId="86" borderId="72" xfId="2" applyNumberFormat="1" applyFont="1" applyFill="1" applyBorder="1" applyAlignment="1" applyProtection="1">
      <alignment horizontal="center" vertical="center" wrapText="1"/>
      <protection locked="0"/>
    </xf>
    <xf numFmtId="165" fontId="100" fillId="86" borderId="83" xfId="2" applyNumberFormat="1" applyFont="1" applyFill="1" applyBorder="1" applyAlignment="1" applyProtection="1">
      <alignment horizontal="center" vertical="center" wrapText="1"/>
      <protection locked="0"/>
    </xf>
    <xf numFmtId="0" fontId="131" fillId="0" borderId="84" xfId="0" applyFont="1" applyBorder="1" applyAlignment="1">
      <alignment vertical="center"/>
    </xf>
    <xf numFmtId="165" fontId="100" fillId="86" borderId="94" xfId="2" applyNumberFormat="1" applyFont="1" applyFill="1" applyBorder="1" applyAlignment="1" applyProtection="1">
      <alignment horizontal="center" vertical="center" wrapText="1"/>
      <protection locked="0"/>
    </xf>
    <xf numFmtId="0" fontId="107" fillId="0" borderId="94" xfId="1743" applyFont="1" applyBorder="1" applyAlignment="1">
      <alignment vertical="center" wrapText="1"/>
    </xf>
    <xf numFmtId="0" fontId="106" fillId="0" borderId="94" xfId="1743" applyFont="1" applyBorder="1" applyAlignment="1">
      <alignment horizontal="left" vertical="center" wrapText="1"/>
    </xf>
    <xf numFmtId="0" fontId="131" fillId="0" borderId="94" xfId="0" applyFont="1" applyBorder="1" applyAlignment="1">
      <alignment vertical="center" wrapText="1"/>
    </xf>
    <xf numFmtId="165" fontId="100" fillId="86" borderId="88" xfId="2" applyNumberFormat="1" applyFont="1" applyFill="1" applyBorder="1" applyAlignment="1" applyProtection="1">
      <alignment horizontal="center" vertical="center" wrapText="1"/>
      <protection locked="0"/>
    </xf>
    <xf numFmtId="0" fontId="106" fillId="0" borderId="94" xfId="1743" applyFont="1" applyBorder="1" applyAlignment="1">
      <alignment horizontal="center" vertical="center" wrapText="1"/>
    </xf>
    <xf numFmtId="165" fontId="100" fillId="0" borderId="94" xfId="2" applyNumberFormat="1" applyFont="1" applyFill="1" applyBorder="1" applyAlignment="1" applyProtection="1">
      <alignment horizontal="center" vertical="center" wrapText="1"/>
    </xf>
    <xf numFmtId="2" fontId="108" fillId="92" borderId="74" xfId="3" applyNumberFormat="1" applyFont="1" applyFill="1" applyBorder="1" applyAlignment="1">
      <alignment horizontal="center" vertical="center"/>
    </xf>
    <xf numFmtId="2" fontId="132" fillId="85" borderId="74" xfId="3" applyNumberFormat="1" applyFont="1" applyFill="1" applyBorder="1" applyAlignment="1">
      <alignment horizontal="center" vertical="center"/>
    </xf>
    <xf numFmtId="1" fontId="108" fillId="86" borderId="66" xfId="0" applyNumberFormat="1" applyFont="1" applyFill="1" applyBorder="1" applyAlignment="1" applyProtection="1">
      <alignment horizontal="center" vertical="center" wrapText="1"/>
      <protection locked="0"/>
    </xf>
    <xf numFmtId="0" fontId="108" fillId="0" borderId="94" xfId="0" applyFont="1" applyBorder="1" applyAlignment="1">
      <alignment horizontal="center" vertical="center"/>
    </xf>
    <xf numFmtId="2" fontId="108" fillId="0" borderId="94" xfId="0" applyNumberFormat="1" applyFont="1" applyBorder="1" applyAlignment="1">
      <alignment horizontal="left" vertical="center" wrapText="1"/>
    </xf>
    <xf numFmtId="0" fontId="108" fillId="0" borderId="94" xfId="0" applyFont="1" applyBorder="1" applyAlignment="1">
      <alignment horizontal="justify" vertical="center"/>
    </xf>
    <xf numFmtId="0" fontId="108" fillId="0" borderId="94" xfId="0" applyFont="1" applyBorder="1" applyAlignment="1">
      <alignment horizontal="center" vertical="center" wrapText="1"/>
    </xf>
    <xf numFmtId="1" fontId="108" fillId="83" borderId="94" xfId="0" applyNumberFormat="1" applyFont="1" applyFill="1" applyBorder="1" applyAlignment="1" applyProtection="1">
      <alignment horizontal="center" vertical="center" wrapText="1"/>
      <protection locked="0"/>
    </xf>
    <xf numFmtId="164" fontId="108" fillId="0" borderId="94" xfId="4167" applyFont="1" applyFill="1" applyBorder="1" applyAlignment="1" applyProtection="1">
      <alignment horizontal="center" vertical="center" wrapText="1"/>
    </xf>
    <xf numFmtId="2" fontId="106" fillId="0" borderId="95" xfId="3" applyNumberFormat="1" applyFont="1" applyBorder="1" applyAlignment="1">
      <alignment horizontal="center" vertical="center"/>
    </xf>
    <xf numFmtId="189" fontId="106" fillId="0" borderId="95" xfId="1243" applyNumberFormat="1" applyFont="1" applyFill="1" applyBorder="1" applyAlignment="1" applyProtection="1">
      <alignment horizontal="center" vertical="center"/>
    </xf>
    <xf numFmtId="0" fontId="31" fillId="0" borderId="0" xfId="0" applyFont="1"/>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xf>
    <xf numFmtId="0" fontId="5" fillId="0" borderId="0" xfId="2049" applyProtection="1">
      <protection locked="0"/>
    </xf>
    <xf numFmtId="0" fontId="3" fillId="94" borderId="94" xfId="2049" applyFont="1" applyFill="1" applyBorder="1" applyAlignment="1" applyProtection="1">
      <alignment horizontal="center" vertical="center"/>
      <protection locked="0"/>
    </xf>
    <xf numFmtId="0" fontId="3" fillId="94" borderId="94" xfId="2049" applyFont="1" applyFill="1" applyBorder="1" applyAlignment="1" applyProtection="1">
      <alignment horizontal="center" vertical="center" wrapText="1"/>
      <protection locked="0"/>
    </xf>
    <xf numFmtId="0" fontId="7" fillId="0" borderId="94" xfId="2049" applyFont="1" applyBorder="1" applyAlignment="1">
      <alignment horizontal="center" vertical="center"/>
    </xf>
    <xf numFmtId="0" fontId="7" fillId="0" borderId="94" xfId="2049" applyFont="1" applyBorder="1" applyAlignment="1">
      <alignment horizontal="center" vertical="top" wrapText="1"/>
    </xf>
    <xf numFmtId="0" fontId="7" fillId="0" borderId="94" xfId="2049" applyFont="1" applyBorder="1" applyAlignment="1">
      <alignment horizontal="center" vertical="center" wrapText="1"/>
    </xf>
    <xf numFmtId="0" fontId="7" fillId="86" borderId="94" xfId="2049" applyFont="1" applyFill="1" applyBorder="1" applyAlignment="1">
      <alignment horizontal="center" vertical="center"/>
    </xf>
    <xf numFmtId="2" fontId="5" fillId="83" borderId="94" xfId="2049" applyNumberFormat="1" applyFill="1" applyBorder="1" applyAlignment="1">
      <alignment horizontal="center" vertical="center"/>
    </xf>
    <xf numFmtId="2" fontId="5" fillId="0" borderId="0" xfId="2049" applyNumberFormat="1" applyProtection="1">
      <protection locked="0"/>
    </xf>
    <xf numFmtId="0" fontId="138" fillId="0" borderId="94" xfId="2049" applyFont="1" applyBorder="1" applyAlignment="1">
      <alignment horizontal="center" vertical="top"/>
    </xf>
    <xf numFmtId="0" fontId="138" fillId="0" borderId="94" xfId="2049" applyFont="1" applyBorder="1" applyAlignment="1">
      <alignment horizontal="center" vertical="top" wrapText="1"/>
    </xf>
    <xf numFmtId="0" fontId="7" fillId="0" borderId="94" xfId="2049" applyFont="1" applyBorder="1" applyAlignment="1">
      <alignment horizontal="center" vertical="top"/>
    </xf>
    <xf numFmtId="0" fontId="7" fillId="86" borderId="94" xfId="2049" applyFont="1" applyFill="1" applyBorder="1" applyAlignment="1">
      <alignment horizontal="center" vertical="center" wrapText="1"/>
    </xf>
    <xf numFmtId="0" fontId="7" fillId="83" borderId="94" xfId="2049" applyFont="1" applyFill="1" applyBorder="1" applyAlignment="1">
      <alignment horizontal="center" vertical="top"/>
    </xf>
    <xf numFmtId="0" fontId="7" fillId="83" borderId="94" xfId="2049" applyFont="1" applyFill="1" applyBorder="1" applyAlignment="1">
      <alignment horizontal="center" vertical="top" wrapText="1"/>
    </xf>
    <xf numFmtId="0" fontId="7" fillId="83" borderId="94" xfId="2049" applyFont="1" applyFill="1" applyBorder="1" applyAlignment="1">
      <alignment horizontal="center" vertical="center"/>
    </xf>
    <xf numFmtId="0" fontId="10" fillId="83" borderId="94" xfId="2049" applyFont="1" applyFill="1" applyBorder="1" applyAlignment="1" applyProtection="1">
      <alignment horizontal="center" vertical="center"/>
      <protection locked="0"/>
    </xf>
    <xf numFmtId="2" fontId="10" fillId="83" borderId="94" xfId="2049" applyNumberFormat="1" applyFont="1" applyFill="1" applyBorder="1" applyAlignment="1" applyProtection="1">
      <alignment horizontal="center" vertical="center"/>
      <protection locked="0"/>
    </xf>
    <xf numFmtId="2" fontId="10" fillId="83" borderId="94" xfId="2049" applyNumberFormat="1" applyFont="1" applyFill="1" applyBorder="1" applyAlignment="1">
      <alignment horizontal="center" vertical="center"/>
    </xf>
    <xf numFmtId="0" fontId="139" fillId="0" borderId="0" xfId="0" applyFont="1"/>
    <xf numFmtId="0" fontId="140" fillId="86" borderId="0" xfId="0" applyFont="1" applyFill="1" applyAlignment="1">
      <alignment horizontal="center"/>
    </xf>
    <xf numFmtId="0" fontId="141" fillId="0" borderId="0" xfId="0" applyFont="1" applyAlignment="1">
      <alignment vertical="center"/>
    </xf>
    <xf numFmtId="0" fontId="142" fillId="0" borderId="0" xfId="0" applyFont="1" applyAlignment="1">
      <alignment vertical="center"/>
    </xf>
    <xf numFmtId="0" fontId="110" fillId="0" borderId="0" xfId="0" applyFont="1" applyAlignment="1">
      <alignment vertical="center"/>
    </xf>
    <xf numFmtId="0" fontId="105" fillId="0" borderId="0" xfId="0" applyFont="1" applyAlignment="1">
      <alignment horizontal="center" vertical="center"/>
    </xf>
    <xf numFmtId="0" fontId="109" fillId="80" borderId="99" xfId="0" applyFont="1" applyFill="1" applyBorder="1" applyAlignment="1">
      <alignment horizontal="center" vertical="center"/>
    </xf>
    <xf numFmtId="0" fontId="109" fillId="80" borderId="2" xfId="0" applyFont="1" applyFill="1" applyBorder="1" applyAlignment="1">
      <alignment horizontal="center" vertical="center"/>
    </xf>
    <xf numFmtId="0" fontId="109" fillId="80" borderId="100" xfId="0" applyFont="1" applyFill="1" applyBorder="1" applyAlignment="1">
      <alignment horizontal="center" vertical="center"/>
    </xf>
    <xf numFmtId="0" fontId="0" fillId="0" borderId="0" xfId="0" applyAlignment="1">
      <alignment horizontal="center" vertical="center"/>
    </xf>
    <xf numFmtId="0" fontId="143" fillId="84" borderId="2" xfId="1745" applyFont="1" applyFill="1" applyBorder="1" applyAlignment="1">
      <alignment horizontal="center" vertical="center" wrapText="1"/>
    </xf>
    <xf numFmtId="0" fontId="144" fillId="84" borderId="2" xfId="0" applyFont="1" applyFill="1" applyBorder="1" applyAlignment="1">
      <alignment horizontal="center" vertical="center" wrapText="1"/>
    </xf>
    <xf numFmtId="0" fontId="145" fillId="84" borderId="2" xfId="1745" applyFont="1" applyFill="1" applyBorder="1" applyAlignment="1">
      <alignment horizontal="center" vertical="center" wrapText="1"/>
    </xf>
    <xf numFmtId="0" fontId="144" fillId="92" borderId="2" xfId="0" applyFont="1" applyFill="1" applyBorder="1" applyAlignment="1">
      <alignment horizontal="center" vertical="center" wrapText="1"/>
    </xf>
    <xf numFmtId="193" fontId="146" fillId="0" borderId="2" xfId="2069" applyNumberFormat="1" applyFont="1" applyFill="1" applyBorder="1" applyAlignment="1" applyProtection="1">
      <alignment horizontal="center" vertical="center" wrapText="1"/>
    </xf>
    <xf numFmtId="0" fontId="144" fillId="84" borderId="2" xfId="1745" applyFont="1" applyFill="1" applyBorder="1" applyAlignment="1">
      <alignment horizontal="left" vertical="center" wrapText="1"/>
    </xf>
    <xf numFmtId="0" fontId="0" fillId="86" borderId="2" xfId="0" applyFill="1" applyBorder="1" applyAlignment="1">
      <alignment horizontal="center" vertical="center"/>
    </xf>
    <xf numFmtId="0" fontId="144" fillId="0" borderId="2" xfId="16253" applyFont="1" applyBorder="1" applyAlignment="1">
      <alignment horizontal="center" vertical="center" wrapText="1"/>
    </xf>
    <xf numFmtId="0" fontId="42" fillId="84" borderId="0" xfId="1745" applyFont="1" applyFill="1" applyAlignment="1">
      <alignment horizontal="center" vertical="center"/>
    </xf>
    <xf numFmtId="194" fontId="145" fillId="92" borderId="2" xfId="1745" applyNumberFormat="1" applyFont="1" applyFill="1" applyBorder="1" applyAlignment="1">
      <alignment horizontal="center" vertical="center" wrapText="1"/>
    </xf>
    <xf numFmtId="0" fontId="42" fillId="84" borderId="2" xfId="1745" applyFont="1" applyFill="1" applyBorder="1" applyAlignment="1">
      <alignment horizontal="center" vertical="center"/>
    </xf>
    <xf numFmtId="194" fontId="145" fillId="84" borderId="2" xfId="1745" applyNumberFormat="1" applyFont="1" applyFill="1" applyBorder="1" applyAlignment="1">
      <alignment horizontal="center" vertical="center" wrapText="1"/>
    </xf>
    <xf numFmtId="2" fontId="111" fillId="82" borderId="2" xfId="3" applyNumberFormat="1" applyFont="1" applyFill="1" applyBorder="1" applyAlignment="1">
      <alignment horizontal="center" vertical="center" wrapText="1"/>
    </xf>
    <xf numFmtId="0" fontId="111" fillId="82" borderId="2" xfId="3" applyFont="1" applyFill="1" applyBorder="1" applyAlignment="1">
      <alignment horizontal="center" vertical="center" wrapText="1"/>
    </xf>
    <xf numFmtId="43" fontId="111" fillId="82" borderId="2" xfId="3" applyNumberFormat="1" applyFont="1" applyFill="1" applyBorder="1" applyAlignment="1">
      <alignment horizontal="center" vertical="center" wrapText="1"/>
    </xf>
    <xf numFmtId="2" fontId="42" fillId="84" borderId="0" xfId="1745" applyNumberFormat="1" applyFont="1" applyFill="1" applyAlignment="1">
      <alignment horizontal="center" vertical="center"/>
    </xf>
    <xf numFmtId="4" fontId="42" fillId="84" borderId="0" xfId="1745" applyNumberFormat="1" applyFont="1" applyFill="1" applyAlignment="1">
      <alignment horizontal="center" vertical="center"/>
    </xf>
    <xf numFmtId="0" fontId="109" fillId="0" borderId="2" xfId="0" applyFont="1" applyBorder="1" applyAlignment="1">
      <alignment horizontal="center" vertical="center"/>
    </xf>
    <xf numFmtId="0" fontId="0" fillId="0" borderId="2" xfId="0" applyBorder="1"/>
    <xf numFmtId="0" fontId="147" fillId="93" borderId="0" xfId="1745" applyFont="1" applyFill="1" applyAlignment="1">
      <alignment horizontal="left"/>
    </xf>
    <xf numFmtId="0" fontId="42" fillId="84" borderId="0" xfId="1745" applyFont="1" applyFill="1"/>
    <xf numFmtId="0" fontId="148" fillId="95" borderId="99" xfId="1745" applyFont="1" applyFill="1" applyBorder="1" applyAlignment="1">
      <alignment horizontal="center" vertical="center"/>
    </xf>
    <xf numFmtId="0" fontId="148" fillId="95" borderId="2" xfId="1745" applyFont="1" applyFill="1" applyBorder="1" applyAlignment="1">
      <alignment horizontal="center" vertical="center"/>
    </xf>
    <xf numFmtId="2" fontId="148" fillId="95" borderId="2" xfId="1745" applyNumberFormat="1" applyFont="1" applyFill="1" applyBorder="1" applyAlignment="1">
      <alignment horizontal="center" vertical="center"/>
    </xf>
    <xf numFmtId="0" fontId="149" fillId="95" borderId="2" xfId="1745" applyFont="1" applyFill="1" applyBorder="1" applyAlignment="1">
      <alignment horizontal="center" vertical="center"/>
    </xf>
    <xf numFmtId="4" fontId="148" fillId="95" borderId="2" xfId="1745" applyNumberFormat="1" applyFont="1" applyFill="1" applyBorder="1" applyAlignment="1">
      <alignment horizontal="center" vertical="center"/>
    </xf>
    <xf numFmtId="4" fontId="148" fillId="95" borderId="100" xfId="1745" applyNumberFormat="1" applyFont="1" applyFill="1" applyBorder="1" applyAlignment="1">
      <alignment horizontal="center" vertical="center"/>
    </xf>
    <xf numFmtId="0" fontId="42" fillId="95" borderId="0" xfId="1745" applyFont="1" applyFill="1" applyAlignment="1">
      <alignment horizontal="center" vertical="center"/>
    </xf>
    <xf numFmtId="0" fontId="37" fillId="84" borderId="99" xfId="1745" applyFont="1" applyFill="1" applyBorder="1" applyAlignment="1">
      <alignment horizontal="center" vertical="center" wrapText="1"/>
    </xf>
    <xf numFmtId="0" fontId="149" fillId="84" borderId="2" xfId="1745" applyFont="1" applyFill="1" applyBorder="1" applyAlignment="1">
      <alignment horizontal="left" vertical="top" wrapText="1"/>
    </xf>
    <xf numFmtId="4" fontId="37" fillId="84" borderId="2" xfId="1745" applyNumberFormat="1" applyFont="1" applyFill="1" applyBorder="1" applyAlignment="1">
      <alignment horizontal="center"/>
    </xf>
    <xf numFmtId="0" fontId="37" fillId="84" borderId="2" xfId="1745" applyFont="1" applyFill="1" applyBorder="1" applyAlignment="1">
      <alignment horizontal="center"/>
    </xf>
    <xf numFmtId="4" fontId="149" fillId="84" borderId="2" xfId="1745" applyNumberFormat="1" applyFont="1" applyFill="1" applyBorder="1" applyAlignment="1">
      <alignment horizontal="center" wrapText="1"/>
    </xf>
    <xf numFmtId="4" fontId="149" fillId="84" borderId="100" xfId="1745" applyNumberFormat="1" applyFont="1" applyFill="1" applyBorder="1" applyAlignment="1">
      <alignment horizontal="center" wrapText="1"/>
    </xf>
    <xf numFmtId="0" fontId="12" fillId="84" borderId="2" xfId="1745" applyFont="1" applyFill="1" applyBorder="1" applyAlignment="1">
      <alignment horizontal="left" vertical="top" wrapText="1"/>
    </xf>
    <xf numFmtId="0" fontId="37" fillId="84" borderId="2" xfId="1745" applyFont="1" applyFill="1" applyBorder="1" applyAlignment="1">
      <alignment horizontal="center" vertical="center"/>
    </xf>
    <xf numFmtId="0" fontId="37" fillId="0" borderId="2" xfId="1745" applyFont="1" applyBorder="1" applyAlignment="1">
      <alignment horizontal="center" vertical="center"/>
    </xf>
    <xf numFmtId="0" fontId="42" fillId="84" borderId="99" xfId="1745" applyFont="1" applyFill="1" applyBorder="1" applyAlignment="1">
      <alignment horizontal="center" vertical="center" wrapText="1"/>
    </xf>
    <xf numFmtId="0" fontId="42" fillId="92" borderId="104" xfId="1745" applyFont="1" applyFill="1" applyBorder="1" applyAlignment="1">
      <alignment horizontal="center"/>
    </xf>
    <xf numFmtId="0" fontId="148" fillId="92" borderId="105" xfId="1745" applyFont="1" applyFill="1" applyBorder="1" applyAlignment="1">
      <alignment horizontal="left"/>
    </xf>
    <xf numFmtId="2" fontId="42" fillId="92" borderId="105" xfId="1745" applyNumberFormat="1" applyFont="1" applyFill="1" applyBorder="1" applyAlignment="1">
      <alignment horizontal="center"/>
    </xf>
    <xf numFmtId="0" fontId="37" fillId="92" borderId="105" xfId="1745" applyFont="1" applyFill="1" applyBorder="1" applyAlignment="1">
      <alignment horizontal="center"/>
    </xf>
    <xf numFmtId="0" fontId="42" fillId="92" borderId="105" xfId="1745" applyFont="1" applyFill="1" applyBorder="1" applyAlignment="1">
      <alignment horizontal="center"/>
    </xf>
    <xf numFmtId="166" fontId="151" fillId="96" borderId="105" xfId="2069" applyFont="1" applyFill="1" applyBorder="1" applyAlignment="1">
      <alignment horizontal="center" vertical="center" wrapText="1"/>
    </xf>
    <xf numFmtId="166" fontId="151" fillId="96" borderId="106" xfId="2069" applyFont="1" applyFill="1" applyBorder="1" applyAlignment="1">
      <alignment horizontal="center" vertical="center" wrapText="1"/>
    </xf>
    <xf numFmtId="0" fontId="42" fillId="92" borderId="0" xfId="1745" applyFont="1" applyFill="1"/>
    <xf numFmtId="0" fontId="42" fillId="84" borderId="0" xfId="1745" applyFont="1" applyFill="1" applyAlignment="1">
      <alignment horizontal="center"/>
    </xf>
    <xf numFmtId="0" fontId="42" fillId="84" borderId="0" xfId="1745" applyFont="1" applyFill="1" applyAlignment="1">
      <alignment horizontal="left"/>
    </xf>
    <xf numFmtId="2" fontId="42" fillId="84" borderId="0" xfId="1745" applyNumberFormat="1" applyFont="1" applyFill="1" applyAlignment="1">
      <alignment horizontal="center"/>
    </xf>
    <xf numFmtId="0" fontId="37" fillId="84" borderId="0" xfId="1745" applyFont="1" applyFill="1" applyAlignment="1">
      <alignment horizontal="center"/>
    </xf>
    <xf numFmtId="4" fontId="42" fillId="84" borderId="0" xfId="1745" applyNumberFormat="1" applyFont="1" applyFill="1" applyAlignment="1">
      <alignment horizontal="center"/>
    </xf>
    <xf numFmtId="0" fontId="12" fillId="84" borderId="2" xfId="1745" applyFont="1" applyFill="1" applyBorder="1" applyAlignment="1">
      <alignment horizontal="left" vertical="center" wrapText="1"/>
    </xf>
    <xf numFmtId="4" fontId="42" fillId="84" borderId="2" xfId="1745" applyNumberFormat="1" applyFont="1" applyFill="1" applyBorder="1" applyAlignment="1">
      <alignment horizontal="center"/>
    </xf>
    <xf numFmtId="0" fontId="42" fillId="0" borderId="2" xfId="1745" applyFont="1" applyBorder="1" applyAlignment="1">
      <alignment horizontal="center" vertical="center"/>
    </xf>
    <xf numFmtId="0" fontId="42" fillId="86" borderId="2" xfId="1745" applyFont="1" applyFill="1" applyBorder="1" applyAlignment="1">
      <alignment horizontal="center" vertical="center"/>
    </xf>
    <xf numFmtId="4" fontId="42" fillId="84" borderId="2" xfId="1745" applyNumberFormat="1" applyFont="1" applyFill="1" applyBorder="1" applyAlignment="1">
      <alignment horizontal="center" vertical="center"/>
    </xf>
    <xf numFmtId="0" fontId="42" fillId="84" borderId="0" xfId="1745" applyFont="1" applyFill="1" applyAlignment="1">
      <alignment vertical="center"/>
    </xf>
    <xf numFmtId="0" fontId="150" fillId="84" borderId="2" xfId="1745" applyFont="1" applyFill="1" applyBorder="1" applyAlignment="1">
      <alignment horizontal="left" vertical="center" wrapText="1"/>
    </xf>
    <xf numFmtId="195" fontId="100" fillId="0" borderId="2" xfId="16324" applyNumberFormat="1" applyFont="1" applyBorder="1" applyAlignment="1" applyProtection="1">
      <alignment horizontal="justify" vertical="top" wrapText="1"/>
      <protection locked="0"/>
    </xf>
    <xf numFmtId="49" fontId="151" fillId="97" borderId="73" xfId="1745" applyNumberFormat="1" applyFont="1" applyFill="1" applyBorder="1" applyAlignment="1">
      <alignment horizontal="center" vertical="center" wrapText="1"/>
    </xf>
    <xf numFmtId="49" fontId="151" fillId="97" borderId="73" xfId="1745" applyNumberFormat="1" applyFont="1" applyFill="1" applyBorder="1" applyAlignment="1" applyProtection="1">
      <alignment horizontal="center" vertical="center" wrapText="1"/>
      <protection locked="0"/>
    </xf>
    <xf numFmtId="1" fontId="37" fillId="0" borderId="107" xfId="1745" applyNumberFormat="1" applyFont="1" applyBorder="1" applyAlignment="1">
      <alignment horizontal="center" vertical="center" wrapText="1"/>
    </xf>
    <xf numFmtId="0" fontId="37" fillId="0" borderId="107" xfId="1745" applyFont="1" applyBorder="1" applyAlignment="1">
      <alignment horizontal="left" vertical="top" wrapText="1"/>
    </xf>
    <xf numFmtId="0" fontId="37" fillId="0" borderId="107" xfId="1745" applyFont="1" applyBorder="1" applyAlignment="1">
      <alignment horizontal="center" vertical="center" wrapText="1"/>
    </xf>
    <xf numFmtId="0" fontId="37" fillId="0" borderId="107" xfId="1745" applyFont="1" applyBorder="1" applyAlignment="1" applyProtection="1">
      <alignment horizontal="center" vertical="center" wrapText="1"/>
      <protection locked="0"/>
    </xf>
    <xf numFmtId="166" fontId="37" fillId="0" borderId="107" xfId="2069" applyFont="1" applyBorder="1" applyAlignment="1">
      <alignment horizontal="center" vertical="center" wrapText="1"/>
    </xf>
    <xf numFmtId="166" fontId="115" fillId="0" borderId="107" xfId="2069" applyFont="1" applyBorder="1" applyAlignment="1" applyProtection="1">
      <alignment horizontal="center" vertical="center" wrapText="1"/>
      <protection locked="0"/>
    </xf>
    <xf numFmtId="166" fontId="37" fillId="0" borderId="107" xfId="2069" applyFont="1" applyBorder="1" applyAlignment="1">
      <alignment horizontal="left" vertical="center" wrapText="1"/>
    </xf>
    <xf numFmtId="1" fontId="152" fillId="0" borderId="108" xfId="1745" applyNumberFormat="1" applyFont="1" applyBorder="1" applyAlignment="1" applyProtection="1">
      <alignment horizontal="center" vertical="center" wrapText="1"/>
      <protection locked="0"/>
    </xf>
    <xf numFmtId="0" fontId="37" fillId="0" borderId="107" xfId="1745" applyFont="1" applyBorder="1" applyAlignment="1">
      <alignment horizontal="left" vertical="center" wrapText="1"/>
    </xf>
    <xf numFmtId="166" fontId="12" fillId="0" borderId="107" xfId="2069" applyFont="1" applyBorder="1" applyAlignment="1">
      <alignment horizontal="center" vertical="center" wrapText="1"/>
    </xf>
    <xf numFmtId="0" fontId="37" fillId="0" borderId="107" xfId="16330" applyFont="1" applyBorder="1" applyAlignment="1">
      <alignment horizontal="left" vertical="center" wrapText="1"/>
    </xf>
    <xf numFmtId="166" fontId="153" fillId="0" borderId="107" xfId="2069" applyFont="1" applyBorder="1" applyAlignment="1" applyProtection="1">
      <alignment horizontal="center" vertical="center" wrapText="1"/>
      <protection locked="0"/>
    </xf>
    <xf numFmtId="1" fontId="152" fillId="86" borderId="108" xfId="1745" applyNumberFormat="1" applyFont="1" applyFill="1" applyBorder="1" applyAlignment="1" applyProtection="1">
      <alignment horizontal="center" vertical="center" wrapText="1"/>
      <protection locked="0"/>
    </xf>
    <xf numFmtId="166" fontId="37" fillId="0" borderId="107" xfId="2069" applyFont="1" applyBorder="1" applyAlignment="1">
      <alignment horizontal="center" vertical="top"/>
    </xf>
    <xf numFmtId="0" fontId="37" fillId="0" borderId="109" xfId="1745" applyFont="1" applyBorder="1" applyAlignment="1">
      <alignment horizontal="center" vertical="center" wrapText="1"/>
    </xf>
    <xf numFmtId="166" fontId="37" fillId="0" borderId="109" xfId="2069" applyFont="1" applyBorder="1" applyAlignment="1">
      <alignment horizontal="left" vertical="center" wrapText="1"/>
    </xf>
    <xf numFmtId="166" fontId="37" fillId="0" borderId="109" xfId="2069" applyFont="1" applyBorder="1" applyAlignment="1">
      <alignment horizontal="center" vertical="top"/>
    </xf>
    <xf numFmtId="166" fontId="115" fillId="0" borderId="109" xfId="2069" applyFont="1" applyBorder="1" applyAlignment="1" applyProtection="1">
      <alignment horizontal="center" vertical="center" wrapText="1"/>
      <protection locked="0"/>
    </xf>
    <xf numFmtId="1" fontId="37" fillId="0" borderId="2" xfId="1745" applyNumberFormat="1" applyFont="1" applyBorder="1" applyAlignment="1">
      <alignment horizontal="center" vertical="center" wrapText="1"/>
    </xf>
    <xf numFmtId="166" fontId="37" fillId="0" borderId="2" xfId="2069" applyFont="1" applyBorder="1" applyAlignment="1">
      <alignment horizontal="left" vertical="top"/>
    </xf>
    <xf numFmtId="0" fontId="37" fillId="0" borderId="2" xfId="1745" applyFont="1" applyBorder="1" applyAlignment="1">
      <alignment horizontal="center" vertical="center" wrapText="1"/>
    </xf>
    <xf numFmtId="1" fontId="152" fillId="86" borderId="2" xfId="1745" applyNumberFormat="1" applyFont="1" applyFill="1" applyBorder="1" applyAlignment="1" applyProtection="1">
      <alignment horizontal="center" vertical="center" wrapText="1"/>
      <protection locked="0"/>
    </xf>
    <xf numFmtId="166" fontId="37" fillId="0" borderId="2" xfId="2069" applyFont="1" applyBorder="1" applyAlignment="1">
      <alignment horizontal="center" vertical="top"/>
    </xf>
    <xf numFmtId="166" fontId="37" fillId="0" borderId="2" xfId="2069" applyFont="1" applyBorder="1" applyAlignment="1">
      <alignment horizontal="left" vertical="center" wrapText="1"/>
    </xf>
    <xf numFmtId="166" fontId="115" fillId="0" borderId="2" xfId="2069" applyFont="1" applyBorder="1" applyAlignment="1" applyProtection="1">
      <alignment horizontal="center" vertical="center" wrapText="1"/>
      <protection locked="0"/>
    </xf>
    <xf numFmtId="0" fontId="42" fillId="84" borderId="2" xfId="1745" applyFont="1" applyFill="1" applyBorder="1" applyAlignment="1">
      <alignment horizontal="center" vertical="center" wrapText="1"/>
    </xf>
    <xf numFmtId="166" fontId="151" fillId="96" borderId="2" xfId="2069" applyFont="1" applyFill="1" applyBorder="1" applyAlignment="1">
      <alignment horizontal="left" vertical="center" wrapText="1"/>
    </xf>
    <xf numFmtId="166" fontId="151" fillId="96" borderId="2" xfId="2069" applyFont="1" applyFill="1" applyBorder="1" applyAlignment="1">
      <alignment horizontal="center" vertical="center" wrapText="1"/>
    </xf>
    <xf numFmtId="0" fontId="37" fillId="86" borderId="2" xfId="1745" applyFont="1" applyFill="1" applyBorder="1" applyAlignment="1">
      <alignment horizontal="center" vertical="center"/>
    </xf>
    <xf numFmtId="2" fontId="108" fillId="86" borderId="74" xfId="3" applyNumberFormat="1" applyFont="1" applyFill="1" applyBorder="1" applyAlignment="1">
      <alignment horizontal="center" vertical="center"/>
    </xf>
    <xf numFmtId="2" fontId="108" fillId="86" borderId="74" xfId="16253" applyNumberFormat="1" applyFont="1" applyFill="1" applyBorder="1" applyAlignment="1">
      <alignment horizontal="center" vertical="center" wrapText="1"/>
    </xf>
    <xf numFmtId="165" fontId="100" fillId="0" borderId="110" xfId="2" applyNumberFormat="1" applyFont="1" applyFill="1" applyBorder="1" applyAlignment="1" applyProtection="1">
      <alignment horizontal="center" vertical="center" wrapText="1"/>
    </xf>
    <xf numFmtId="0" fontId="103" fillId="79" borderId="110" xfId="0" applyFont="1" applyFill="1" applyBorder="1"/>
    <xf numFmtId="0" fontId="101" fillId="86" borderId="110" xfId="0" applyFont="1" applyFill="1" applyBorder="1"/>
    <xf numFmtId="165" fontId="100" fillId="0" borderId="110" xfId="2" applyNumberFormat="1" applyFont="1" applyBorder="1" applyAlignment="1" applyProtection="1">
      <alignment horizontal="center" vertical="center" wrapText="1"/>
    </xf>
    <xf numFmtId="165" fontId="99" fillId="0" borderId="110" xfId="3" applyNumberFormat="1" applyFont="1" applyBorder="1" applyAlignment="1">
      <alignment horizontal="left" vertical="center" wrapText="1"/>
    </xf>
    <xf numFmtId="165" fontId="99" fillId="4" borderId="110" xfId="3" applyNumberFormat="1" applyFont="1" applyFill="1" applyBorder="1" applyAlignment="1">
      <alignment horizontal="left" vertical="center" wrapText="1"/>
    </xf>
    <xf numFmtId="165" fontId="102" fillId="5" borderId="110" xfId="2" applyNumberFormat="1" applyFont="1" applyFill="1" applyBorder="1" applyAlignment="1" applyProtection="1">
      <alignment horizontal="center" vertical="center" wrapText="1"/>
    </xf>
    <xf numFmtId="165" fontId="99" fillId="8" borderId="110" xfId="3" applyNumberFormat="1" applyFont="1" applyFill="1" applyBorder="1" applyAlignment="1">
      <alignment horizontal="left" vertical="center" wrapText="1"/>
    </xf>
    <xf numFmtId="165" fontId="99" fillId="8" borderId="110" xfId="3" applyNumberFormat="1" applyFont="1" applyFill="1" applyBorder="1" applyAlignment="1">
      <alignment horizontal="center" vertical="center" wrapText="1"/>
    </xf>
    <xf numFmtId="165" fontId="102" fillId="87" borderId="110" xfId="2" applyNumberFormat="1" applyFont="1" applyFill="1" applyBorder="1" applyAlignment="1" applyProtection="1">
      <alignment horizontal="center" vertical="center" wrapText="1"/>
    </xf>
    <xf numFmtId="165" fontId="102" fillId="0" borderId="110" xfId="2" applyNumberFormat="1" applyFont="1" applyFill="1" applyBorder="1" applyAlignment="1" applyProtection="1">
      <alignment horizontal="center" vertical="center" wrapText="1"/>
    </xf>
    <xf numFmtId="165" fontId="102" fillId="86" borderId="88" xfId="2" applyNumberFormat="1" applyFont="1" applyFill="1" applyBorder="1" applyAlignment="1" applyProtection="1">
      <alignment horizontal="center" vertical="center" wrapText="1"/>
    </xf>
    <xf numFmtId="165" fontId="102" fillId="86" borderId="110" xfId="2" applyNumberFormat="1" applyFont="1" applyFill="1" applyBorder="1" applyAlignment="1" applyProtection="1">
      <alignment horizontal="center" vertical="center" wrapText="1"/>
    </xf>
    <xf numFmtId="164" fontId="31" fillId="0" borderId="110" xfId="1233" applyFont="1" applyFill="1" applyBorder="1" applyAlignment="1">
      <alignment horizontal="center" vertical="center"/>
    </xf>
    <xf numFmtId="0" fontId="10" fillId="0" borderId="110" xfId="0" quotePrefix="1" applyFont="1" applyBorder="1" applyAlignment="1">
      <alignment horizontal="center" vertical="center"/>
    </xf>
    <xf numFmtId="190" fontId="124" fillId="0" borderId="110" xfId="16329" applyNumberFormat="1" applyFont="1" applyBorder="1" applyAlignment="1">
      <alignment horizontal="center" vertical="center"/>
    </xf>
    <xf numFmtId="191" fontId="31" fillId="0" borderId="110" xfId="16328" applyNumberFormat="1" applyFont="1" applyFill="1" applyBorder="1" applyAlignment="1">
      <alignment horizontal="center" vertical="center"/>
    </xf>
    <xf numFmtId="190" fontId="31" fillId="0" borderId="110" xfId="16329" applyNumberFormat="1" applyFont="1" applyBorder="1" applyAlignment="1">
      <alignment horizontal="center" vertical="center"/>
    </xf>
    <xf numFmtId="191" fontId="31" fillId="0" borderId="110" xfId="1233" applyNumberFormat="1" applyFont="1" applyFill="1" applyBorder="1" applyAlignment="1">
      <alignment horizontal="center" vertical="center"/>
    </xf>
    <xf numFmtId="164" fontId="31" fillId="0" borderId="110" xfId="1233" applyFont="1" applyBorder="1" applyAlignment="1">
      <alignment horizontal="center" vertical="center"/>
    </xf>
    <xf numFmtId="0" fontId="10" fillId="0" borderId="110" xfId="0" applyFont="1" applyBorder="1" applyAlignment="1">
      <alignment horizontal="center" vertical="center"/>
    </xf>
    <xf numFmtId="0" fontId="10" fillId="0" borderId="110" xfId="0" applyFont="1" applyBorder="1" applyAlignment="1">
      <alignment vertical="center"/>
    </xf>
    <xf numFmtId="0" fontId="31" fillId="0" borderId="110" xfId="0" applyFont="1" applyBorder="1" applyAlignment="1">
      <alignment horizontal="center" vertical="center"/>
    </xf>
    <xf numFmtId="0" fontId="31" fillId="0" borderId="110" xfId="0" applyFont="1" applyBorder="1" applyAlignment="1">
      <alignment horizontal="justify" vertical="center"/>
    </xf>
    <xf numFmtId="165" fontId="31" fillId="0" borderId="110" xfId="1233" applyNumberFormat="1" applyFont="1" applyFill="1" applyBorder="1" applyAlignment="1">
      <alignment horizontal="center" vertical="center"/>
    </xf>
    <xf numFmtId="43" fontId="31" fillId="0" borderId="110" xfId="1233" applyNumberFormat="1" applyFont="1" applyFill="1" applyBorder="1" applyAlignment="1">
      <alignment horizontal="center" vertical="center"/>
    </xf>
    <xf numFmtId="0" fontId="10" fillId="0" borderId="110" xfId="0" applyFont="1" applyBorder="1" applyAlignment="1">
      <alignment horizontal="justify" vertical="center"/>
    </xf>
    <xf numFmtId="0" fontId="31" fillId="0" borderId="110" xfId="2051" applyFont="1" applyBorder="1" applyAlignment="1">
      <alignment horizontal="justify" vertical="center"/>
    </xf>
    <xf numFmtId="0" fontId="10" fillId="0" borderId="110" xfId="2051" applyFont="1" applyBorder="1" applyAlignment="1">
      <alignment horizontal="center" vertical="center"/>
    </xf>
    <xf numFmtId="0" fontId="10" fillId="0" borderId="110" xfId="2051" applyFont="1" applyBorder="1" applyAlignment="1">
      <alignment horizontal="justify" vertical="center"/>
    </xf>
    <xf numFmtId="0" fontId="31" fillId="0" borderId="110" xfId="16329" applyFont="1" applyBorder="1" applyAlignment="1">
      <alignment horizontal="center" vertical="center"/>
    </xf>
    <xf numFmtId="0" fontId="10" fillId="0" borderId="110" xfId="0" applyFont="1" applyBorder="1" applyAlignment="1">
      <alignment horizontal="center" vertical="center" wrapText="1"/>
    </xf>
    <xf numFmtId="0" fontId="133" fillId="0" borderId="110" xfId="2534" applyFont="1" applyBorder="1" applyAlignment="1">
      <alignment vertical="center" wrapText="1"/>
    </xf>
    <xf numFmtId="0" fontId="31" fillId="0" borderId="110" xfId="0" applyFont="1" applyBorder="1" applyAlignment="1">
      <alignment horizontal="center" vertical="center" wrapText="1"/>
    </xf>
    <xf numFmtId="0" fontId="31" fillId="0" borderId="110" xfId="0" applyFont="1" applyBorder="1" applyAlignment="1">
      <alignment horizontal="justify" vertical="center" wrapText="1"/>
    </xf>
    <xf numFmtId="0" fontId="31" fillId="0" borderId="110" xfId="2051" applyFont="1" applyBorder="1" applyAlignment="1">
      <alignment horizontal="justify" vertical="center" wrapText="1"/>
    </xf>
    <xf numFmtId="0" fontId="10" fillId="0" borderId="110" xfId="2051" applyFont="1" applyBorder="1" applyAlignment="1">
      <alignment horizontal="justify" vertical="center" wrapText="1"/>
    </xf>
    <xf numFmtId="0" fontId="31" fillId="0" borderId="110" xfId="2051" applyFont="1" applyBorder="1" applyAlignment="1">
      <alignment horizontal="center" vertical="center"/>
    </xf>
    <xf numFmtId="1" fontId="31" fillId="0" borderId="110" xfId="0" applyNumberFormat="1" applyFont="1" applyBorder="1" applyAlignment="1">
      <alignment horizontal="center" vertical="center"/>
    </xf>
    <xf numFmtId="191" fontId="31" fillId="0" borderId="110" xfId="2204" applyNumberFormat="1" applyFont="1" applyFill="1" applyBorder="1" applyAlignment="1">
      <alignment horizontal="center" vertical="center"/>
    </xf>
    <xf numFmtId="0" fontId="11" fillId="0" borderId="110" xfId="16329" applyFont="1" applyBorder="1" applyAlignment="1">
      <alignment horizontal="center" vertical="center"/>
    </xf>
    <xf numFmtId="0" fontId="134" fillId="0" borderId="110" xfId="0" applyFont="1" applyBorder="1" applyAlignment="1">
      <alignment horizontal="justify" vertical="center"/>
    </xf>
    <xf numFmtId="192" fontId="31" fillId="0" borderId="110" xfId="0" applyNumberFormat="1" applyFont="1" applyBorder="1" applyAlignment="1">
      <alignment horizontal="center" vertical="center"/>
    </xf>
    <xf numFmtId="3" fontId="31" fillId="0" borderId="110" xfId="0" applyNumberFormat="1" applyFont="1" applyBorder="1" applyAlignment="1">
      <alignment horizontal="center" vertical="center"/>
    </xf>
    <xf numFmtId="0" fontId="31" fillId="0" borderId="110" xfId="0" quotePrefix="1" applyFont="1" applyBorder="1" applyAlignment="1">
      <alignment horizontal="center" vertical="center"/>
    </xf>
    <xf numFmtId="190" fontId="31" fillId="86" borderId="110" xfId="16329" applyNumberFormat="1" applyFont="1" applyFill="1" applyBorder="1" applyAlignment="1">
      <alignment horizontal="center" vertical="center"/>
    </xf>
    <xf numFmtId="0" fontId="31" fillId="86" borderId="110" xfId="0" applyFont="1" applyFill="1" applyBorder="1" applyAlignment="1">
      <alignment horizontal="center" vertical="center"/>
    </xf>
    <xf numFmtId="0" fontId="124" fillId="0" borderId="110" xfId="2051" applyFont="1" applyBorder="1" applyAlignment="1">
      <alignment horizontal="justify" vertical="center"/>
    </xf>
    <xf numFmtId="192" fontId="31" fillId="0" borderId="110" xfId="0" applyNumberFormat="1" applyFont="1" applyBorder="1" applyAlignment="1">
      <alignment horizontal="justify" vertical="center" wrapText="1"/>
    </xf>
    <xf numFmtId="1" fontId="31" fillId="0" borderId="110" xfId="0" quotePrefix="1" applyNumberFormat="1" applyFont="1" applyBorder="1" applyAlignment="1">
      <alignment horizontal="center" vertical="center"/>
    </xf>
    <xf numFmtId="192" fontId="31" fillId="0" borderId="110" xfId="0" applyNumberFormat="1" applyFont="1" applyBorder="1" applyAlignment="1">
      <alignment horizontal="justify" vertical="center"/>
    </xf>
    <xf numFmtId="0" fontId="31" fillId="0" borderId="110" xfId="0" applyFont="1" applyBorder="1" applyAlignment="1">
      <alignment horizontal="left" vertical="center" wrapText="1"/>
    </xf>
    <xf numFmtId="164" fontId="10" fillId="0" borderId="110" xfId="1233" applyFont="1" applyFill="1" applyBorder="1" applyAlignment="1">
      <alignment horizontal="center" vertical="center"/>
    </xf>
    <xf numFmtId="0" fontId="135" fillId="0" borderId="110" xfId="0" applyFont="1" applyBorder="1" applyAlignment="1">
      <alignment horizontal="center" vertical="center"/>
    </xf>
    <xf numFmtId="0" fontId="136" fillId="0" borderId="110" xfId="0" applyFont="1" applyBorder="1" applyAlignment="1">
      <alignment horizontal="left" vertical="center"/>
    </xf>
    <xf numFmtId="43" fontId="10" fillId="0" borderId="110" xfId="0" applyNumberFormat="1" applyFont="1" applyBorder="1" applyAlignment="1">
      <alignment horizontal="center" vertical="center"/>
    </xf>
    <xf numFmtId="0" fontId="31" fillId="0" borderId="110" xfId="0" applyFont="1" applyBorder="1" applyAlignment="1">
      <alignment horizontal="center"/>
    </xf>
    <xf numFmtId="0" fontId="31" fillId="0" borderId="110" xfId="0" applyFont="1" applyBorder="1"/>
    <xf numFmtId="2" fontId="5" fillId="83" borderId="110" xfId="2049" applyNumberFormat="1" applyFill="1" applyBorder="1" applyAlignment="1" applyProtection="1">
      <alignment horizontal="center" vertical="center"/>
      <protection locked="0"/>
    </xf>
    <xf numFmtId="2" fontId="144" fillId="0" borderId="110" xfId="0" applyNumberFormat="1" applyFont="1" applyBorder="1" applyAlignment="1">
      <alignment horizontal="center" vertical="center" wrapText="1"/>
    </xf>
    <xf numFmtId="0" fontId="2" fillId="0" borderId="110" xfId="0" applyFont="1" applyBorder="1" applyAlignment="1">
      <alignment horizontal="center" vertical="center"/>
    </xf>
    <xf numFmtId="0" fontId="42" fillId="84" borderId="110" xfId="1745" applyFont="1" applyFill="1" applyBorder="1" applyAlignment="1">
      <alignment horizontal="center" vertical="center"/>
    </xf>
    <xf numFmtId="193" fontId="146" fillId="0" borderId="110" xfId="2069" applyNumberFormat="1" applyFont="1" applyFill="1" applyBorder="1" applyAlignment="1" applyProtection="1">
      <alignment horizontal="center" vertical="center" wrapText="1"/>
    </xf>
    <xf numFmtId="4" fontId="37" fillId="84" borderId="110" xfId="1745" applyNumberFormat="1" applyFont="1" applyFill="1" applyBorder="1" applyAlignment="1">
      <alignment vertical="center"/>
    </xf>
    <xf numFmtId="166" fontId="37" fillId="0" borderId="110" xfId="2069" applyFont="1" applyBorder="1" applyAlignment="1">
      <alignment horizontal="center" vertical="center" wrapText="1"/>
    </xf>
    <xf numFmtId="166" fontId="37" fillId="0" borderId="112" xfId="2069" applyFont="1" applyBorder="1" applyAlignment="1">
      <alignment horizontal="center" vertical="center" wrapText="1"/>
    </xf>
    <xf numFmtId="4" fontId="149" fillId="84" borderId="110" xfId="1745" applyNumberFormat="1" applyFont="1" applyFill="1" applyBorder="1" applyAlignment="1">
      <alignment horizontal="center" wrapText="1"/>
    </xf>
    <xf numFmtId="4" fontId="149" fillId="84" borderId="112" xfId="1745" applyNumberFormat="1" applyFont="1" applyFill="1" applyBorder="1" applyAlignment="1">
      <alignment horizontal="center" wrapText="1"/>
    </xf>
    <xf numFmtId="4" fontId="42" fillId="84" borderId="110" xfId="1745" applyNumberFormat="1" applyFont="1" applyFill="1" applyBorder="1" applyAlignment="1">
      <alignment horizontal="center" vertical="center"/>
    </xf>
    <xf numFmtId="0" fontId="10" fillId="0" borderId="110" xfId="0" applyFont="1" applyBorder="1" applyAlignment="1">
      <alignment horizontal="center" vertical="center"/>
    </xf>
    <xf numFmtId="0" fontId="3" fillId="0" borderId="110" xfId="16251" applyFont="1" applyBorder="1" applyAlignment="1">
      <alignment horizontal="center" vertical="top" wrapText="1"/>
    </xf>
    <xf numFmtId="0" fontId="3" fillId="0" borderId="86" xfId="16251" applyFont="1" applyBorder="1" applyAlignment="1">
      <alignment horizontal="center" vertical="top" wrapText="1"/>
    </xf>
    <xf numFmtId="0" fontId="3" fillId="0" borderId="87"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164" fontId="99" fillId="3" borderId="66" xfId="16"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0" fontId="0" fillId="0" borderId="88" xfId="0" applyBorder="1" applyAlignment="1">
      <alignment horizontal="center" vertical="center" wrapText="1"/>
    </xf>
    <xf numFmtId="0" fontId="0" fillId="0" borderId="111" xfId="0" applyBorder="1" applyAlignment="1">
      <alignment horizontal="center" vertical="center" wrapText="1"/>
    </xf>
    <xf numFmtId="2" fontId="108" fillId="0" borderId="78" xfId="0" applyNumberFormat="1" applyFont="1" applyBorder="1" applyAlignment="1">
      <alignment horizontal="center" vertical="top" wrapText="1"/>
    </xf>
    <xf numFmtId="2" fontId="108" fillId="0" borderId="79" xfId="0" applyNumberFormat="1" applyFont="1" applyBorder="1" applyAlignment="1">
      <alignment horizontal="center" vertical="top" wrapText="1"/>
    </xf>
    <xf numFmtId="2" fontId="108" fillId="0" borderId="80" xfId="0" applyNumberFormat="1" applyFont="1" applyBorder="1" applyAlignment="1">
      <alignment horizontal="center" vertical="top" wrapText="1"/>
    </xf>
    <xf numFmtId="0" fontId="109" fillId="0" borderId="91" xfId="0" applyFont="1" applyBorder="1" applyAlignment="1">
      <alignment horizontal="right"/>
    </xf>
    <xf numFmtId="0" fontId="109" fillId="0" borderId="90" xfId="0" applyFont="1" applyBorder="1" applyAlignment="1">
      <alignment horizontal="right"/>
    </xf>
    <xf numFmtId="0" fontId="109" fillId="0" borderId="92" xfId="0" applyFont="1" applyBorder="1" applyAlignment="1">
      <alignment horizontal="right"/>
    </xf>
    <xf numFmtId="0" fontId="111" fillId="82" borderId="81" xfId="3" applyFont="1" applyFill="1" applyBorder="1" applyAlignment="1">
      <alignment horizontal="right" vertical="center" wrapText="1"/>
    </xf>
    <xf numFmtId="0" fontId="111" fillId="82" borderId="76" xfId="3" applyFont="1" applyFill="1" applyBorder="1" applyAlignment="1">
      <alignment horizontal="right" vertical="center" wrapText="1"/>
    </xf>
    <xf numFmtId="0" fontId="111" fillId="82" borderId="82" xfId="3" applyFont="1" applyFill="1" applyBorder="1" applyAlignment="1">
      <alignment horizontal="right" vertical="center" wrapText="1"/>
    </xf>
    <xf numFmtId="0" fontId="104" fillId="80" borderId="66" xfId="0" applyFont="1" applyFill="1" applyBorder="1" applyAlignment="1">
      <alignment horizontal="center" vertical="center" wrapText="1"/>
    </xf>
    <xf numFmtId="0" fontId="109" fillId="0" borderId="75" xfId="0" applyFont="1" applyBorder="1" applyAlignment="1">
      <alignment horizontal="right"/>
    </xf>
    <xf numFmtId="0" fontId="109" fillId="0" borderId="76" xfId="0" applyFont="1" applyBorder="1" applyAlignment="1">
      <alignment horizontal="right"/>
    </xf>
    <xf numFmtId="0" fontId="109" fillId="0" borderId="77" xfId="0" applyFont="1" applyBorder="1" applyAlignment="1">
      <alignment horizontal="right"/>
    </xf>
    <xf numFmtId="0" fontId="10" fillId="0" borderId="110" xfId="0" applyFont="1" applyBorder="1" applyAlignment="1">
      <alignment horizontal="center" vertical="center" wrapText="1"/>
    </xf>
    <xf numFmtId="0" fontId="10" fillId="0" borderId="110" xfId="0" applyFont="1" applyBorder="1" applyAlignment="1">
      <alignment horizontal="center" vertical="center"/>
    </xf>
    <xf numFmtId="0" fontId="133" fillId="0" borderId="110" xfId="0" applyFont="1" applyBorder="1" applyAlignment="1">
      <alignment horizontal="center" vertical="center" wrapText="1"/>
    </xf>
    <xf numFmtId="0" fontId="133" fillId="0" borderId="110" xfId="0" applyFont="1" applyBorder="1" applyAlignment="1">
      <alignment horizontal="center" vertical="center"/>
    </xf>
    <xf numFmtId="0" fontId="31" fillId="0" borderId="110" xfId="0" quotePrefix="1" applyFont="1" applyBorder="1" applyAlignment="1">
      <alignment horizontal="justify" vertical="center"/>
    </xf>
    <xf numFmtId="0" fontId="31" fillId="0" borderId="110" xfId="0" applyFont="1" applyBorder="1" applyAlignment="1">
      <alignment horizontal="justify" vertical="center"/>
    </xf>
    <xf numFmtId="0" fontId="10" fillId="0" borderId="110" xfId="0" applyFont="1" applyBorder="1" applyAlignment="1">
      <alignment horizontal="right" vertical="center"/>
    </xf>
    <xf numFmtId="0" fontId="137" fillId="93" borderId="97" xfId="1745" applyFont="1" applyFill="1" applyBorder="1" applyAlignment="1">
      <alignment horizontal="center" vertical="top" wrapText="1"/>
    </xf>
    <xf numFmtId="0" fontId="137" fillId="93" borderId="85" xfId="1745" applyFont="1" applyFill="1" applyBorder="1" applyAlignment="1">
      <alignment horizontal="center" vertical="top" wrapText="1"/>
    </xf>
    <xf numFmtId="0" fontId="137" fillId="93" borderId="98" xfId="1745" applyFont="1" applyFill="1" applyBorder="1" applyAlignment="1">
      <alignment horizontal="center" vertical="top" wrapText="1"/>
    </xf>
    <xf numFmtId="0" fontId="10" fillId="83" borderId="94" xfId="2049" applyFont="1" applyFill="1" applyBorder="1" applyAlignment="1" applyProtection="1">
      <alignment horizontal="center" vertical="center"/>
      <protection locked="0"/>
    </xf>
    <xf numFmtId="0" fontId="104" fillId="80" borderId="96" xfId="0" applyFont="1" applyFill="1" applyBorder="1" applyAlignment="1">
      <alignment horizontal="center" vertical="center" wrapText="1"/>
    </xf>
    <xf numFmtId="0" fontId="104" fillId="80" borderId="0" xfId="0" applyFont="1" applyFill="1" applyAlignment="1">
      <alignment horizontal="center" vertical="center" wrapText="1"/>
    </xf>
    <xf numFmtId="0" fontId="111" fillId="82" borderId="2" xfId="3" applyFont="1" applyFill="1" applyBorder="1" applyAlignment="1">
      <alignment horizontal="center" vertical="center" wrapText="1"/>
    </xf>
    <xf numFmtId="0" fontId="137" fillId="93" borderId="101" xfId="1745" applyFont="1" applyFill="1" applyBorder="1" applyAlignment="1">
      <alignment horizontal="center" vertical="top" wrapText="1"/>
    </xf>
    <xf numFmtId="0" fontId="137" fillId="93" borderId="102" xfId="1745" applyFont="1" applyFill="1" applyBorder="1" applyAlignment="1">
      <alignment horizontal="center" vertical="top" wrapText="1"/>
    </xf>
    <xf numFmtId="0" fontId="137" fillId="93" borderId="103" xfId="1745" applyFont="1" applyFill="1" applyBorder="1" applyAlignment="1">
      <alignment horizontal="center" vertical="top" wrapText="1"/>
    </xf>
    <xf numFmtId="0" fontId="150" fillId="84" borderId="2" xfId="1745" applyFont="1" applyFill="1" applyBorder="1" applyAlignment="1">
      <alignment horizontal="left" vertical="top" wrapText="1"/>
    </xf>
    <xf numFmtId="0" fontId="150" fillId="84" borderId="100" xfId="1745" applyFont="1" applyFill="1" applyBorder="1" applyAlignment="1">
      <alignment horizontal="left" vertical="top" wrapText="1"/>
    </xf>
    <xf numFmtId="0" fontId="147" fillId="93" borderId="97" xfId="1745" applyFont="1" applyFill="1" applyBorder="1" applyAlignment="1">
      <alignment horizontal="center" vertical="top" wrapText="1"/>
    </xf>
    <xf numFmtId="0" fontId="151" fillId="96" borderId="2" xfId="1745" applyFont="1" applyFill="1" applyBorder="1" applyAlignment="1">
      <alignment horizontal="center" vertical="center" wrapText="1"/>
    </xf>
    <xf numFmtId="0" fontId="13" fillId="0" borderId="5" xfId="13" applyFont="1" applyBorder="1" applyAlignment="1">
      <alignment horizontal="center" vertical="center" wrapText="1"/>
    </xf>
    <xf numFmtId="0" fontId="0" fillId="0" borderId="110" xfId="0" applyBorder="1"/>
    <xf numFmtId="0" fontId="31" fillId="0" borderId="110" xfId="0" applyFont="1" applyBorder="1" applyAlignment="1">
      <alignment vertical="center"/>
    </xf>
    <xf numFmtId="0" fontId="31" fillId="0" borderId="110" xfId="0" applyFont="1" applyBorder="1" applyAlignment="1">
      <alignment vertical="center" wrapText="1"/>
    </xf>
    <xf numFmtId="0" fontId="31" fillId="0" borderId="113" xfId="0" applyFont="1" applyBorder="1" applyAlignment="1">
      <alignment horizontal="left" vertical="center" wrapText="1"/>
    </xf>
    <xf numFmtId="0" fontId="31" fillId="0" borderId="114" xfId="0" applyFont="1" applyBorder="1" applyAlignment="1">
      <alignment horizontal="left" vertical="center" wrapText="1"/>
    </xf>
    <xf numFmtId="0" fontId="31" fillId="0" borderId="115" xfId="0" applyFont="1" applyBorder="1" applyAlignment="1">
      <alignment horizontal="left" vertical="center" wrapText="1"/>
    </xf>
  </cellXfs>
  <cellStyles count="16331">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xfId="16328" builtinId="3"/>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8"/>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7"/>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9"/>
    <cellStyle name="Comma 2 2 4" xfId="2237"/>
    <cellStyle name="Comma 2 2 4 2" xfId="4135"/>
    <cellStyle name="Comma 2 2 4 2 2" xfId="7213"/>
    <cellStyle name="Comma 2 2 4 3" xfId="6633"/>
    <cellStyle name="Comma 2 2 4 4" xfId="16260"/>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6"/>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2"/>
    <cellStyle name="Comma 2 3 3" xfId="2254"/>
    <cellStyle name="Comma 2 3 3 2" xfId="4140"/>
    <cellStyle name="Comma 2 3 3 2 2" xfId="7218"/>
    <cellStyle name="Comma 2 3 3 3" xfId="6648"/>
    <cellStyle name="Comma 2 3 4" xfId="2250"/>
    <cellStyle name="Comma 2 3 4 2" xfId="6645"/>
    <cellStyle name="Comma 2 3 5" xfId="16261"/>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3"/>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4"/>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5"/>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5"/>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6"/>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8"/>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7"/>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9"/>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70"/>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1"/>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2"/>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3"/>
    <cellStyle name="Comma 80" xfId="6464"/>
    <cellStyle name="Comma 81" xfId="6465"/>
    <cellStyle name="Comma 82" xfId="6466"/>
    <cellStyle name="Comma 83" xfId="6375"/>
    <cellStyle name="Comma 84" xfId="4"/>
    <cellStyle name="Comma 84 2" xfId="17"/>
    <cellStyle name="Comma 84 2 2" xfId="16275"/>
    <cellStyle name="Comma 84 3" xfId="16245"/>
    <cellStyle name="Comma 84 4" xfId="16274"/>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4"/>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6"/>
    <cellStyle name="Excel Built-in 40% - Accent4" xfId="16277"/>
    <cellStyle name="Excel Built-in 60% - Accent1" xfId="16278"/>
    <cellStyle name="Excel Built-in Comma" xfId="2054"/>
    <cellStyle name="Excel Built-in Comma 2" xfId="2409"/>
    <cellStyle name="Excel Built-in Explanatory Text" xfId="16279"/>
    <cellStyle name="Excel Built-in Explanatory Text 2" xfId="16280"/>
    <cellStyle name="Excel Built-in Explanatory Text 2 2" xfId="16281"/>
    <cellStyle name="Excel Built-in Neutral" xfId="16282"/>
    <cellStyle name="Excel Built-in Normal" xfId="2053"/>
    <cellStyle name="Excel Built-in Normal 1" xfId="2411"/>
    <cellStyle name="Excel Built-in Normal 1 2" xfId="4173"/>
    <cellStyle name="Excel Built-in Normal 1 3" xfId="16284"/>
    <cellStyle name="Excel Built-in Normal 2" xfId="2410"/>
    <cellStyle name="Excel Built-in Normal 2 2" xfId="16285"/>
    <cellStyle name="Excel Built-in Normal 3" xfId="4172"/>
    <cellStyle name="Excel Built-in Normal 4" xfId="16283"/>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7"/>
    <cellStyle name="Explanatory Text 2 3" xfId="16286"/>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8"/>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90"/>
    <cellStyle name="Normal 10 3" xfId="2530"/>
    <cellStyle name="Normal 10 4" xfId="16289"/>
    <cellStyle name="Normal 11" xfId="1744"/>
    <cellStyle name="Normal 11 2" xfId="1745"/>
    <cellStyle name="Normal 11 2 2" xfId="16248"/>
    <cellStyle name="Normal 11 2 3" xfId="16249"/>
    <cellStyle name="Normal 11 3" xfId="16291"/>
    <cellStyle name="Normal 12" xfId="1746"/>
    <cellStyle name="Normal 12 2" xfId="16292"/>
    <cellStyle name="Normal 13" xfId="1747"/>
    <cellStyle name="Normal 13 2" xfId="2531"/>
    <cellStyle name="Normal 14" xfId="1748"/>
    <cellStyle name="Normal 14 2" xfId="16294"/>
    <cellStyle name="Normal 14 2 2" xfId="16295"/>
    <cellStyle name="Normal 14 3" xfId="16293"/>
    <cellStyle name="Normal 15" xfId="1749"/>
    <cellStyle name="Normal 15 2" xfId="70"/>
    <cellStyle name="Normal 16" xfId="1750"/>
    <cellStyle name="Normal 16 2" xfId="2532"/>
    <cellStyle name="Normal 16 3" xfId="16296"/>
    <cellStyle name="Normal 17" xfId="1751"/>
    <cellStyle name="Normal 17 2" xfId="16297"/>
    <cellStyle name="Normal 18" xfId="1752"/>
    <cellStyle name="Normal 18 2" xfId="16298"/>
    <cellStyle name="Normal 19" xfId="1753"/>
    <cellStyle name="Normal 19 2" xfId="16299"/>
    <cellStyle name="Normal 2" xfId="3"/>
    <cellStyle name="Normal 2 1" xfId="16300"/>
    <cellStyle name="Normal 2 10" xfId="16301"/>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3"/>
    <cellStyle name="Normal 2 3 3" xfId="16302"/>
    <cellStyle name="Normal 2 4" xfId="2066"/>
    <cellStyle name="Normal 2 4 2" xfId="2537"/>
    <cellStyle name="Normal 2 5" xfId="2538"/>
    <cellStyle name="Normal 2_BE Sensitivity 9 stores" xfId="2539"/>
    <cellStyle name="Normal 20" xfId="1756"/>
    <cellStyle name="Normal 20 2" xfId="16304"/>
    <cellStyle name="Normal 21" xfId="1757"/>
    <cellStyle name="Normal 21 2" xfId="2541"/>
    <cellStyle name="Normal 21 3" xfId="2540"/>
    <cellStyle name="Normal 22" xfId="1758"/>
    <cellStyle name="Normal 22 2" xfId="2542"/>
    <cellStyle name="Normal 22 3" xfId="16305"/>
    <cellStyle name="Normal 23" xfId="1759"/>
    <cellStyle name="Normal 23 2" xfId="16306"/>
    <cellStyle name="Normal 24" xfId="1760"/>
    <cellStyle name="Normal 24 2" xfId="16307"/>
    <cellStyle name="Normal 25" xfId="1761"/>
    <cellStyle name="Normal 25 2" xfId="16308"/>
    <cellStyle name="Normal 26" xfId="1762"/>
    <cellStyle name="Normal 26 2" xfId="16309"/>
    <cellStyle name="Normal 27" xfId="1763"/>
    <cellStyle name="Normal 27 2" xfId="16310"/>
    <cellStyle name="Normal 28" xfId="1764"/>
    <cellStyle name="Normal 28 2" xfId="16311"/>
    <cellStyle name="Normal 29" xfId="1765"/>
    <cellStyle name="Normal 29 2" xfId="16312"/>
    <cellStyle name="Normal 3" xfId="1766"/>
    <cellStyle name="Normal 3 2" xfId="12"/>
    <cellStyle name="Normal 3 2 2" xfId="2543"/>
    <cellStyle name="Normal 3 2 2 2" xfId="2544"/>
    <cellStyle name="Normal 3 2 2 2 2" xfId="6479"/>
    <cellStyle name="Normal 3 2 2 2 3" xfId="6480"/>
    <cellStyle name="Normal 3 2 2 3" xfId="16314"/>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3"/>
    <cellStyle name="Normal 3_IT Budget" xfId="2553"/>
    <cellStyle name="Normal 30" xfId="1767"/>
    <cellStyle name="Normal 30 2" xfId="16315"/>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6"/>
    <cellStyle name="Normal 4 3" xfId="2555"/>
    <cellStyle name="Normal 4 3 2" xfId="16317"/>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9"/>
    <cellStyle name="Normal 5 3" xfId="2559"/>
    <cellStyle name="Normal 5 4" xfId="16318"/>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1"/>
    <cellStyle name="Normal 6 3" xfId="2570"/>
    <cellStyle name="Normal 6 4" xfId="16320"/>
    <cellStyle name="Normal 60" xfId="10"/>
    <cellStyle name="Normal 61" xfId="16246"/>
    <cellStyle name="Normal 62" xfId="16251"/>
    <cellStyle name="Normal 7" xfId="1787"/>
    <cellStyle name="Normal 7 2" xfId="2573"/>
    <cellStyle name="Normal 7 2 2" xfId="16323"/>
    <cellStyle name="Normal 7 3" xfId="2572"/>
    <cellStyle name="Normal 7 4" xfId="4357"/>
    <cellStyle name="Normal 7 5" xfId="16322"/>
    <cellStyle name="Normal 8" xfId="1788"/>
    <cellStyle name="Normal 8 2" xfId="2574"/>
    <cellStyle name="Normal 8 2 2" xfId="2575"/>
    <cellStyle name="Normal 8 2 3" xfId="16325"/>
    <cellStyle name="Normal 8 3" xfId="16324"/>
    <cellStyle name="Normal 9" xfId="1789"/>
    <cellStyle name="Normal 9 2" xfId="1790"/>
    <cellStyle name="Normal 9 2 2" xfId="2577"/>
    <cellStyle name="Normal 9 3" xfId="2578"/>
    <cellStyle name="Normal 9 4" xfId="2576"/>
    <cellStyle name="Normal 9 5" xfId="16326"/>
    <cellStyle name="Normal_costing sheet" xfId="16253"/>
    <cellStyle name="Normal_KFC MYSORE -FIRE SPRINKLER BOQ-22-06-08-R1" xfId="16330"/>
    <cellStyle name="Normal_KFC-TOTAL MALL-BANGLORE-BOQ-060309" xfId="5"/>
    <cellStyle name="Normal_Sheet1" xfId="16329"/>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7"/>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7.jpg"/><Relationship Id="rId5" Type="http://schemas.openxmlformats.org/officeDocument/2006/relationships/image" Target="../media/image11.jpe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image" Target="../media/image17.jpeg"/><Relationship Id="rId5" Type="http://schemas.openxmlformats.org/officeDocument/2006/relationships/image" Target="../media/image16.jpeg"/><Relationship Id="rId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7</xdr:col>
      <xdr:colOff>118110</xdr:colOff>
      <xdr:row>10</xdr:row>
      <xdr:rowOff>40005</xdr:rowOff>
    </xdr:from>
    <xdr:to>
      <xdr:col>7</xdr:col>
      <xdr:colOff>1598846</xdr:colOff>
      <xdr:row>10</xdr:row>
      <xdr:rowOff>967740</xdr:rowOff>
    </xdr:to>
    <xdr:pic>
      <xdr:nvPicPr>
        <xdr:cNvPr id="2" name="Picture 1">
          <a:extLst>
            <a:ext uri="{FF2B5EF4-FFF2-40B4-BE49-F238E27FC236}">
              <a16:creationId xmlns:a16="http://schemas.microsoft.com/office/drawing/2014/main" xmlns="" id="{53390B95-6A2B-4CA7-9631-E8FA68CFB98F}"/>
            </a:ext>
          </a:extLst>
        </xdr:cNvPr>
        <xdr:cNvPicPr>
          <a:picLocks noChangeAspect="1"/>
        </xdr:cNvPicPr>
      </xdr:nvPicPr>
      <xdr:blipFill>
        <a:blip xmlns:r="http://schemas.openxmlformats.org/officeDocument/2006/relationships" r:embed="rId1"/>
        <a:stretch>
          <a:fillRect/>
        </a:stretch>
      </xdr:blipFill>
      <xdr:spPr>
        <a:xfrm>
          <a:off x="11685270" y="10403205"/>
          <a:ext cx="1480736" cy="927735"/>
        </a:xfrm>
        <a:prstGeom prst="rect">
          <a:avLst/>
        </a:prstGeom>
      </xdr:spPr>
    </xdr:pic>
    <xdr:clientData/>
  </xdr:twoCellAnchor>
  <xdr:twoCellAnchor editAs="oneCell">
    <xdr:from>
      <xdr:col>7</xdr:col>
      <xdr:colOff>175260</xdr:colOff>
      <xdr:row>5</xdr:row>
      <xdr:rowOff>95250</xdr:rowOff>
    </xdr:from>
    <xdr:to>
      <xdr:col>7</xdr:col>
      <xdr:colOff>1512124</xdr:colOff>
      <xdr:row>5</xdr:row>
      <xdr:rowOff>1074420</xdr:rowOff>
    </xdr:to>
    <xdr:pic>
      <xdr:nvPicPr>
        <xdr:cNvPr id="3" name="Picture 2">
          <a:extLst>
            <a:ext uri="{FF2B5EF4-FFF2-40B4-BE49-F238E27FC236}">
              <a16:creationId xmlns:a16="http://schemas.microsoft.com/office/drawing/2014/main" xmlns="" id="{0F17DD85-0113-4452-AFBD-9820F75C08CE}"/>
            </a:ext>
          </a:extLst>
        </xdr:cNvPr>
        <xdr:cNvPicPr>
          <a:picLocks noChangeAspect="1"/>
        </xdr:cNvPicPr>
      </xdr:nvPicPr>
      <xdr:blipFill>
        <a:blip xmlns:r="http://schemas.openxmlformats.org/officeDocument/2006/relationships" r:embed="rId2"/>
        <a:stretch>
          <a:fillRect/>
        </a:stretch>
      </xdr:blipFill>
      <xdr:spPr>
        <a:xfrm>
          <a:off x="11742420" y="1245870"/>
          <a:ext cx="1336864" cy="979170"/>
        </a:xfrm>
        <a:prstGeom prst="rect">
          <a:avLst/>
        </a:prstGeom>
      </xdr:spPr>
    </xdr:pic>
    <xdr:clientData/>
  </xdr:twoCellAnchor>
  <xdr:twoCellAnchor editAs="oneCell">
    <xdr:from>
      <xdr:col>7</xdr:col>
      <xdr:colOff>192405</xdr:colOff>
      <xdr:row>6</xdr:row>
      <xdr:rowOff>26670</xdr:rowOff>
    </xdr:from>
    <xdr:to>
      <xdr:col>7</xdr:col>
      <xdr:colOff>1605659</xdr:colOff>
      <xdr:row>6</xdr:row>
      <xdr:rowOff>1691640</xdr:rowOff>
    </xdr:to>
    <xdr:pic>
      <xdr:nvPicPr>
        <xdr:cNvPr id="4" name="Picture 3">
          <a:extLst>
            <a:ext uri="{FF2B5EF4-FFF2-40B4-BE49-F238E27FC236}">
              <a16:creationId xmlns:a16="http://schemas.microsoft.com/office/drawing/2014/main" xmlns="" id="{6FD2A691-071E-40B2-91CD-E39F06CB622B}"/>
            </a:ext>
          </a:extLst>
        </xdr:cNvPr>
        <xdr:cNvPicPr>
          <a:picLocks noChangeAspect="1"/>
        </xdr:cNvPicPr>
      </xdr:nvPicPr>
      <xdr:blipFill>
        <a:blip xmlns:r="http://schemas.openxmlformats.org/officeDocument/2006/relationships" r:embed="rId3"/>
        <a:stretch>
          <a:fillRect/>
        </a:stretch>
      </xdr:blipFill>
      <xdr:spPr>
        <a:xfrm>
          <a:off x="11759565" y="4210050"/>
          <a:ext cx="1413254" cy="1664970"/>
        </a:xfrm>
        <a:prstGeom prst="rect">
          <a:avLst/>
        </a:prstGeom>
      </xdr:spPr>
    </xdr:pic>
    <xdr:clientData/>
  </xdr:twoCellAnchor>
  <xdr:twoCellAnchor editAs="oneCell">
    <xdr:from>
      <xdr:col>7</xdr:col>
      <xdr:colOff>118110</xdr:colOff>
      <xdr:row>7</xdr:row>
      <xdr:rowOff>152400</xdr:rowOff>
    </xdr:from>
    <xdr:to>
      <xdr:col>7</xdr:col>
      <xdr:colOff>1551876</xdr:colOff>
      <xdr:row>7</xdr:row>
      <xdr:rowOff>1060908</xdr:rowOff>
    </xdr:to>
    <xdr:pic>
      <xdr:nvPicPr>
        <xdr:cNvPr id="5" name="Picture 4">
          <a:extLst>
            <a:ext uri="{FF2B5EF4-FFF2-40B4-BE49-F238E27FC236}">
              <a16:creationId xmlns:a16="http://schemas.microsoft.com/office/drawing/2014/main" xmlns="" id="{9ACD3715-A657-438A-89FB-915F40FF4E08}"/>
            </a:ext>
          </a:extLst>
        </xdr:cNvPr>
        <xdr:cNvPicPr>
          <a:picLocks noChangeAspect="1"/>
        </xdr:cNvPicPr>
      </xdr:nvPicPr>
      <xdr:blipFill>
        <a:blip xmlns:r="http://schemas.openxmlformats.org/officeDocument/2006/relationships" r:embed="rId4"/>
        <a:stretch>
          <a:fillRect/>
        </a:stretch>
      </xdr:blipFill>
      <xdr:spPr>
        <a:xfrm>
          <a:off x="11685270" y="6172200"/>
          <a:ext cx="1433766" cy="908508"/>
        </a:xfrm>
        <a:prstGeom prst="rect">
          <a:avLst/>
        </a:prstGeom>
      </xdr:spPr>
    </xdr:pic>
    <xdr:clientData/>
  </xdr:twoCellAnchor>
  <xdr:twoCellAnchor editAs="oneCell">
    <xdr:from>
      <xdr:col>7</xdr:col>
      <xdr:colOff>97155</xdr:colOff>
      <xdr:row>8</xdr:row>
      <xdr:rowOff>144780</xdr:rowOff>
    </xdr:from>
    <xdr:to>
      <xdr:col>7</xdr:col>
      <xdr:colOff>1563338</xdr:colOff>
      <xdr:row>8</xdr:row>
      <xdr:rowOff>1615440</xdr:rowOff>
    </xdr:to>
    <xdr:pic>
      <xdr:nvPicPr>
        <xdr:cNvPr id="6" name="Picture 5">
          <a:extLst>
            <a:ext uri="{FF2B5EF4-FFF2-40B4-BE49-F238E27FC236}">
              <a16:creationId xmlns:a16="http://schemas.microsoft.com/office/drawing/2014/main" xmlns="" id="{55A29D5A-6999-467E-94DF-ACB938F745D0}"/>
            </a:ext>
          </a:extLst>
        </xdr:cNvPr>
        <xdr:cNvPicPr>
          <a:picLocks noChangeAspect="1"/>
        </xdr:cNvPicPr>
      </xdr:nvPicPr>
      <xdr:blipFill>
        <a:blip xmlns:r="http://schemas.openxmlformats.org/officeDocument/2006/relationships" r:embed="rId5"/>
        <a:stretch>
          <a:fillRect/>
        </a:stretch>
      </xdr:blipFill>
      <xdr:spPr>
        <a:xfrm>
          <a:off x="11664315" y="7284720"/>
          <a:ext cx="1466183" cy="1470660"/>
        </a:xfrm>
        <a:prstGeom prst="rect">
          <a:avLst/>
        </a:prstGeom>
      </xdr:spPr>
    </xdr:pic>
    <xdr:clientData/>
  </xdr:twoCellAnchor>
  <xdr:twoCellAnchor editAs="oneCell">
    <xdr:from>
      <xdr:col>7</xdr:col>
      <xdr:colOff>131445</xdr:colOff>
      <xdr:row>9</xdr:row>
      <xdr:rowOff>114300</xdr:rowOff>
    </xdr:from>
    <xdr:to>
      <xdr:col>8</xdr:col>
      <xdr:colOff>24179</xdr:colOff>
      <xdr:row>9</xdr:row>
      <xdr:rowOff>1272540</xdr:rowOff>
    </xdr:to>
    <xdr:pic>
      <xdr:nvPicPr>
        <xdr:cNvPr id="7" name="Picture 6">
          <a:extLst>
            <a:ext uri="{FF2B5EF4-FFF2-40B4-BE49-F238E27FC236}">
              <a16:creationId xmlns:a16="http://schemas.microsoft.com/office/drawing/2014/main" xmlns="" id="{B5750A6A-B43F-4409-8215-EAD977B22C3B}"/>
            </a:ext>
          </a:extLst>
        </xdr:cNvPr>
        <xdr:cNvPicPr>
          <a:picLocks noChangeAspect="1"/>
        </xdr:cNvPicPr>
      </xdr:nvPicPr>
      <xdr:blipFill>
        <a:blip xmlns:r="http://schemas.openxmlformats.org/officeDocument/2006/relationships" r:embed="rId6"/>
        <a:stretch>
          <a:fillRect/>
        </a:stretch>
      </xdr:blipFill>
      <xdr:spPr>
        <a:xfrm>
          <a:off x="11698605" y="9105900"/>
          <a:ext cx="1637714" cy="1158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201930</xdr:colOff>
      <xdr:row>2</xdr:row>
      <xdr:rowOff>40657</xdr:rowOff>
    </xdr:from>
    <xdr:to>
      <xdr:col>7</xdr:col>
      <xdr:colOff>897256</xdr:colOff>
      <xdr:row>3</xdr:row>
      <xdr:rowOff>22860</xdr:rowOff>
    </xdr:to>
    <xdr:pic>
      <xdr:nvPicPr>
        <xdr:cNvPr id="2" name="Picture 1">
          <a:extLst>
            <a:ext uri="{FF2B5EF4-FFF2-40B4-BE49-F238E27FC236}">
              <a16:creationId xmlns:a16="http://schemas.microsoft.com/office/drawing/2014/main" xmlns="" id="{0076E304-347F-4E59-B1DE-4384CAB75F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04070" y="505477"/>
          <a:ext cx="695326" cy="713723"/>
        </a:xfrm>
        <a:prstGeom prst="rect">
          <a:avLst/>
        </a:prstGeom>
      </xdr:spPr>
    </xdr:pic>
    <xdr:clientData/>
  </xdr:twoCellAnchor>
  <xdr:twoCellAnchor editAs="oneCell">
    <xdr:from>
      <xdr:col>7</xdr:col>
      <xdr:colOff>282441</xdr:colOff>
      <xdr:row>7</xdr:row>
      <xdr:rowOff>114299</xdr:rowOff>
    </xdr:from>
    <xdr:to>
      <xdr:col>7</xdr:col>
      <xdr:colOff>714664</xdr:colOff>
      <xdr:row>7</xdr:row>
      <xdr:rowOff>662940</xdr:rowOff>
    </xdr:to>
    <xdr:pic>
      <xdr:nvPicPr>
        <xdr:cNvPr id="3" name="Picture 2">
          <a:extLst>
            <a:ext uri="{FF2B5EF4-FFF2-40B4-BE49-F238E27FC236}">
              <a16:creationId xmlns:a16="http://schemas.microsoft.com/office/drawing/2014/main" xmlns="" id="{ECDC53ED-9F03-481E-AC42-5EFCD73A4D53}"/>
            </a:ext>
          </a:extLst>
        </xdr:cNvPr>
        <xdr:cNvPicPr>
          <a:picLocks noChangeAspect="1"/>
        </xdr:cNvPicPr>
      </xdr:nvPicPr>
      <xdr:blipFill>
        <a:blip xmlns:r="http://schemas.openxmlformats.org/officeDocument/2006/relationships" r:embed="rId2"/>
        <a:stretch>
          <a:fillRect/>
        </a:stretch>
      </xdr:blipFill>
      <xdr:spPr>
        <a:xfrm>
          <a:off x="9784581" y="3855719"/>
          <a:ext cx="432223" cy="548641"/>
        </a:xfrm>
        <a:prstGeom prst="rect">
          <a:avLst/>
        </a:prstGeom>
      </xdr:spPr>
    </xdr:pic>
    <xdr:clientData/>
  </xdr:twoCellAnchor>
  <xdr:twoCellAnchor editAs="oneCell">
    <xdr:from>
      <xdr:col>7</xdr:col>
      <xdr:colOff>101238</xdr:colOff>
      <xdr:row>2</xdr:row>
      <xdr:rowOff>728799</xdr:rowOff>
    </xdr:from>
    <xdr:to>
      <xdr:col>7</xdr:col>
      <xdr:colOff>941635</xdr:colOff>
      <xdr:row>3</xdr:row>
      <xdr:rowOff>571500</xdr:rowOff>
    </xdr:to>
    <xdr:pic>
      <xdr:nvPicPr>
        <xdr:cNvPr id="4" name="Picture 3" descr="48W LED 600x600 Ceiling Surface Mounted Panel Light Daylight 6000K">
          <a:extLst>
            <a:ext uri="{FF2B5EF4-FFF2-40B4-BE49-F238E27FC236}">
              <a16:creationId xmlns:a16="http://schemas.microsoft.com/office/drawing/2014/main" xmlns="" id="{59200AAE-2DD2-46D4-86A0-6F3E1F2D6EF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9152"/>
        <a:stretch/>
      </xdr:blipFill>
      <xdr:spPr bwMode="auto">
        <a:xfrm flipV="1">
          <a:off x="9603378" y="1193619"/>
          <a:ext cx="840397" cy="574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190499</xdr:colOff>
      <xdr:row>6</xdr:row>
      <xdr:rowOff>59669</xdr:rowOff>
    </xdr:from>
    <xdr:to>
      <xdr:col>7</xdr:col>
      <xdr:colOff>923924</xdr:colOff>
      <xdr:row>6</xdr:row>
      <xdr:rowOff>586740</xdr:rowOff>
    </xdr:to>
    <xdr:pic>
      <xdr:nvPicPr>
        <xdr:cNvPr id="5" name="Picture 4" descr="Pasolite Led Lights | Outdoor Lights | Indoor Lights">
          <a:extLst>
            <a:ext uri="{FF2B5EF4-FFF2-40B4-BE49-F238E27FC236}">
              <a16:creationId xmlns:a16="http://schemas.microsoft.com/office/drawing/2014/main" xmlns="" id="{48F957BB-BF2B-4482-80E5-B4C21FEB95D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930" b="18702"/>
        <a:stretch/>
      </xdr:blipFill>
      <xdr:spPr bwMode="auto">
        <a:xfrm>
          <a:off x="9692639" y="3199109"/>
          <a:ext cx="733425" cy="52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179804</xdr:colOff>
      <xdr:row>4</xdr:row>
      <xdr:rowOff>131299</xdr:rowOff>
    </xdr:from>
    <xdr:ext cx="571499" cy="477714"/>
    <xdr:pic>
      <xdr:nvPicPr>
        <xdr:cNvPr id="6" name="Picture 5">
          <a:extLst>
            <a:ext uri="{FF2B5EF4-FFF2-40B4-BE49-F238E27FC236}">
              <a16:creationId xmlns:a16="http://schemas.microsoft.com/office/drawing/2014/main" xmlns="" id="{6647D25E-3C8D-4FE3-9990-0DC869F939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81944" y="1944859"/>
          <a:ext cx="571499" cy="47771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xmlns="" id="{1327FD0D-04BF-4B11-BA2E-AC47ACB6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xmlns="" id="{46467CEE-CA78-47DF-861C-89BDEDE41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xmlns="" id="{F31D45C5-DB17-435B-943B-C3A7918165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xmlns="" id="{AE2AB884-CA2E-4B84-8953-AE527FD7522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xmlns="" id="{0B7E851B-3126-4F6B-988B-6984CF113F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7" name="Graphics 6">
          <a:extLst>
            <a:ext uri="{FF2B5EF4-FFF2-40B4-BE49-F238E27FC236}">
              <a16:creationId xmlns:a16="http://schemas.microsoft.com/office/drawing/2014/main" xmlns="" id="{062EBF43-1EB9-414C-B365-BD806916C5D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8" name="Graphics 6">
          <a:extLst>
            <a:ext uri="{FF2B5EF4-FFF2-40B4-BE49-F238E27FC236}">
              <a16:creationId xmlns:a16="http://schemas.microsoft.com/office/drawing/2014/main" xmlns="" id="{87DF9045-3AFA-4AC5-823C-AE8CB00C70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2" name="Graphics 7">
          <a:extLst>
            <a:ext uri="{FF2B5EF4-FFF2-40B4-BE49-F238E27FC236}">
              <a16:creationId xmlns:a16="http://schemas.microsoft.com/office/drawing/2014/main" xmlns="" id="{0C542F8F-97A5-40D9-8BBB-BD6FC205AA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87237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3" name="Graphics 5">
          <a:extLst>
            <a:ext uri="{FF2B5EF4-FFF2-40B4-BE49-F238E27FC236}">
              <a16:creationId xmlns:a16="http://schemas.microsoft.com/office/drawing/2014/main" xmlns="" id="{8DDE535B-63E0-4B6A-97DE-73AD075BDF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87420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290689</xdr:colOff>
      <xdr:row>4</xdr:row>
      <xdr:rowOff>58719</xdr:rowOff>
    </xdr:from>
    <xdr:to>
      <xdr:col>2</xdr:col>
      <xdr:colOff>993949</xdr:colOff>
      <xdr:row>4</xdr:row>
      <xdr:rowOff>929640</xdr:rowOff>
    </xdr:to>
    <xdr:pic>
      <xdr:nvPicPr>
        <xdr:cNvPr id="4" name="Picture 3">
          <a:extLst>
            <a:ext uri="{FF2B5EF4-FFF2-40B4-BE49-F238E27FC236}">
              <a16:creationId xmlns:a16="http://schemas.microsoft.com/office/drawing/2014/main" xmlns="" id="{8EC3540D-073F-45DE-B156-64830AB204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7489" y="2169459"/>
          <a:ext cx="703260" cy="870921"/>
        </a:xfrm>
        <a:prstGeom prst="rect">
          <a:avLst/>
        </a:prstGeom>
      </xdr:spPr>
    </xdr:pic>
    <xdr:clientData/>
  </xdr:twoCellAnchor>
  <xdr:twoCellAnchor editAs="oneCell">
    <xdr:from>
      <xdr:col>2</xdr:col>
      <xdr:colOff>300404</xdr:colOff>
      <xdr:row>5</xdr:row>
      <xdr:rowOff>83235</xdr:rowOff>
    </xdr:from>
    <xdr:to>
      <xdr:col>2</xdr:col>
      <xdr:colOff>1230924</xdr:colOff>
      <xdr:row>5</xdr:row>
      <xdr:rowOff>723900</xdr:rowOff>
    </xdr:to>
    <xdr:pic>
      <xdr:nvPicPr>
        <xdr:cNvPr id="5" name="Picture 4">
          <a:extLst>
            <a:ext uri="{FF2B5EF4-FFF2-40B4-BE49-F238E27FC236}">
              <a16:creationId xmlns:a16="http://schemas.microsoft.com/office/drawing/2014/main" xmlns="" id="{42DF9763-4907-48FA-8C6F-1D2D9A8ADC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77204" y="3276015"/>
          <a:ext cx="930520" cy="640665"/>
        </a:xfrm>
        <a:prstGeom prst="rect">
          <a:avLst/>
        </a:prstGeom>
      </xdr:spPr>
    </xdr:pic>
    <xdr:clientData/>
  </xdr:twoCellAnchor>
  <xdr:twoCellAnchor editAs="oneCell">
    <xdr:from>
      <xdr:col>2</xdr:col>
      <xdr:colOff>397412</xdr:colOff>
      <xdr:row>6</xdr:row>
      <xdr:rowOff>42177</xdr:rowOff>
    </xdr:from>
    <xdr:to>
      <xdr:col>2</xdr:col>
      <xdr:colOff>1218028</xdr:colOff>
      <xdr:row>6</xdr:row>
      <xdr:rowOff>678180</xdr:rowOff>
    </xdr:to>
    <xdr:pic>
      <xdr:nvPicPr>
        <xdr:cNvPr id="6" name="Picture 5">
          <a:extLst>
            <a:ext uri="{FF2B5EF4-FFF2-40B4-BE49-F238E27FC236}">
              <a16:creationId xmlns:a16="http://schemas.microsoft.com/office/drawing/2014/main" xmlns="" id="{9DFB7727-2DAD-4DD7-923B-BECBB8CBEA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74212" y="4103637"/>
          <a:ext cx="820616" cy="636003"/>
        </a:xfrm>
        <a:prstGeom prst="rect">
          <a:avLst/>
        </a:prstGeom>
      </xdr:spPr>
    </xdr:pic>
    <xdr:clientData/>
  </xdr:twoCellAnchor>
  <xdr:twoCellAnchor editAs="oneCell">
    <xdr:from>
      <xdr:col>2</xdr:col>
      <xdr:colOff>118111</xdr:colOff>
      <xdr:row>7</xdr:row>
      <xdr:rowOff>106681</xdr:rowOff>
    </xdr:from>
    <xdr:to>
      <xdr:col>2</xdr:col>
      <xdr:colOff>1375411</xdr:colOff>
      <xdr:row>7</xdr:row>
      <xdr:rowOff>541021</xdr:rowOff>
    </xdr:to>
    <xdr:pic>
      <xdr:nvPicPr>
        <xdr:cNvPr id="7" name="Picture 6" descr="https://m.media-amazon.com/images/I/81odGvuXu1L._SL1500_.jpg">
          <a:extLst>
            <a:ext uri="{FF2B5EF4-FFF2-40B4-BE49-F238E27FC236}">
              <a16:creationId xmlns:a16="http://schemas.microsoft.com/office/drawing/2014/main" xmlns="" id="{BA48552F-2C11-41AC-92AB-800DB0AA1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94911" y="4914901"/>
          <a:ext cx="125730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workbookViewId="0">
      <selection activeCell="B2" sqref="B2:D2"/>
    </sheetView>
  </sheetViews>
  <sheetFormatPr defaultRowHeight="14.5"/>
  <cols>
    <col min="3" max="3" width="71.90625" customWidth="1"/>
    <col min="4" max="4" width="21" customWidth="1"/>
  </cols>
  <sheetData>
    <row r="2" spans="2:4" ht="33.65" customHeight="1">
      <c r="B2" s="497" t="s">
        <v>927</v>
      </c>
      <c r="C2" s="497"/>
      <c r="D2" s="497"/>
    </row>
    <row r="3" spans="2:4" ht="15.5">
      <c r="B3" s="192" t="s">
        <v>493</v>
      </c>
      <c r="C3" s="192" t="s">
        <v>494</v>
      </c>
      <c r="D3" s="193" t="s">
        <v>492</v>
      </c>
    </row>
    <row r="4" spans="2:4" ht="15.5">
      <c r="B4" s="192"/>
      <c r="C4" s="194" t="s">
        <v>326</v>
      </c>
      <c r="D4" s="193">
        <v>730</v>
      </c>
    </row>
    <row r="5" spans="2:4" ht="15.5">
      <c r="B5" s="192"/>
      <c r="C5" s="192"/>
      <c r="D5" s="193"/>
    </row>
    <row r="6" spans="2:4">
      <c r="B6" s="195" t="s">
        <v>310</v>
      </c>
      <c r="C6" s="194" t="s">
        <v>318</v>
      </c>
      <c r="D6" s="196">
        <f>'KFC BOQ '!G6</f>
        <v>36500</v>
      </c>
    </row>
    <row r="7" spans="2:4">
      <c r="B7" s="197"/>
      <c r="C7" s="198"/>
      <c r="D7" s="199"/>
    </row>
    <row r="8" spans="2:4" ht="15.5">
      <c r="B8" s="200" t="s">
        <v>312</v>
      </c>
      <c r="C8" s="201" t="s">
        <v>311</v>
      </c>
      <c r="D8" s="202">
        <f>'KFC BOQ '!G29</f>
        <v>1276040</v>
      </c>
    </row>
    <row r="9" spans="2:4" ht="15.5">
      <c r="B9" s="200"/>
      <c r="C9" s="203"/>
      <c r="D9" s="202"/>
    </row>
    <row r="10" spans="2:4" ht="15.5">
      <c r="B10" s="204" t="s">
        <v>313</v>
      </c>
      <c r="C10" s="201" t="s">
        <v>320</v>
      </c>
      <c r="D10" s="202">
        <f>'KFC BOQ '!G43</f>
        <v>230400</v>
      </c>
    </row>
    <row r="11" spans="2:4" ht="15.5">
      <c r="B11" s="200"/>
      <c r="C11" s="203"/>
      <c r="D11" s="202"/>
    </row>
    <row r="12" spans="2:4" ht="15.5">
      <c r="B12" s="200" t="s">
        <v>314</v>
      </c>
      <c r="C12" s="205" t="s">
        <v>322</v>
      </c>
      <c r="D12" s="202">
        <f>'KFC BOQ '!G49</f>
        <v>479125</v>
      </c>
    </row>
    <row r="13" spans="2:4" ht="15.5">
      <c r="B13" s="200"/>
      <c r="C13" s="203"/>
      <c r="D13" s="206"/>
    </row>
    <row r="14" spans="2:4" ht="15.5">
      <c r="B14" s="200" t="s">
        <v>316</v>
      </c>
      <c r="C14" s="201" t="s">
        <v>323</v>
      </c>
      <c r="D14" s="202">
        <f>'KFC BOQ '!G70</f>
        <v>747855</v>
      </c>
    </row>
    <row r="15" spans="2:4" ht="15.5">
      <c r="B15" s="200"/>
      <c r="C15" s="203"/>
      <c r="D15" s="206"/>
    </row>
    <row r="16" spans="2:4" ht="15.5">
      <c r="B16" s="191" t="s">
        <v>319</v>
      </c>
      <c r="C16" s="201" t="s">
        <v>315</v>
      </c>
      <c r="D16" s="202">
        <f>'KFC BOQ '!G76</f>
        <v>217825</v>
      </c>
    </row>
    <row r="17" spans="2:4" ht="15.5">
      <c r="B17" s="191"/>
      <c r="C17" s="201"/>
      <c r="D17" s="202"/>
    </row>
    <row r="18" spans="2:4" ht="15.5">
      <c r="B18" s="191" t="s">
        <v>495</v>
      </c>
      <c r="C18" s="201" t="s">
        <v>491</v>
      </c>
      <c r="D18" s="202">
        <f>'KFC BOQ '!G96</f>
        <v>417840</v>
      </c>
    </row>
    <row r="19" spans="2:4">
      <c r="B19" s="220"/>
      <c r="C19" s="221"/>
      <c r="D19" s="222"/>
    </row>
    <row r="20" spans="2:4">
      <c r="B20" s="241" t="s">
        <v>536</v>
      </c>
      <c r="C20" s="221" t="s">
        <v>537</v>
      </c>
      <c r="D20" s="222">
        <f>'KFC Signage''s'!G15</f>
        <v>676400</v>
      </c>
    </row>
    <row r="21" spans="2:4">
      <c r="B21" s="220"/>
      <c r="C21" s="221"/>
      <c r="D21" s="222"/>
    </row>
    <row r="22" spans="2:4" ht="15.5">
      <c r="B22" s="220"/>
      <c r="C22" s="223" t="s">
        <v>317</v>
      </c>
      <c r="D22" s="224">
        <f>SUM(D6:D20)</f>
        <v>4081985</v>
      </c>
    </row>
    <row r="23" spans="2:4" ht="15.5">
      <c r="B23" s="225"/>
      <c r="C23" s="223"/>
      <c r="D23" s="224"/>
    </row>
    <row r="24" spans="2:4" ht="15.5">
      <c r="B24" s="225"/>
      <c r="C24" s="223" t="s">
        <v>516</v>
      </c>
      <c r="D24" s="224">
        <f>'KFC Plumbing BOQ'!G64</f>
        <v>1181140</v>
      </c>
    </row>
    <row r="25" spans="2:4" ht="15.5">
      <c r="B25" s="225"/>
      <c r="C25" s="223"/>
      <c r="D25" s="224"/>
    </row>
    <row r="26" spans="2:4" ht="15.5">
      <c r="B26" s="225"/>
      <c r="C26" s="223" t="s">
        <v>517</v>
      </c>
      <c r="D26" s="224">
        <f>SUM(D22:D25)</f>
        <v>5263125</v>
      </c>
    </row>
    <row r="27" spans="2:4" ht="15.5">
      <c r="B27" s="225"/>
      <c r="C27" s="223"/>
      <c r="D27" s="224"/>
    </row>
    <row r="28" spans="2:4" ht="15.5">
      <c r="B28" s="225"/>
      <c r="C28" s="223" t="s">
        <v>324</v>
      </c>
      <c r="D28" s="224"/>
    </row>
    <row r="29" spans="2:4">
      <c r="B29" s="218"/>
      <c r="C29" s="226"/>
      <c r="D29" s="219"/>
    </row>
    <row r="30" spans="2:4">
      <c r="B30" s="218"/>
      <c r="C30" s="227" t="s">
        <v>325</v>
      </c>
      <c r="D30" s="219">
        <f>'KFC Electrical'!F177</f>
        <v>2461340</v>
      </c>
    </row>
    <row r="31" spans="2:4">
      <c r="B31" s="218"/>
      <c r="C31" s="227"/>
      <c r="D31" s="219"/>
    </row>
    <row r="32" spans="2:4">
      <c r="B32" s="218"/>
      <c r="C32" s="227" t="s">
        <v>931</v>
      </c>
      <c r="D32" s="219">
        <f>'KFC-Fire Panel'!G22+'KFC-Fire Extinguisher &amp; Separat'!G12+'KFC-Sprinkler'!F51</f>
        <v>863868</v>
      </c>
    </row>
    <row r="33" spans="2:4">
      <c r="B33" s="218"/>
      <c r="C33" s="227"/>
      <c r="D33" s="219"/>
    </row>
    <row r="34" spans="2:4">
      <c r="B34" s="218"/>
      <c r="C34" s="227" t="s">
        <v>932</v>
      </c>
      <c r="D34" s="219">
        <f>'KFC-CCTV'!H28</f>
        <v>234175</v>
      </c>
    </row>
    <row r="35" spans="2:4">
      <c r="B35" s="218"/>
      <c r="C35" s="227"/>
      <c r="D35" s="219"/>
    </row>
    <row r="36" spans="2:4">
      <c r="B36" s="218"/>
      <c r="C36" s="227" t="s">
        <v>928</v>
      </c>
      <c r="D36" s="219">
        <f>'KFC Plumbing BOQ'!G64</f>
        <v>1181140</v>
      </c>
    </row>
    <row r="37" spans="2:4">
      <c r="B37" s="218"/>
      <c r="C37" s="227"/>
      <c r="D37" s="219"/>
    </row>
    <row r="38" spans="2:4">
      <c r="B38" s="218"/>
      <c r="C38" s="227" t="s">
        <v>929</v>
      </c>
      <c r="D38" s="219">
        <f>'KFC-Lighting BOQ'!F9</f>
        <v>157350</v>
      </c>
    </row>
    <row r="39" spans="2:4">
      <c r="B39" s="218"/>
      <c r="C39" s="227"/>
      <c r="D39" s="219"/>
    </row>
    <row r="40" spans="2:4">
      <c r="B40" s="218"/>
      <c r="C40" s="227" t="s">
        <v>930</v>
      </c>
      <c r="D40" s="219">
        <f>'KFC Signage''s'!G16</f>
        <v>80000</v>
      </c>
    </row>
    <row r="41" spans="2:4">
      <c r="B41" s="218"/>
      <c r="C41" s="227"/>
      <c r="D41" s="219"/>
    </row>
    <row r="42" spans="2:4">
      <c r="B42" s="218"/>
      <c r="C42" s="227"/>
      <c r="D42" s="219"/>
    </row>
    <row r="43" spans="2:4">
      <c r="B43" s="218"/>
      <c r="C43" s="227"/>
      <c r="D43" s="219"/>
    </row>
    <row r="44" spans="2:4">
      <c r="B44" s="218"/>
      <c r="C44" s="227"/>
      <c r="D44" s="219"/>
    </row>
    <row r="45" spans="2:4">
      <c r="B45" s="218"/>
      <c r="C45" s="208"/>
      <c r="D45" s="219"/>
    </row>
    <row r="46" spans="2:4">
      <c r="B46" s="218"/>
      <c r="C46" s="208"/>
      <c r="D46" s="219"/>
    </row>
    <row r="47" spans="2:4">
      <c r="B47" s="208"/>
      <c r="C47" s="208"/>
      <c r="D47" s="208"/>
    </row>
    <row r="48" spans="2:4">
      <c r="B48" s="208"/>
      <c r="C48" s="208"/>
      <c r="D48" s="208"/>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44" zoomScale="90" zoomScaleNormal="90" workbookViewId="0">
      <selection activeCell="F48" sqref="F48"/>
    </sheetView>
  </sheetViews>
  <sheetFormatPr defaultRowHeight="14.5"/>
  <cols>
    <col min="1" max="1" width="12.453125" style="31" customWidth="1"/>
    <col min="2" max="2" width="20.453125" style="25" customWidth="1"/>
    <col min="3" max="3" width="80.90625" style="24" customWidth="1"/>
    <col min="4" max="4" width="9.08984375" style="24"/>
    <col min="5" max="5" width="12.453125" style="24" bestFit="1" customWidth="1"/>
    <col min="6" max="6" width="16.90625" style="24" bestFit="1" customWidth="1"/>
    <col min="7" max="7" width="16.6328125" style="24" customWidth="1"/>
    <col min="8" max="8" width="25.453125" customWidth="1"/>
  </cols>
  <sheetData>
    <row r="1" spans="1:8" ht="33" customHeight="1">
      <c r="A1" s="498" t="s">
        <v>518</v>
      </c>
      <c r="B1" s="499"/>
      <c r="C1" s="499"/>
      <c r="D1" s="499"/>
      <c r="E1" s="499"/>
      <c r="F1" s="499"/>
      <c r="G1" s="499"/>
      <c r="H1" s="499"/>
    </row>
    <row r="2" spans="1:8">
      <c r="A2" s="503" t="s">
        <v>222</v>
      </c>
      <c r="B2" s="503" t="s">
        <v>1</v>
      </c>
      <c r="C2" s="504" t="s">
        <v>2</v>
      </c>
      <c r="D2" s="503" t="s">
        <v>3</v>
      </c>
      <c r="E2" s="501" t="s">
        <v>223</v>
      </c>
      <c r="F2" s="500" t="s">
        <v>50</v>
      </c>
      <c r="G2" s="500" t="s">
        <v>4</v>
      </c>
      <c r="H2" s="120" t="s">
        <v>427</v>
      </c>
    </row>
    <row r="3" spans="1:8">
      <c r="A3" s="503"/>
      <c r="B3" s="503"/>
      <c r="C3" s="504"/>
      <c r="D3" s="503"/>
      <c r="E3" s="501"/>
      <c r="F3" s="500"/>
      <c r="G3" s="500" t="s">
        <v>5</v>
      </c>
      <c r="H3" s="121"/>
    </row>
    <row r="4" spans="1:8">
      <c r="A4" s="122">
        <v>1</v>
      </c>
      <c r="B4" s="122"/>
      <c r="C4" s="123" t="s">
        <v>321</v>
      </c>
      <c r="D4" s="122"/>
      <c r="E4" s="124"/>
      <c r="F4" s="125"/>
      <c r="G4" s="125"/>
      <c r="H4" s="121"/>
    </row>
    <row r="5" spans="1:8" ht="75.5">
      <c r="A5" s="126">
        <v>1.1000000000000001</v>
      </c>
      <c r="B5" s="127" t="s">
        <v>225</v>
      </c>
      <c r="C5" s="128" t="s">
        <v>224</v>
      </c>
      <c r="D5" s="129" t="s">
        <v>6</v>
      </c>
      <c r="E5" s="130">
        <v>730</v>
      </c>
      <c r="F5" s="427">
        <v>50</v>
      </c>
      <c r="G5" s="131">
        <f>F5*E5</f>
        <v>36500</v>
      </c>
      <c r="H5" s="121"/>
    </row>
    <row r="6" spans="1:8">
      <c r="A6" s="132"/>
      <c r="B6" s="133"/>
      <c r="C6" s="134" t="s">
        <v>229</v>
      </c>
      <c r="D6" s="135"/>
      <c r="E6" s="135"/>
      <c r="F6" s="428"/>
      <c r="G6" s="136">
        <f>SUM(G5)</f>
        <v>36500</v>
      </c>
      <c r="H6" s="121"/>
    </row>
    <row r="7" spans="1:8">
      <c r="A7" s="267">
        <v>2</v>
      </c>
      <c r="B7" s="268"/>
      <c r="C7" s="269" t="s">
        <v>7</v>
      </c>
      <c r="D7" s="270"/>
      <c r="E7" s="270"/>
      <c r="F7" s="429"/>
      <c r="G7" s="271"/>
      <c r="H7" s="121"/>
    </row>
    <row r="8" spans="1:8">
      <c r="A8" s="126">
        <v>2.0099999999999998</v>
      </c>
      <c r="B8" s="127"/>
      <c r="C8" s="137" t="s">
        <v>8</v>
      </c>
      <c r="D8" s="138"/>
      <c r="E8" s="139"/>
      <c r="F8" s="430"/>
      <c r="G8" s="140"/>
      <c r="H8" s="121"/>
    </row>
    <row r="9" spans="1:8" ht="112.5">
      <c r="A9" s="126"/>
      <c r="B9" s="127" t="s">
        <v>225</v>
      </c>
      <c r="C9" s="141" t="s">
        <v>9</v>
      </c>
      <c r="D9" s="129" t="s">
        <v>6</v>
      </c>
      <c r="E9" s="130">
        <v>1350</v>
      </c>
      <c r="F9" s="427">
        <v>235</v>
      </c>
      <c r="G9" s="131">
        <f>F9*E9</f>
        <v>317250</v>
      </c>
      <c r="H9" s="121"/>
    </row>
    <row r="10" spans="1:8">
      <c r="A10" s="126">
        <f>A8+0.01</f>
        <v>2.0199999999999996</v>
      </c>
      <c r="B10" s="127"/>
      <c r="C10" s="137" t="s">
        <v>10</v>
      </c>
      <c r="D10" s="138"/>
      <c r="E10" s="130"/>
      <c r="F10" s="427"/>
      <c r="G10" s="131"/>
      <c r="H10" s="121"/>
    </row>
    <row r="11" spans="1:8" ht="62.5">
      <c r="A11" s="126"/>
      <c r="B11" s="142"/>
      <c r="C11" s="141" t="s">
        <v>11</v>
      </c>
      <c r="D11" s="129" t="s">
        <v>6</v>
      </c>
      <c r="E11" s="130" t="s">
        <v>466</v>
      </c>
      <c r="F11" s="427">
        <v>50</v>
      </c>
      <c r="G11" s="131"/>
      <c r="H11" s="121"/>
    </row>
    <row r="12" spans="1:8">
      <c r="A12" s="126">
        <f>A10+0.01</f>
        <v>2.0299999999999994</v>
      </c>
      <c r="B12" s="143"/>
      <c r="C12" s="144" t="s">
        <v>12</v>
      </c>
      <c r="D12" s="143"/>
      <c r="E12" s="145"/>
      <c r="F12" s="431"/>
      <c r="G12" s="131"/>
      <c r="H12" s="121"/>
    </row>
    <row r="13" spans="1:8" ht="50">
      <c r="A13" s="126"/>
      <c r="B13" s="146" t="s">
        <v>13</v>
      </c>
      <c r="C13" s="128" t="s">
        <v>14</v>
      </c>
      <c r="D13" s="147" t="s">
        <v>6</v>
      </c>
      <c r="E13" s="130">
        <v>730</v>
      </c>
      <c r="F13" s="427">
        <v>60</v>
      </c>
      <c r="G13" s="131">
        <f>F13*E13</f>
        <v>43800</v>
      </c>
      <c r="H13" s="121"/>
    </row>
    <row r="14" spans="1:8">
      <c r="A14" s="126">
        <f>A12+0.01</f>
        <v>2.0399999999999991</v>
      </c>
      <c r="B14" s="148"/>
      <c r="C14" s="149" t="s">
        <v>15</v>
      </c>
      <c r="D14" s="148"/>
      <c r="E14" s="150"/>
      <c r="F14" s="432"/>
      <c r="G14" s="131"/>
      <c r="H14" s="121"/>
    </row>
    <row r="15" spans="1:8" ht="25">
      <c r="A15" s="126"/>
      <c r="B15" s="146" t="s">
        <v>231</v>
      </c>
      <c r="C15" s="128" t="s">
        <v>16</v>
      </c>
      <c r="D15" s="147" t="s">
        <v>6</v>
      </c>
      <c r="E15" s="151">
        <v>730</v>
      </c>
      <c r="F15" s="427">
        <v>88</v>
      </c>
      <c r="G15" s="131">
        <f>F15*E15</f>
        <v>64240</v>
      </c>
      <c r="H15" s="121"/>
    </row>
    <row r="16" spans="1:8">
      <c r="A16" s="126">
        <f>A14+0.01</f>
        <v>2.0499999999999989</v>
      </c>
      <c r="B16" s="148"/>
      <c r="C16" s="149" t="s">
        <v>305</v>
      </c>
      <c r="D16" s="148"/>
      <c r="E16" s="150"/>
      <c r="F16" s="432"/>
      <c r="G16" s="131"/>
      <c r="H16" s="121"/>
    </row>
    <row r="17" spans="1:8" ht="52">
      <c r="A17" s="126"/>
      <c r="B17" s="146" t="s">
        <v>232</v>
      </c>
      <c r="C17" s="128" t="s">
        <v>17</v>
      </c>
      <c r="D17" s="147" t="s">
        <v>6</v>
      </c>
      <c r="E17" s="152">
        <v>1585</v>
      </c>
      <c r="F17" s="427">
        <v>182</v>
      </c>
      <c r="G17" s="131">
        <f>F17*E17</f>
        <v>288470</v>
      </c>
      <c r="H17" s="121"/>
    </row>
    <row r="18" spans="1:8">
      <c r="A18" s="126">
        <f>A16+0.01</f>
        <v>2.0599999999999987</v>
      </c>
      <c r="B18" s="146"/>
      <c r="C18" s="153" t="s">
        <v>306</v>
      </c>
      <c r="D18" s="147"/>
      <c r="E18" s="152"/>
      <c r="F18" s="427"/>
      <c r="G18" s="131"/>
      <c r="H18" s="121"/>
    </row>
    <row r="19" spans="1:8" ht="51.5">
      <c r="A19" s="126" t="s">
        <v>308</v>
      </c>
      <c r="B19" s="154"/>
      <c r="C19" s="128" t="s">
        <v>226</v>
      </c>
      <c r="D19" s="147" t="s">
        <v>6</v>
      </c>
      <c r="E19" s="130" t="s">
        <v>441</v>
      </c>
      <c r="F19" s="427">
        <v>250</v>
      </c>
      <c r="G19" s="131"/>
      <c r="H19" s="121"/>
    </row>
    <row r="20" spans="1:8" ht="39">
      <c r="A20" s="126" t="s">
        <v>309</v>
      </c>
      <c r="B20" s="154"/>
      <c r="C20" s="155" t="s">
        <v>227</v>
      </c>
      <c r="D20" s="147" t="s">
        <v>6</v>
      </c>
      <c r="E20" s="152" t="s">
        <v>441</v>
      </c>
      <c r="F20" s="427">
        <v>280</v>
      </c>
      <c r="G20" s="131"/>
      <c r="H20" s="121"/>
    </row>
    <row r="21" spans="1:8">
      <c r="A21" s="126">
        <f>A18+0.01</f>
        <v>2.0699999999999985</v>
      </c>
      <c r="B21" s="148"/>
      <c r="C21" s="149" t="s">
        <v>18</v>
      </c>
      <c r="D21" s="148"/>
      <c r="E21" s="150"/>
      <c r="F21" s="431"/>
      <c r="G21" s="131"/>
      <c r="H21" s="121"/>
    </row>
    <row r="22" spans="1:8" ht="65">
      <c r="A22" s="126"/>
      <c r="B22" s="146" t="s">
        <v>233</v>
      </c>
      <c r="C22" s="128" t="s">
        <v>19</v>
      </c>
      <c r="D22" s="147" t="s">
        <v>6</v>
      </c>
      <c r="E22" s="272">
        <v>3500</v>
      </c>
      <c r="F22" s="427">
        <v>130</v>
      </c>
      <c r="G22" s="131">
        <f>F22*E22</f>
        <v>455000</v>
      </c>
      <c r="H22" s="121"/>
    </row>
    <row r="23" spans="1:8">
      <c r="A23" s="156">
        <f>A21+0.01</f>
        <v>2.0799999999999983</v>
      </c>
      <c r="B23" s="148"/>
      <c r="C23" s="149" t="s">
        <v>21</v>
      </c>
      <c r="D23" s="148"/>
      <c r="E23" s="150"/>
      <c r="F23" s="431"/>
      <c r="G23" s="131"/>
      <c r="H23" s="121"/>
    </row>
    <row r="24" spans="1:8" ht="26">
      <c r="A24" s="156"/>
      <c r="B24" s="157" t="s">
        <v>234</v>
      </c>
      <c r="C24" s="128" t="s">
        <v>22</v>
      </c>
      <c r="D24" s="147" t="s">
        <v>23</v>
      </c>
      <c r="E24" s="272">
        <v>22</v>
      </c>
      <c r="F24" s="427">
        <v>615</v>
      </c>
      <c r="G24" s="131">
        <f>F24*E24</f>
        <v>13530</v>
      </c>
      <c r="H24" s="121"/>
    </row>
    <row r="25" spans="1:8">
      <c r="A25" s="156">
        <f>A23+0.01</f>
        <v>2.0899999999999981</v>
      </c>
      <c r="B25" s="157"/>
      <c r="C25" s="153" t="s">
        <v>307</v>
      </c>
      <c r="D25" s="147"/>
      <c r="E25" s="152"/>
      <c r="F25" s="427"/>
      <c r="G25" s="131"/>
      <c r="H25" s="121"/>
    </row>
    <row r="26" spans="1:8" ht="52">
      <c r="A26" s="126"/>
      <c r="B26" s="157" t="s">
        <v>235</v>
      </c>
      <c r="C26" s="128" t="s">
        <v>24</v>
      </c>
      <c r="D26" s="147" t="s">
        <v>6</v>
      </c>
      <c r="E26" s="272">
        <v>55</v>
      </c>
      <c r="F26" s="427">
        <v>750</v>
      </c>
      <c r="G26" s="131">
        <f>F26*E26</f>
        <v>41250</v>
      </c>
      <c r="H26" s="121"/>
    </row>
    <row r="27" spans="1:8" ht="26">
      <c r="A27" s="156">
        <f>A25+0.01</f>
        <v>2.0999999999999979</v>
      </c>
      <c r="B27" s="158" t="s">
        <v>598</v>
      </c>
      <c r="C27" s="253" t="s">
        <v>544</v>
      </c>
      <c r="D27" s="160"/>
      <c r="E27" s="152"/>
      <c r="F27" s="430"/>
      <c r="G27" s="131"/>
      <c r="H27" s="121"/>
    </row>
    <row r="28" spans="1:8" ht="75">
      <c r="A28" s="247"/>
      <c r="B28" s="213"/>
      <c r="C28" s="128" t="s">
        <v>545</v>
      </c>
      <c r="D28" s="147" t="s">
        <v>6</v>
      </c>
      <c r="E28" s="279">
        <v>150</v>
      </c>
      <c r="F28" s="430">
        <v>350</v>
      </c>
      <c r="G28" s="131">
        <f>F28*E28</f>
        <v>52500</v>
      </c>
      <c r="H28" s="208"/>
    </row>
    <row r="29" spans="1:8">
      <c r="A29" s="126"/>
      <c r="B29" s="161"/>
      <c r="C29" s="162" t="s">
        <v>25</v>
      </c>
      <c r="D29" s="163"/>
      <c r="E29" s="164"/>
      <c r="F29" s="433"/>
      <c r="G29" s="165">
        <f>SUM(G9:G28)</f>
        <v>1276040</v>
      </c>
      <c r="H29" s="121"/>
    </row>
    <row r="30" spans="1:8">
      <c r="A30" s="166">
        <v>3</v>
      </c>
      <c r="B30" s="167"/>
      <c r="C30" s="168" t="s">
        <v>626</v>
      </c>
      <c r="D30" s="167"/>
      <c r="E30" s="169"/>
      <c r="F30" s="434"/>
      <c r="G30" s="170"/>
      <c r="H30" s="121"/>
    </row>
    <row r="31" spans="1:8">
      <c r="A31" s="138"/>
      <c r="B31" s="142"/>
      <c r="C31" s="171"/>
      <c r="D31" s="138"/>
      <c r="E31" s="139"/>
      <c r="F31" s="430"/>
      <c r="G31" s="140"/>
      <c r="H31" s="121"/>
    </row>
    <row r="32" spans="1:8" ht="31">
      <c r="A32" s="138">
        <f>A30+0.01</f>
        <v>3.01</v>
      </c>
      <c r="B32" s="285" t="s">
        <v>627</v>
      </c>
      <c r="C32" s="286" t="s">
        <v>628</v>
      </c>
      <c r="D32" s="289" t="s">
        <v>28</v>
      </c>
      <c r="E32" s="130">
        <v>200</v>
      </c>
      <c r="F32" s="427">
        <v>320</v>
      </c>
      <c r="G32" s="131">
        <f t="shared" ref="G32:G33" si="0">F32*E32</f>
        <v>64000</v>
      </c>
      <c r="H32" s="121"/>
    </row>
    <row r="33" spans="1:8" ht="15.5">
      <c r="A33" s="138">
        <f>A32+0.01</f>
        <v>3.0199999999999996</v>
      </c>
      <c r="B33" s="285" t="s">
        <v>629</v>
      </c>
      <c r="C33" s="286" t="s">
        <v>630</v>
      </c>
      <c r="D33" s="289" t="s">
        <v>20</v>
      </c>
      <c r="E33" s="130">
        <v>6</v>
      </c>
      <c r="F33" s="427">
        <v>2050</v>
      </c>
      <c r="G33" s="131">
        <f t="shared" si="0"/>
        <v>12300</v>
      </c>
      <c r="H33" s="121"/>
    </row>
    <row r="34" spans="1:8">
      <c r="A34" s="138">
        <f t="shared" ref="A34" si="1">A33+0.01</f>
        <v>3.0299999999999994</v>
      </c>
      <c r="B34" s="172"/>
      <c r="C34" s="173"/>
      <c r="D34" s="138"/>
      <c r="E34" s="130"/>
      <c r="F34" s="427"/>
      <c r="G34" s="131">
        <f>F34*E34</f>
        <v>0</v>
      </c>
      <c r="H34" s="121"/>
    </row>
    <row r="35" spans="1:8">
      <c r="A35" s="163"/>
      <c r="B35" s="161"/>
      <c r="C35" s="162" t="s">
        <v>29</v>
      </c>
      <c r="D35" s="163"/>
      <c r="E35" s="164"/>
      <c r="F35" s="433"/>
      <c r="G35" s="165">
        <f>SUM(G31:G34)</f>
        <v>76300</v>
      </c>
      <c r="H35" s="121"/>
    </row>
    <row r="36" spans="1:8">
      <c r="A36" s="166">
        <v>3</v>
      </c>
      <c r="B36" s="167"/>
      <c r="C36" s="168" t="s">
        <v>26</v>
      </c>
      <c r="D36" s="167"/>
      <c r="E36" s="169"/>
      <c r="F36" s="434"/>
      <c r="G36" s="170"/>
      <c r="H36" s="121"/>
    </row>
    <row r="37" spans="1:8">
      <c r="A37" s="138"/>
      <c r="B37" s="142"/>
      <c r="C37" s="171"/>
      <c r="D37" s="138"/>
      <c r="E37" s="139"/>
      <c r="F37" s="430"/>
      <c r="G37" s="140"/>
      <c r="H37" s="121"/>
    </row>
    <row r="38" spans="1:8" ht="50.5">
      <c r="A38" s="138">
        <f>A36+0.01</f>
        <v>3.01</v>
      </c>
      <c r="B38" s="158" t="s">
        <v>228</v>
      </c>
      <c r="C38" s="171" t="s">
        <v>525</v>
      </c>
      <c r="D38" s="129" t="s">
        <v>6</v>
      </c>
      <c r="E38" s="130" t="s">
        <v>303</v>
      </c>
      <c r="F38" s="427">
        <v>250</v>
      </c>
      <c r="G38" s="131"/>
      <c r="H38" s="121"/>
    </row>
    <row r="39" spans="1:8" ht="51">
      <c r="A39" s="138">
        <f>A38+0.01</f>
        <v>3.0199999999999996</v>
      </c>
      <c r="B39" s="158" t="s">
        <v>228</v>
      </c>
      <c r="C39" s="171" t="s">
        <v>526</v>
      </c>
      <c r="D39" s="138" t="s">
        <v>28</v>
      </c>
      <c r="E39" s="130" t="s">
        <v>303</v>
      </c>
      <c r="F39" s="427">
        <v>200</v>
      </c>
      <c r="G39" s="131"/>
      <c r="H39" s="121"/>
    </row>
    <row r="40" spans="1:8" ht="51">
      <c r="A40" s="138">
        <f t="shared" ref="A40" si="2">A39+0.01</f>
        <v>3.0299999999999994</v>
      </c>
      <c r="B40" s="172" t="s">
        <v>236</v>
      </c>
      <c r="C40" s="173" t="s">
        <v>527</v>
      </c>
      <c r="D40" s="138" t="s">
        <v>28</v>
      </c>
      <c r="E40" s="130">
        <v>15</v>
      </c>
      <c r="F40" s="427">
        <v>510</v>
      </c>
      <c r="G40" s="131">
        <f>F40*E40</f>
        <v>7650</v>
      </c>
      <c r="H40" s="121"/>
    </row>
    <row r="41" spans="1:8" ht="75">
      <c r="A41" s="215">
        <f>A40+0.01</f>
        <v>3.0399999999999991</v>
      </c>
      <c r="B41" s="228" t="s">
        <v>599</v>
      </c>
      <c r="C41" s="173" t="s">
        <v>524</v>
      </c>
      <c r="D41" s="129" t="s">
        <v>6</v>
      </c>
      <c r="E41" s="272">
        <v>850</v>
      </c>
      <c r="F41" s="427">
        <v>220</v>
      </c>
      <c r="G41" s="131">
        <f>F41*E41</f>
        <v>187000</v>
      </c>
      <c r="H41" s="208"/>
    </row>
    <row r="42" spans="1:8" ht="62.5">
      <c r="A42" s="215">
        <f>A41+0.01</f>
        <v>3.0499999999999989</v>
      </c>
      <c r="B42" s="228" t="s">
        <v>528</v>
      </c>
      <c r="C42" s="173" t="s">
        <v>523</v>
      </c>
      <c r="D42" s="138" t="s">
        <v>28</v>
      </c>
      <c r="E42" s="272">
        <v>325</v>
      </c>
      <c r="F42" s="427">
        <v>110</v>
      </c>
      <c r="G42" s="131">
        <f>F42*E42</f>
        <v>35750</v>
      </c>
      <c r="H42" s="208"/>
    </row>
    <row r="43" spans="1:8">
      <c r="A43" s="163"/>
      <c r="B43" s="161"/>
      <c r="C43" s="162" t="s">
        <v>29</v>
      </c>
      <c r="D43" s="163"/>
      <c r="E43" s="164"/>
      <c r="F43" s="433"/>
      <c r="G43" s="165">
        <f>SUM(G37:G42)</f>
        <v>230400</v>
      </c>
      <c r="H43" s="121"/>
    </row>
    <row r="44" spans="1:8">
      <c r="A44" s="176">
        <v>4</v>
      </c>
      <c r="B44" s="176"/>
      <c r="C44" s="177" t="s">
        <v>30</v>
      </c>
      <c r="D44" s="176"/>
      <c r="E44" s="178"/>
      <c r="F44" s="435"/>
      <c r="G44" s="179"/>
      <c r="H44" s="121"/>
    </row>
    <row r="45" spans="1:8" ht="64">
      <c r="A45" s="180">
        <f>A44+0.01</f>
        <v>4.01</v>
      </c>
      <c r="B45" s="158" t="s">
        <v>31</v>
      </c>
      <c r="C45" s="171" t="s">
        <v>438</v>
      </c>
      <c r="D45" s="129" t="s">
        <v>6</v>
      </c>
      <c r="E45" s="272">
        <v>1700</v>
      </c>
      <c r="F45" s="427">
        <v>150</v>
      </c>
      <c r="G45" s="131">
        <f>F45*E45</f>
        <v>255000</v>
      </c>
      <c r="H45" s="121"/>
    </row>
    <row r="46" spans="1:8" ht="62.5">
      <c r="A46" s="180">
        <f t="shared" ref="A46:A48" si="3">A45+0.01</f>
        <v>4.0199999999999996</v>
      </c>
      <c r="B46" s="158" t="s">
        <v>291</v>
      </c>
      <c r="C46" s="171" t="s">
        <v>290</v>
      </c>
      <c r="D46" s="129" t="s">
        <v>6</v>
      </c>
      <c r="E46" s="130">
        <v>275</v>
      </c>
      <c r="F46" s="427">
        <v>620</v>
      </c>
      <c r="G46" s="131">
        <f t="shared" ref="G46:G48" si="4">F46*E46</f>
        <v>170500</v>
      </c>
      <c r="H46" s="121"/>
    </row>
    <row r="47" spans="1:8" ht="64.5">
      <c r="A47" s="180">
        <f t="shared" si="3"/>
        <v>4.0299999999999994</v>
      </c>
      <c r="B47" s="158" t="s">
        <v>31</v>
      </c>
      <c r="C47" s="171" t="s">
        <v>436</v>
      </c>
      <c r="D47" s="129" t="s">
        <v>6</v>
      </c>
      <c r="E47" s="130">
        <v>80</v>
      </c>
      <c r="F47" s="427">
        <v>150</v>
      </c>
      <c r="G47" s="131">
        <f t="shared" si="4"/>
        <v>12000</v>
      </c>
      <c r="H47" s="121"/>
    </row>
    <row r="48" spans="1:8" ht="64">
      <c r="A48" s="180">
        <f t="shared" si="3"/>
        <v>4.0399999999999991</v>
      </c>
      <c r="B48" s="175" t="s">
        <v>256</v>
      </c>
      <c r="C48" s="171" t="s">
        <v>437</v>
      </c>
      <c r="D48" s="181" t="s">
        <v>6</v>
      </c>
      <c r="E48" s="272">
        <v>185</v>
      </c>
      <c r="F48" s="427">
        <v>225</v>
      </c>
      <c r="G48" s="131">
        <f t="shared" si="4"/>
        <v>41625</v>
      </c>
      <c r="H48" s="121"/>
    </row>
    <row r="49" spans="1:8">
      <c r="A49" s="163"/>
      <c r="B49" s="161"/>
      <c r="C49" s="182" t="s">
        <v>32</v>
      </c>
      <c r="D49" s="163"/>
      <c r="E49" s="164"/>
      <c r="F49" s="433"/>
      <c r="G49" s="165">
        <f>SUM(G45:G48)</f>
        <v>479125</v>
      </c>
      <c r="H49" s="121"/>
    </row>
    <row r="50" spans="1:8">
      <c r="A50" s="176">
        <v>5</v>
      </c>
      <c r="B50" s="176"/>
      <c r="C50" s="177" t="s">
        <v>33</v>
      </c>
      <c r="D50" s="176"/>
      <c r="E50" s="178"/>
      <c r="F50" s="435"/>
      <c r="G50" s="179"/>
      <c r="H50" s="121"/>
    </row>
    <row r="51" spans="1:8" ht="101.5">
      <c r="A51" s="180">
        <f>A50+0.01</f>
        <v>5.01</v>
      </c>
      <c r="B51" s="172" t="s">
        <v>34</v>
      </c>
      <c r="C51" s="141" t="s">
        <v>439</v>
      </c>
      <c r="D51" s="138" t="s">
        <v>28</v>
      </c>
      <c r="E51" s="272">
        <v>40</v>
      </c>
      <c r="F51" s="427">
        <v>2450</v>
      </c>
      <c r="G51" s="131">
        <f t="shared" ref="G51:G59" si="5">F51*E51</f>
        <v>98000</v>
      </c>
      <c r="H51" s="121"/>
    </row>
    <row r="52" spans="1:8" ht="101.5">
      <c r="A52" s="180">
        <f t="shared" ref="A52:A69" si="6">A51+0.01</f>
        <v>5.0199999999999996</v>
      </c>
      <c r="B52" s="154" t="s">
        <v>263</v>
      </c>
      <c r="C52" s="141" t="s">
        <v>532</v>
      </c>
      <c r="D52" s="138" t="s">
        <v>262</v>
      </c>
      <c r="E52" s="130">
        <v>2</v>
      </c>
      <c r="F52" s="427">
        <v>18375</v>
      </c>
      <c r="G52" s="131">
        <f t="shared" si="5"/>
        <v>36750</v>
      </c>
      <c r="H52" s="121"/>
    </row>
    <row r="53" spans="1:8" ht="89">
      <c r="A53" s="180">
        <f t="shared" si="6"/>
        <v>5.0299999999999994</v>
      </c>
      <c r="B53" s="154" t="s">
        <v>36</v>
      </c>
      <c r="C53" s="128" t="s">
        <v>575</v>
      </c>
      <c r="D53" s="138" t="s">
        <v>262</v>
      </c>
      <c r="E53" s="130">
        <v>1</v>
      </c>
      <c r="F53" s="427">
        <v>18375</v>
      </c>
      <c r="G53" s="131">
        <f t="shared" si="5"/>
        <v>18375</v>
      </c>
      <c r="H53" s="121"/>
    </row>
    <row r="54" spans="1:8" ht="99" customHeight="1">
      <c r="A54" s="180">
        <f t="shared" si="6"/>
        <v>5.0399999999999991</v>
      </c>
      <c r="B54" s="154" t="s">
        <v>264</v>
      </c>
      <c r="C54" s="128" t="s">
        <v>522</v>
      </c>
      <c r="D54" s="138" t="s">
        <v>262</v>
      </c>
      <c r="E54" s="130">
        <v>1</v>
      </c>
      <c r="F54" s="427">
        <v>23125</v>
      </c>
      <c r="G54" s="131">
        <f t="shared" si="5"/>
        <v>23125</v>
      </c>
      <c r="H54" s="121"/>
    </row>
    <row r="55" spans="1:8" ht="78">
      <c r="A55" s="180">
        <f t="shared" si="6"/>
        <v>5.0499999999999989</v>
      </c>
      <c r="B55" s="158" t="s">
        <v>519</v>
      </c>
      <c r="C55" s="171" t="s">
        <v>573</v>
      </c>
      <c r="D55" s="129" t="s">
        <v>37</v>
      </c>
      <c r="E55" s="272">
        <v>40</v>
      </c>
      <c r="F55" s="427">
        <v>1885</v>
      </c>
      <c r="G55" s="131">
        <f t="shared" si="5"/>
        <v>75400</v>
      </c>
      <c r="H55" s="121"/>
    </row>
    <row r="56" spans="1:8" ht="63.5">
      <c r="A56" s="180">
        <f t="shared" si="6"/>
        <v>5.0599999999999987</v>
      </c>
      <c r="B56" s="158" t="s">
        <v>631</v>
      </c>
      <c r="C56" s="171" t="s">
        <v>573</v>
      </c>
      <c r="D56" s="129" t="s">
        <v>37</v>
      </c>
      <c r="E56" s="284">
        <v>25</v>
      </c>
      <c r="F56" s="427">
        <v>1885</v>
      </c>
      <c r="G56" s="290">
        <f t="shared" si="5"/>
        <v>47125</v>
      </c>
      <c r="H56" s="278"/>
    </row>
    <row r="57" spans="1:8" ht="50.5">
      <c r="A57" s="180">
        <f t="shared" si="6"/>
        <v>5.0699999999999985</v>
      </c>
      <c r="B57" s="158" t="s">
        <v>38</v>
      </c>
      <c r="C57" s="141" t="s">
        <v>572</v>
      </c>
      <c r="D57" s="129" t="s">
        <v>6</v>
      </c>
      <c r="E57" s="272">
        <v>15</v>
      </c>
      <c r="F57" s="427">
        <v>2145</v>
      </c>
      <c r="G57" s="131">
        <f t="shared" si="5"/>
        <v>32175</v>
      </c>
      <c r="H57" s="121"/>
    </row>
    <row r="58" spans="1:8" ht="37.5">
      <c r="A58" s="180">
        <f t="shared" si="6"/>
        <v>5.0799999999999983</v>
      </c>
      <c r="B58" s="174" t="s">
        <v>281</v>
      </c>
      <c r="C58" s="128" t="s">
        <v>39</v>
      </c>
      <c r="D58" s="129" t="s">
        <v>6</v>
      </c>
      <c r="E58" s="272">
        <v>10</v>
      </c>
      <c r="F58" s="427">
        <v>975</v>
      </c>
      <c r="G58" s="131">
        <f t="shared" si="5"/>
        <v>9750</v>
      </c>
      <c r="H58" s="121"/>
    </row>
    <row r="59" spans="1:8" ht="62.5">
      <c r="A59" s="180">
        <f t="shared" si="6"/>
        <v>5.0899999999999981</v>
      </c>
      <c r="B59" s="175" t="s">
        <v>302</v>
      </c>
      <c r="C59" s="141" t="s">
        <v>298</v>
      </c>
      <c r="D59" s="129" t="s">
        <v>6</v>
      </c>
      <c r="E59" s="130">
        <v>22</v>
      </c>
      <c r="F59" s="427">
        <v>845</v>
      </c>
      <c r="G59" s="131">
        <f t="shared" si="5"/>
        <v>18590</v>
      </c>
      <c r="H59" s="278"/>
    </row>
    <row r="60" spans="1:8" ht="135.75" customHeight="1">
      <c r="A60" s="180">
        <f t="shared" si="6"/>
        <v>5.0999999999999979</v>
      </c>
      <c r="B60" s="158" t="s">
        <v>282</v>
      </c>
      <c r="C60" s="141" t="s">
        <v>574</v>
      </c>
      <c r="D60" s="129" t="s">
        <v>6</v>
      </c>
      <c r="E60" s="272">
        <v>40</v>
      </c>
      <c r="F60" s="427">
        <v>2600</v>
      </c>
      <c r="G60" s="131">
        <f t="shared" ref="G60" si="7">F60*E60</f>
        <v>104000</v>
      </c>
      <c r="H60" s="121"/>
    </row>
    <row r="61" spans="1:8" ht="51">
      <c r="A61" s="180">
        <f t="shared" si="6"/>
        <v>5.1099999999999977</v>
      </c>
      <c r="B61" s="158" t="s">
        <v>283</v>
      </c>
      <c r="C61" s="171" t="s">
        <v>284</v>
      </c>
      <c r="D61" s="129" t="s">
        <v>6</v>
      </c>
      <c r="E61" s="280">
        <v>12</v>
      </c>
      <c r="F61" s="427">
        <v>1560</v>
      </c>
      <c r="G61" s="131">
        <f>F61*E61</f>
        <v>18720</v>
      </c>
      <c r="H61" s="121"/>
    </row>
    <row r="62" spans="1:8" ht="38.5">
      <c r="A62" s="180">
        <f t="shared" si="6"/>
        <v>5.1199999999999974</v>
      </c>
      <c r="B62" s="158" t="s">
        <v>451</v>
      </c>
      <c r="C62" s="171" t="s">
        <v>467</v>
      </c>
      <c r="D62" s="129" t="s">
        <v>450</v>
      </c>
      <c r="E62" s="183" t="s">
        <v>303</v>
      </c>
      <c r="F62" s="427">
        <v>2000</v>
      </c>
      <c r="G62" s="131"/>
      <c r="H62" s="121"/>
    </row>
    <row r="63" spans="1:8" ht="52">
      <c r="A63" s="180">
        <f t="shared" si="6"/>
        <v>5.1299999999999972</v>
      </c>
      <c r="B63" s="174" t="s">
        <v>285</v>
      </c>
      <c r="C63" s="141" t="s">
        <v>600</v>
      </c>
      <c r="D63" s="129" t="s">
        <v>6</v>
      </c>
      <c r="E63" s="130">
        <v>11</v>
      </c>
      <c r="F63" s="427">
        <v>460</v>
      </c>
      <c r="G63" s="131">
        <f t="shared" ref="G63:G69" si="8">F63*E63</f>
        <v>5060</v>
      </c>
      <c r="H63" s="121"/>
    </row>
    <row r="64" spans="1:8" ht="75">
      <c r="A64" s="180">
        <f t="shared" si="6"/>
        <v>5.139999999999997</v>
      </c>
      <c r="B64" s="175" t="s">
        <v>296</v>
      </c>
      <c r="C64" s="141" t="s">
        <v>297</v>
      </c>
      <c r="D64" s="129" t="s">
        <v>6</v>
      </c>
      <c r="E64" s="130">
        <v>140</v>
      </c>
      <c r="F64" s="427">
        <v>610</v>
      </c>
      <c r="G64" s="131">
        <f t="shared" si="8"/>
        <v>85400</v>
      </c>
      <c r="H64" s="121"/>
    </row>
    <row r="65" spans="1:8" ht="52">
      <c r="A65" s="180">
        <f t="shared" si="6"/>
        <v>5.1499999999999968</v>
      </c>
      <c r="B65" s="175" t="s">
        <v>304</v>
      </c>
      <c r="C65" s="141" t="s">
        <v>469</v>
      </c>
      <c r="D65" s="129" t="s">
        <v>6</v>
      </c>
      <c r="E65" s="272">
        <v>55</v>
      </c>
      <c r="F65" s="427">
        <v>1525</v>
      </c>
      <c r="G65" s="131">
        <f t="shared" si="8"/>
        <v>83875</v>
      </c>
      <c r="H65" s="121"/>
    </row>
    <row r="66" spans="1:8" ht="62.5">
      <c r="A66" s="180">
        <f t="shared" si="6"/>
        <v>5.1599999999999966</v>
      </c>
      <c r="B66" s="28" t="s">
        <v>470</v>
      </c>
      <c r="C66" s="29" t="s">
        <v>27</v>
      </c>
      <c r="D66" s="26" t="s">
        <v>28</v>
      </c>
      <c r="E66" s="281">
        <v>35</v>
      </c>
      <c r="F66" s="427">
        <v>250</v>
      </c>
      <c r="G66" s="27">
        <f t="shared" si="8"/>
        <v>8750</v>
      </c>
      <c r="H66" s="189"/>
    </row>
    <row r="67" spans="1:8" ht="75">
      <c r="A67" s="180">
        <f t="shared" si="6"/>
        <v>5.1699999999999964</v>
      </c>
      <c r="B67" s="175" t="s">
        <v>468</v>
      </c>
      <c r="C67" s="141" t="s">
        <v>464</v>
      </c>
      <c r="D67" s="129" t="s">
        <v>28</v>
      </c>
      <c r="E67" s="130">
        <v>27</v>
      </c>
      <c r="F67" s="427">
        <v>380</v>
      </c>
      <c r="G67" s="131">
        <f t="shared" si="8"/>
        <v>10260</v>
      </c>
      <c r="H67" s="121"/>
    </row>
    <row r="68" spans="1:8">
      <c r="A68" s="180">
        <f t="shared" si="6"/>
        <v>5.1799999999999962</v>
      </c>
      <c r="B68" s="158" t="s">
        <v>40</v>
      </c>
      <c r="C68" s="159" t="s">
        <v>601</v>
      </c>
      <c r="D68" s="138" t="s">
        <v>35</v>
      </c>
      <c r="E68" s="183">
        <v>1</v>
      </c>
      <c r="F68" s="427">
        <v>52500</v>
      </c>
      <c r="G68" s="131">
        <f t="shared" si="8"/>
        <v>52500</v>
      </c>
      <c r="H68" s="121"/>
    </row>
    <row r="69" spans="1:8" ht="37.5">
      <c r="A69" s="180">
        <f t="shared" si="6"/>
        <v>5.1899999999999959</v>
      </c>
      <c r="B69" s="213" t="s">
        <v>535</v>
      </c>
      <c r="C69" s="214" t="s">
        <v>507</v>
      </c>
      <c r="D69" s="215" t="s">
        <v>6</v>
      </c>
      <c r="E69" s="212">
        <v>40</v>
      </c>
      <c r="F69" s="427">
        <v>500</v>
      </c>
      <c r="G69" s="131">
        <f t="shared" si="8"/>
        <v>20000</v>
      </c>
      <c r="H69" s="208"/>
    </row>
    <row r="70" spans="1:8">
      <c r="A70" s="163"/>
      <c r="B70" s="161"/>
      <c r="C70" s="162" t="s">
        <v>43</v>
      </c>
      <c r="D70" s="163"/>
      <c r="E70" s="164"/>
      <c r="F70" s="433"/>
      <c r="G70" s="165">
        <f>SUM(G50:G69)</f>
        <v>747855</v>
      </c>
      <c r="H70" s="121"/>
    </row>
    <row r="71" spans="1:8">
      <c r="A71" s="176">
        <v>6</v>
      </c>
      <c r="B71" s="176"/>
      <c r="C71" s="184" t="s">
        <v>44</v>
      </c>
      <c r="D71" s="176"/>
      <c r="E71" s="178"/>
      <c r="F71" s="435"/>
      <c r="G71" s="179"/>
      <c r="H71" s="121"/>
    </row>
    <row r="72" spans="1:8" ht="137.5">
      <c r="A72" s="180">
        <f>A71+0.01</f>
        <v>6.01</v>
      </c>
      <c r="B72" s="174" t="s">
        <v>45</v>
      </c>
      <c r="C72" s="141" t="s">
        <v>543</v>
      </c>
      <c r="D72" s="129" t="s">
        <v>6</v>
      </c>
      <c r="E72" s="272">
        <v>740</v>
      </c>
      <c r="F72" s="427">
        <v>125</v>
      </c>
      <c r="G72" s="140">
        <f>F72*E72</f>
        <v>92500</v>
      </c>
      <c r="H72" s="121"/>
    </row>
    <row r="73" spans="1:8" ht="75">
      <c r="A73" s="180">
        <f t="shared" ref="A73:A74" si="9">A72+0.01</f>
        <v>6.02</v>
      </c>
      <c r="B73" s="174" t="s">
        <v>541</v>
      </c>
      <c r="C73" s="141" t="s">
        <v>542</v>
      </c>
      <c r="D73" s="129" t="s">
        <v>6</v>
      </c>
      <c r="E73" s="279">
        <v>425</v>
      </c>
      <c r="F73" s="427">
        <v>265</v>
      </c>
      <c r="G73" s="140">
        <f>F73*E73</f>
        <v>112625</v>
      </c>
      <c r="H73" s="208"/>
    </row>
    <row r="74" spans="1:8" ht="65">
      <c r="A74" s="180">
        <f t="shared" si="9"/>
        <v>6.0299999999999994</v>
      </c>
      <c r="B74" s="158" t="s">
        <v>248</v>
      </c>
      <c r="C74" s="141" t="s">
        <v>529</v>
      </c>
      <c r="D74" s="129" t="s">
        <v>6</v>
      </c>
      <c r="E74" s="272">
        <v>20</v>
      </c>
      <c r="F74" s="430">
        <v>250</v>
      </c>
      <c r="G74" s="140">
        <f>F74*E74</f>
        <v>5000</v>
      </c>
      <c r="H74" s="121"/>
    </row>
    <row r="75" spans="1:8" ht="75">
      <c r="A75" s="180">
        <f t="shared" ref="A75" si="10">A74+0.01</f>
        <v>6.0399999999999991</v>
      </c>
      <c r="B75" s="174" t="s">
        <v>41</v>
      </c>
      <c r="C75" s="141" t="s">
        <v>530</v>
      </c>
      <c r="D75" s="129" t="s">
        <v>6</v>
      </c>
      <c r="E75" s="280">
        <v>35</v>
      </c>
      <c r="F75" s="427">
        <v>220</v>
      </c>
      <c r="G75" s="140">
        <f>F75*E75</f>
        <v>7700</v>
      </c>
      <c r="H75" s="121"/>
    </row>
    <row r="76" spans="1:8">
      <c r="A76" s="185"/>
      <c r="B76" s="185"/>
      <c r="C76" s="182" t="s">
        <v>46</v>
      </c>
      <c r="D76" s="163"/>
      <c r="E76" s="164"/>
      <c r="F76" s="433"/>
      <c r="G76" s="165">
        <f>SUM(G71:G75)</f>
        <v>217825</v>
      </c>
      <c r="H76" s="121"/>
    </row>
    <row r="77" spans="1:8">
      <c r="A77" s="231">
        <v>7</v>
      </c>
      <c r="B77" s="231"/>
      <c r="C77" s="232" t="s">
        <v>491</v>
      </c>
      <c r="D77" s="233"/>
      <c r="E77" s="234"/>
      <c r="F77" s="436"/>
      <c r="G77" s="235"/>
      <c r="H77" s="208"/>
    </row>
    <row r="78" spans="1:8" ht="25">
      <c r="A78" s="213">
        <v>7.01</v>
      </c>
      <c r="B78" s="213" t="s">
        <v>511</v>
      </c>
      <c r="C78" s="214" t="s">
        <v>531</v>
      </c>
      <c r="D78" s="215" t="s">
        <v>42</v>
      </c>
      <c r="E78" s="210">
        <v>150</v>
      </c>
      <c r="F78" s="437">
        <v>65</v>
      </c>
      <c r="G78" s="216">
        <f>F78*E78</f>
        <v>9750</v>
      </c>
      <c r="H78" s="208"/>
    </row>
    <row r="79" spans="1:8" ht="29">
      <c r="A79" s="213">
        <f>A78+0.01</f>
        <v>7.02</v>
      </c>
      <c r="B79" s="213" t="s">
        <v>511</v>
      </c>
      <c r="C79" s="217" t="s">
        <v>539</v>
      </c>
      <c r="D79" s="215" t="s">
        <v>42</v>
      </c>
      <c r="E79" s="210">
        <v>150</v>
      </c>
      <c r="F79" s="437">
        <v>310</v>
      </c>
      <c r="G79" s="216">
        <f>F79*E79</f>
        <v>46500</v>
      </c>
      <c r="H79" s="208"/>
    </row>
    <row r="80" spans="1:8" ht="25">
      <c r="A80" s="213">
        <f t="shared" ref="A80:A95" si="11">A79+0.01</f>
        <v>7.0299999999999994</v>
      </c>
      <c r="B80" s="213" t="s">
        <v>602</v>
      </c>
      <c r="C80" s="214" t="s">
        <v>617</v>
      </c>
      <c r="D80" s="215" t="s">
        <v>47</v>
      </c>
      <c r="E80" s="210">
        <v>1</v>
      </c>
      <c r="F80" s="437">
        <v>20000</v>
      </c>
      <c r="G80" s="216">
        <f t="shared" ref="G80:G81" si="12">F80*E80</f>
        <v>20000</v>
      </c>
      <c r="H80" s="208"/>
    </row>
    <row r="81" spans="1:8">
      <c r="A81" s="213">
        <f t="shared" si="11"/>
        <v>7.0399999999999991</v>
      </c>
      <c r="B81" s="213" t="s">
        <v>618</v>
      </c>
      <c r="C81" s="214" t="s">
        <v>619</v>
      </c>
      <c r="D81" s="215" t="s">
        <v>20</v>
      </c>
      <c r="E81" s="210">
        <v>1</v>
      </c>
      <c r="F81" s="437">
        <v>5200</v>
      </c>
      <c r="G81" s="216">
        <f t="shared" si="12"/>
        <v>5200</v>
      </c>
      <c r="H81" s="208"/>
    </row>
    <row r="82" spans="1:8" ht="25">
      <c r="A82" s="213">
        <f t="shared" si="11"/>
        <v>7.0499999999999989</v>
      </c>
      <c r="B82" s="213" t="s">
        <v>533</v>
      </c>
      <c r="C82" s="217" t="s">
        <v>603</v>
      </c>
      <c r="D82" s="190" t="s">
        <v>28</v>
      </c>
      <c r="E82" s="282">
        <v>30</v>
      </c>
      <c r="F82" s="437">
        <v>975</v>
      </c>
      <c r="G82" s="207">
        <f>F82*E82</f>
        <v>29250</v>
      </c>
      <c r="H82" s="208"/>
    </row>
    <row r="83" spans="1:8" ht="46.5">
      <c r="A83" s="213">
        <f t="shared" si="11"/>
        <v>7.0599999999999987</v>
      </c>
      <c r="B83" s="285" t="s">
        <v>620</v>
      </c>
      <c r="C83" s="286" t="s">
        <v>621</v>
      </c>
      <c r="D83" s="248" t="s">
        <v>622</v>
      </c>
      <c r="E83" s="288">
        <v>1</v>
      </c>
      <c r="F83" s="250">
        <v>18500</v>
      </c>
      <c r="G83" s="250">
        <f>F83*E83</f>
        <v>18500</v>
      </c>
      <c r="H83" s="251"/>
    </row>
    <row r="84" spans="1:8" ht="62">
      <c r="A84" s="213">
        <f t="shared" si="11"/>
        <v>7.0699999999999985</v>
      </c>
      <c r="B84" s="285" t="s">
        <v>646</v>
      </c>
      <c r="C84" s="286" t="s">
        <v>608</v>
      </c>
      <c r="D84" s="248" t="s">
        <v>47</v>
      </c>
      <c r="E84" s="249">
        <v>5</v>
      </c>
      <c r="F84" s="250">
        <v>3200</v>
      </c>
      <c r="G84" s="250">
        <f>F84*E84</f>
        <v>16000</v>
      </c>
      <c r="H84" s="251"/>
    </row>
    <row r="85" spans="1:8" ht="77.5">
      <c r="A85" s="213">
        <f t="shared" si="11"/>
        <v>7.0799999999999983</v>
      </c>
      <c r="B85" s="285" t="s">
        <v>623</v>
      </c>
      <c r="C85" s="286" t="s">
        <v>624</v>
      </c>
      <c r="D85" s="248" t="s">
        <v>622</v>
      </c>
      <c r="E85" s="249">
        <v>1</v>
      </c>
      <c r="F85" s="438">
        <v>5000</v>
      </c>
      <c r="G85" s="250">
        <f>F85*E85</f>
        <v>5000</v>
      </c>
      <c r="H85" s="251"/>
    </row>
    <row r="86" spans="1:8">
      <c r="A86" s="213">
        <f t="shared" si="11"/>
        <v>7.0899999999999981</v>
      </c>
      <c r="B86" s="213" t="s">
        <v>540</v>
      </c>
      <c r="C86" s="217" t="s">
        <v>604</v>
      </c>
      <c r="D86" s="190" t="s">
        <v>47</v>
      </c>
      <c r="E86" s="210">
        <v>1</v>
      </c>
      <c r="F86" s="437">
        <v>4000</v>
      </c>
      <c r="G86" s="207">
        <f t="shared" ref="G86:G95" si="13">F86*E86</f>
        <v>4000</v>
      </c>
      <c r="H86" s="208"/>
    </row>
    <row r="87" spans="1:8">
      <c r="A87" s="213">
        <f t="shared" si="11"/>
        <v>7.0999999999999979</v>
      </c>
      <c r="B87" s="213" t="s">
        <v>643</v>
      </c>
      <c r="C87" s="252" t="s">
        <v>546</v>
      </c>
      <c r="D87" s="215" t="s">
        <v>47</v>
      </c>
      <c r="E87" s="279">
        <v>1</v>
      </c>
      <c r="F87" s="437">
        <v>1800</v>
      </c>
      <c r="G87" s="207">
        <f t="shared" si="13"/>
        <v>1800</v>
      </c>
      <c r="H87" s="208"/>
    </row>
    <row r="88" spans="1:8" ht="52">
      <c r="A88" s="213">
        <f t="shared" si="11"/>
        <v>7.1099999999999977</v>
      </c>
      <c r="B88" s="273" t="s">
        <v>607</v>
      </c>
      <c r="C88" s="287" t="s">
        <v>612</v>
      </c>
      <c r="D88" s="275" t="s">
        <v>610</v>
      </c>
      <c r="E88" s="284">
        <v>1</v>
      </c>
      <c r="F88" s="439"/>
      <c r="G88" s="277"/>
      <c r="H88" s="505" t="s">
        <v>936</v>
      </c>
    </row>
    <row r="89" spans="1:8" ht="46.5">
      <c r="A89" s="213">
        <f t="shared" si="11"/>
        <v>7.1199999999999974</v>
      </c>
      <c r="B89" s="285" t="s">
        <v>609</v>
      </c>
      <c r="C89" s="286" t="s">
        <v>611</v>
      </c>
      <c r="D89" s="275" t="s">
        <v>610</v>
      </c>
      <c r="E89" s="284">
        <v>1</v>
      </c>
      <c r="F89" s="439"/>
      <c r="G89" s="277"/>
      <c r="H89" s="506"/>
    </row>
    <row r="90" spans="1:8" ht="31">
      <c r="A90" s="213">
        <f t="shared" si="11"/>
        <v>7.1299999999999972</v>
      </c>
      <c r="B90" s="285" t="s">
        <v>615</v>
      </c>
      <c r="C90" s="286" t="s">
        <v>616</v>
      </c>
      <c r="D90" s="275" t="s">
        <v>347</v>
      </c>
      <c r="E90" s="284">
        <v>3</v>
      </c>
      <c r="F90" s="439">
        <v>2000</v>
      </c>
      <c r="G90" s="207">
        <f t="shared" si="13"/>
        <v>6000</v>
      </c>
      <c r="H90" s="278"/>
    </row>
    <row r="91" spans="1:8" ht="46.5">
      <c r="A91" s="213">
        <f t="shared" si="11"/>
        <v>7.139999999999997</v>
      </c>
      <c r="B91" s="285" t="s">
        <v>614</v>
      </c>
      <c r="C91" s="286" t="s">
        <v>613</v>
      </c>
      <c r="D91" s="275" t="s">
        <v>610</v>
      </c>
      <c r="E91" s="284">
        <v>1</v>
      </c>
      <c r="F91" s="439">
        <v>45000</v>
      </c>
      <c r="G91" s="207">
        <f t="shared" si="13"/>
        <v>45000</v>
      </c>
      <c r="H91" s="278"/>
    </row>
    <row r="92" spans="1:8">
      <c r="A92" s="213">
        <f t="shared" si="11"/>
        <v>7.1499999999999968</v>
      </c>
      <c r="B92" s="209" t="s">
        <v>548</v>
      </c>
      <c r="C92" s="214" t="s">
        <v>547</v>
      </c>
      <c r="D92" s="215" t="s">
        <v>47</v>
      </c>
      <c r="E92" s="212">
        <v>1</v>
      </c>
      <c r="F92" s="439">
        <v>15000</v>
      </c>
      <c r="G92" s="207">
        <f t="shared" si="13"/>
        <v>15000</v>
      </c>
      <c r="H92" s="278"/>
    </row>
    <row r="93" spans="1:8" ht="26">
      <c r="A93" s="213">
        <f t="shared" si="11"/>
        <v>7.1599999999999966</v>
      </c>
      <c r="B93" s="213" t="s">
        <v>553</v>
      </c>
      <c r="C93" s="283" t="s">
        <v>554</v>
      </c>
      <c r="D93" s="215" t="s">
        <v>47</v>
      </c>
      <c r="E93" s="210">
        <v>3</v>
      </c>
      <c r="F93" s="437">
        <v>1000</v>
      </c>
      <c r="G93" s="207">
        <f t="shared" si="13"/>
        <v>3000</v>
      </c>
      <c r="H93" s="208"/>
    </row>
    <row r="94" spans="1:8" ht="65">
      <c r="A94" s="213">
        <f t="shared" si="11"/>
        <v>7.1699999999999964</v>
      </c>
      <c r="B94" s="273" t="s">
        <v>605</v>
      </c>
      <c r="C94" s="141" t="s">
        <v>606</v>
      </c>
      <c r="D94" s="275" t="s">
        <v>586</v>
      </c>
      <c r="E94" s="284">
        <v>900</v>
      </c>
      <c r="F94" s="437">
        <v>210</v>
      </c>
      <c r="G94" s="207">
        <f>F94*E94</f>
        <v>189000</v>
      </c>
      <c r="H94" s="278"/>
    </row>
    <row r="95" spans="1:8">
      <c r="A95" s="213">
        <f t="shared" si="11"/>
        <v>7.1799999999999962</v>
      </c>
      <c r="B95" s="273" t="s">
        <v>589</v>
      </c>
      <c r="C95" s="274" t="s">
        <v>590</v>
      </c>
      <c r="D95" s="275" t="s">
        <v>47</v>
      </c>
      <c r="E95" s="276">
        <v>32</v>
      </c>
      <c r="F95" s="437">
        <v>120</v>
      </c>
      <c r="G95" s="207">
        <f t="shared" si="13"/>
        <v>3840</v>
      </c>
      <c r="H95" s="278"/>
    </row>
    <row r="96" spans="1:8">
      <c r="A96" s="236"/>
      <c r="B96" s="236"/>
      <c r="C96" s="237" t="s">
        <v>496</v>
      </c>
      <c r="D96" s="238"/>
      <c r="E96" s="239"/>
      <c r="F96" s="240"/>
      <c r="G96" s="240">
        <f>SUM(G78:G95)</f>
        <v>417840</v>
      </c>
      <c r="H96" s="208"/>
    </row>
    <row r="97" spans="1:8">
      <c r="A97" s="502" t="s">
        <v>0</v>
      </c>
      <c r="B97" s="502"/>
      <c r="C97" s="502"/>
      <c r="D97" s="502"/>
      <c r="E97" s="186"/>
      <c r="F97" s="186"/>
      <c r="G97" s="186">
        <f>G76+G70+G49+G43+G29+G6+G96</f>
        <v>3405585</v>
      </c>
      <c r="H97" s="266"/>
    </row>
  </sheetData>
  <mergeCells count="10">
    <mergeCell ref="A1:H1"/>
    <mergeCell ref="G2:G3"/>
    <mergeCell ref="E2:E3"/>
    <mergeCell ref="F2:F3"/>
    <mergeCell ref="A97:D97"/>
    <mergeCell ref="A2:A3"/>
    <mergeCell ref="B2:B3"/>
    <mergeCell ref="C2:C3"/>
    <mergeCell ref="D2:D3"/>
    <mergeCell ref="H88:H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B1" zoomScale="90" zoomScaleNormal="90" workbookViewId="0">
      <selection activeCell="F11" sqref="F11"/>
    </sheetView>
  </sheetViews>
  <sheetFormatPr defaultRowHeight="14.5"/>
  <cols>
    <col min="1" max="1" width="12.453125" style="31" customWidth="1"/>
    <col min="2" max="2" width="20.453125" style="25" customWidth="1"/>
    <col min="3" max="3" width="80.90625" style="24" customWidth="1"/>
    <col min="4" max="4" width="8.90625" style="24"/>
    <col min="5" max="5" width="12.453125" style="24" bestFit="1" customWidth="1"/>
    <col min="6" max="6" width="16.90625" style="24" bestFit="1" customWidth="1"/>
    <col min="7" max="7" width="16.6328125" style="24" customWidth="1"/>
    <col min="8" max="8" width="25.453125" customWidth="1"/>
  </cols>
  <sheetData>
    <row r="1" spans="1:8" ht="33" customHeight="1">
      <c r="A1" s="498" t="s">
        <v>625</v>
      </c>
      <c r="B1" s="499"/>
      <c r="C1" s="499"/>
      <c r="D1" s="499"/>
      <c r="E1" s="499"/>
      <c r="F1" s="499"/>
      <c r="G1" s="499"/>
      <c r="H1" s="499"/>
    </row>
    <row r="2" spans="1:8">
      <c r="A2" s="503" t="s">
        <v>222</v>
      </c>
      <c r="B2" s="503" t="s">
        <v>1</v>
      </c>
      <c r="C2" s="504" t="s">
        <v>2</v>
      </c>
      <c r="D2" s="503" t="s">
        <v>3</v>
      </c>
      <c r="E2" s="501" t="s">
        <v>223</v>
      </c>
      <c r="F2" s="500" t="s">
        <v>50</v>
      </c>
      <c r="G2" s="500" t="s">
        <v>4</v>
      </c>
      <c r="H2" s="120" t="s">
        <v>427</v>
      </c>
    </row>
    <row r="3" spans="1:8">
      <c r="A3" s="503"/>
      <c r="B3" s="503"/>
      <c r="C3" s="504"/>
      <c r="D3" s="503"/>
      <c r="E3" s="501"/>
      <c r="F3" s="500"/>
      <c r="G3" s="500" t="s">
        <v>5</v>
      </c>
      <c r="H3" s="121"/>
    </row>
    <row r="4" spans="1:8">
      <c r="A4" s="122"/>
      <c r="B4" s="122"/>
      <c r="C4" s="123"/>
      <c r="D4" s="122"/>
      <c r="E4" s="124"/>
      <c r="F4" s="125"/>
      <c r="G4" s="125"/>
      <c r="H4" s="121"/>
    </row>
    <row r="5" spans="1:8">
      <c r="A5" s="231">
        <v>1</v>
      </c>
      <c r="B5" s="231"/>
      <c r="C5" s="232" t="s">
        <v>534</v>
      </c>
      <c r="D5" s="233"/>
      <c r="E5" s="234"/>
      <c r="F5" s="235"/>
      <c r="G5" s="235"/>
      <c r="H5" s="208"/>
    </row>
    <row r="6" spans="1:8" ht="95.25" customHeight="1">
      <c r="A6" s="213">
        <f>A5+0.01</f>
        <v>1.01</v>
      </c>
      <c r="B6" s="175" t="s">
        <v>296</v>
      </c>
      <c r="C6" s="128" t="s">
        <v>428</v>
      </c>
      <c r="D6" s="129" t="s">
        <v>47</v>
      </c>
      <c r="E6" s="130">
        <v>1</v>
      </c>
      <c r="F6" s="131">
        <v>80000</v>
      </c>
      <c r="G6" s="131">
        <f t="shared" ref="G6:G14" si="0">F6*E6</f>
        <v>80000</v>
      </c>
      <c r="H6" s="208"/>
    </row>
    <row r="7" spans="1:8" ht="144.75" customHeight="1">
      <c r="A7" s="213">
        <v>1.02</v>
      </c>
      <c r="B7" s="174" t="s">
        <v>300</v>
      </c>
      <c r="C7" s="128" t="s">
        <v>429</v>
      </c>
      <c r="D7" s="129" t="s">
        <v>20</v>
      </c>
      <c r="E7" s="130">
        <v>1</v>
      </c>
      <c r="F7" s="131">
        <v>35000</v>
      </c>
      <c r="G7" s="131">
        <f t="shared" si="0"/>
        <v>35000</v>
      </c>
      <c r="H7" s="208"/>
    </row>
    <row r="8" spans="1:8" ht="88.5" customHeight="1">
      <c r="A8" s="213">
        <f t="shared" ref="A8:A13" si="1">A7+0.01</f>
        <v>1.03</v>
      </c>
      <c r="B8" s="174" t="s">
        <v>301</v>
      </c>
      <c r="C8" s="128" t="s">
        <v>426</v>
      </c>
      <c r="D8" s="129" t="s">
        <v>20</v>
      </c>
      <c r="E8" s="130">
        <v>1</v>
      </c>
      <c r="F8" s="131">
        <v>17600</v>
      </c>
      <c r="G8" s="131">
        <f t="shared" si="0"/>
        <v>17600</v>
      </c>
      <c r="H8" s="208"/>
    </row>
    <row r="9" spans="1:8" ht="146.25" customHeight="1">
      <c r="A9" s="213">
        <f t="shared" si="1"/>
        <v>1.04</v>
      </c>
      <c r="B9" s="174" t="s">
        <v>433</v>
      </c>
      <c r="C9" s="128" t="s">
        <v>430</v>
      </c>
      <c r="D9" s="129" t="s">
        <v>47</v>
      </c>
      <c r="E9" s="130">
        <v>1</v>
      </c>
      <c r="F9" s="131">
        <v>35000</v>
      </c>
      <c r="G9" s="131">
        <f t="shared" si="0"/>
        <v>35000</v>
      </c>
      <c r="H9" s="208"/>
    </row>
    <row r="10" spans="1:8" ht="108" customHeight="1">
      <c r="A10" s="213">
        <f t="shared" si="1"/>
        <v>1.05</v>
      </c>
      <c r="B10" s="174" t="s">
        <v>434</v>
      </c>
      <c r="C10" s="128" t="s">
        <v>431</v>
      </c>
      <c r="D10" s="129" t="s">
        <v>47</v>
      </c>
      <c r="E10" s="183">
        <v>2</v>
      </c>
      <c r="F10" s="131">
        <v>16800</v>
      </c>
      <c r="G10" s="131">
        <f t="shared" si="0"/>
        <v>33600</v>
      </c>
      <c r="H10" s="208"/>
    </row>
    <row r="11" spans="1:8" ht="84" customHeight="1">
      <c r="A11" s="213">
        <f t="shared" si="1"/>
        <v>1.06</v>
      </c>
      <c r="B11" s="174" t="s">
        <v>435</v>
      </c>
      <c r="C11" s="128" t="s">
        <v>432</v>
      </c>
      <c r="D11" s="129" t="s">
        <v>47</v>
      </c>
      <c r="E11" s="183">
        <v>2</v>
      </c>
      <c r="F11" s="131">
        <v>2000</v>
      </c>
      <c r="G11" s="131">
        <f t="shared" si="0"/>
        <v>4000</v>
      </c>
      <c r="H11" s="208"/>
    </row>
    <row r="12" spans="1:8" ht="123" customHeight="1">
      <c r="A12" s="213">
        <f t="shared" si="1"/>
        <v>1.07</v>
      </c>
      <c r="B12" s="174" t="s">
        <v>514</v>
      </c>
      <c r="C12" s="128" t="s">
        <v>512</v>
      </c>
      <c r="D12" s="129" t="s">
        <v>20</v>
      </c>
      <c r="E12" s="130">
        <v>1</v>
      </c>
      <c r="F12" s="211">
        <v>248000</v>
      </c>
      <c r="G12" s="131">
        <f t="shared" si="0"/>
        <v>248000</v>
      </c>
      <c r="H12" s="208"/>
    </row>
    <row r="13" spans="1:8" ht="107.25" customHeight="1">
      <c r="A13" s="213">
        <f t="shared" si="1"/>
        <v>1.08</v>
      </c>
      <c r="B13" s="174" t="s">
        <v>513</v>
      </c>
      <c r="C13" s="214" t="s">
        <v>515</v>
      </c>
      <c r="D13" s="215" t="s">
        <v>47</v>
      </c>
      <c r="E13" s="212">
        <v>2</v>
      </c>
      <c r="F13" s="211">
        <v>111600</v>
      </c>
      <c r="G13" s="131">
        <f t="shared" si="0"/>
        <v>223200</v>
      </c>
      <c r="H13" s="208"/>
    </row>
    <row r="14" spans="1:8">
      <c r="A14" s="213"/>
      <c r="B14" s="209"/>
      <c r="C14" s="214"/>
      <c r="D14" s="215"/>
      <c r="E14" s="212"/>
      <c r="F14" s="211"/>
      <c r="G14" s="211">
        <f t="shared" si="0"/>
        <v>0</v>
      </c>
      <c r="H14" s="208"/>
    </row>
    <row r="15" spans="1:8">
      <c r="A15" s="236"/>
      <c r="B15" s="242"/>
      <c r="C15" s="243" t="s">
        <v>538</v>
      </c>
      <c r="D15" s="244"/>
      <c r="E15" s="245"/>
      <c r="F15" s="246"/>
      <c r="G15" s="246">
        <f>SUM(G6:G14)</f>
        <v>676400</v>
      </c>
      <c r="H15" s="265"/>
    </row>
    <row r="16" spans="1:8">
      <c r="A16" s="502" t="s">
        <v>0</v>
      </c>
      <c r="B16" s="502"/>
      <c r="C16" s="502"/>
      <c r="D16" s="502"/>
      <c r="E16" s="186"/>
      <c r="F16" s="186"/>
      <c r="G16" s="186" cm="1">
        <f t="array" ref="G16:G24">G6:G14</f>
        <v>80000</v>
      </c>
      <c r="H16" s="266"/>
    </row>
    <row r="17" spans="7:7">
      <c r="G17" s="24">
        <v>35000</v>
      </c>
    </row>
    <row r="18" spans="7:7">
      <c r="G18" s="24">
        <v>17600</v>
      </c>
    </row>
    <row r="19" spans="7:7">
      <c r="G19" s="24">
        <v>35000</v>
      </c>
    </row>
    <row r="20" spans="7:7">
      <c r="G20" s="24">
        <v>33600</v>
      </c>
    </row>
    <row r="21" spans="7:7">
      <c r="G21" s="24">
        <v>4000</v>
      </c>
    </row>
    <row r="22" spans="7:7">
      <c r="G22" s="24">
        <v>248000</v>
      </c>
    </row>
    <row r="23" spans="7:7">
      <c r="G23" s="24">
        <v>223200</v>
      </c>
    </row>
    <row r="24" spans="7:7">
      <c r="G24" s="24">
        <v>0</v>
      </c>
    </row>
  </sheetData>
  <mergeCells count="9">
    <mergeCell ref="A16:D16"/>
    <mergeCell ref="A1:H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22" zoomScale="73" zoomScaleNormal="115" workbookViewId="0">
      <selection activeCell="K47" sqref="K47"/>
    </sheetView>
  </sheetViews>
  <sheetFormatPr defaultRowHeight="15.5"/>
  <cols>
    <col min="1" max="1" width="10.36328125" customWidth="1"/>
    <col min="2" max="2" width="17.6328125" customWidth="1"/>
    <col min="3" max="3" width="46" customWidth="1"/>
    <col min="4" max="4" width="10.6328125" style="118" customWidth="1"/>
    <col min="5" max="5" width="9.90625" style="57" customWidth="1"/>
    <col min="6" max="6" width="13.6328125" style="119" customWidth="1"/>
    <col min="7" max="7" width="13.453125" style="119" customWidth="1"/>
    <col min="8" max="8" width="15.453125" customWidth="1"/>
  </cols>
  <sheetData>
    <row r="1" spans="1:7" s="32" customFormat="1" ht="53.25" customHeight="1">
      <c r="A1" s="516" t="s">
        <v>401</v>
      </c>
      <c r="B1" s="516"/>
      <c r="C1" s="516"/>
      <c r="D1" s="516"/>
      <c r="E1" s="516"/>
      <c r="F1" s="516"/>
      <c r="G1" s="516"/>
    </row>
    <row r="2" spans="1:7" ht="21.75" customHeight="1">
      <c r="A2" s="33" t="s">
        <v>327</v>
      </c>
      <c r="B2" s="34" t="s">
        <v>328</v>
      </c>
      <c r="C2" s="35" t="s">
        <v>2</v>
      </c>
      <c r="D2" s="35" t="s">
        <v>3</v>
      </c>
      <c r="E2" s="36" t="s">
        <v>329</v>
      </c>
      <c r="F2" s="35" t="s">
        <v>330</v>
      </c>
      <c r="G2" s="37" t="s">
        <v>331</v>
      </c>
    </row>
    <row r="3" spans="1:7">
      <c r="A3" s="38"/>
      <c r="B3" s="38"/>
      <c r="C3" s="38"/>
      <c r="D3" s="38"/>
      <c r="E3" s="39"/>
      <c r="F3" s="38"/>
      <c r="G3" s="40"/>
    </row>
    <row r="4" spans="1:7" ht="15.75" customHeight="1">
      <c r="A4" s="41">
        <v>1</v>
      </c>
      <c r="B4" s="42"/>
      <c r="C4" s="42" t="s">
        <v>332</v>
      </c>
      <c r="D4" s="43"/>
      <c r="E4" s="44"/>
      <c r="F4" s="42"/>
      <c r="G4" s="45"/>
    </row>
    <row r="5" spans="1:7" ht="115.5" customHeight="1">
      <c r="A5" s="46"/>
      <c r="B5" s="47" t="s">
        <v>333</v>
      </c>
      <c r="C5" s="48" t="s">
        <v>334</v>
      </c>
      <c r="D5" s="49"/>
      <c r="E5" s="50"/>
      <c r="F5" s="51"/>
      <c r="G5" s="52"/>
    </row>
    <row r="6" spans="1:7" ht="17.25" customHeight="1">
      <c r="A6" s="46">
        <v>1.01</v>
      </c>
      <c r="B6" s="47"/>
      <c r="C6" s="53" t="s">
        <v>335</v>
      </c>
      <c r="D6" s="49" t="s">
        <v>336</v>
      </c>
      <c r="E6" s="425">
        <v>40</v>
      </c>
      <c r="F6" s="54">
        <v>650</v>
      </c>
      <c r="G6" s="52">
        <f>E6*F6</f>
        <v>26000</v>
      </c>
    </row>
    <row r="7" spans="1:7" ht="17.25" customHeight="1">
      <c r="A7" s="46">
        <v>1.02</v>
      </c>
      <c r="B7" s="47"/>
      <c r="C7" s="53" t="s">
        <v>337</v>
      </c>
      <c r="D7" s="49" t="s">
        <v>336</v>
      </c>
      <c r="E7" s="425">
        <v>60</v>
      </c>
      <c r="F7" s="54">
        <v>750</v>
      </c>
      <c r="G7" s="52">
        <f>E7*F7</f>
        <v>45000</v>
      </c>
    </row>
    <row r="8" spans="1:7" s="57" customFormat="1">
      <c r="A8" s="55"/>
      <c r="B8" s="517" t="s">
        <v>338</v>
      </c>
      <c r="C8" s="518"/>
      <c r="D8" s="518"/>
      <c r="E8" s="518"/>
      <c r="F8" s="519"/>
      <c r="G8" s="56">
        <f>SUM(G5:G7)</f>
        <v>71000</v>
      </c>
    </row>
    <row r="9" spans="1:7" ht="15.75" customHeight="1">
      <c r="A9" s="41">
        <v>2</v>
      </c>
      <c r="B9" s="42"/>
      <c r="C9" s="42" t="s">
        <v>339</v>
      </c>
      <c r="D9" s="43"/>
      <c r="E9" s="44"/>
      <c r="F9" s="42"/>
      <c r="G9" s="45"/>
    </row>
    <row r="10" spans="1:7" ht="31">
      <c r="A10" s="58"/>
      <c r="B10" s="47" t="s">
        <v>340</v>
      </c>
      <c r="C10" s="48" t="s">
        <v>341</v>
      </c>
      <c r="D10" s="49"/>
      <c r="E10" s="59"/>
      <c r="F10" s="54"/>
      <c r="G10" s="52"/>
    </row>
    <row r="11" spans="1:7">
      <c r="A11" s="46">
        <v>2.0099999999999998</v>
      </c>
      <c r="B11" s="60"/>
      <c r="C11" s="53" t="s">
        <v>342</v>
      </c>
      <c r="D11" s="49" t="s">
        <v>336</v>
      </c>
      <c r="E11" s="426">
        <v>40</v>
      </c>
      <c r="F11" s="61">
        <v>1400</v>
      </c>
      <c r="G11" s="62">
        <f>E11*F11</f>
        <v>56000</v>
      </c>
    </row>
    <row r="12" spans="1:7">
      <c r="A12" s="46"/>
      <c r="B12" s="60"/>
      <c r="C12" s="53" t="s">
        <v>421</v>
      </c>
      <c r="D12" s="49" t="s">
        <v>336</v>
      </c>
      <c r="E12" s="426">
        <v>10</v>
      </c>
      <c r="F12" s="61">
        <v>1200</v>
      </c>
      <c r="G12" s="62">
        <f t="shared" ref="G12:G13" si="0">E12*F12</f>
        <v>12000</v>
      </c>
    </row>
    <row r="13" spans="1:7">
      <c r="A13" s="46">
        <v>2.02</v>
      </c>
      <c r="B13" s="63"/>
      <c r="C13" s="53" t="s">
        <v>343</v>
      </c>
      <c r="D13" s="49" t="s">
        <v>336</v>
      </c>
      <c r="E13" s="425">
        <v>10</v>
      </c>
      <c r="F13" s="54">
        <v>1000</v>
      </c>
      <c r="G13" s="62">
        <f t="shared" si="0"/>
        <v>10000</v>
      </c>
    </row>
    <row r="14" spans="1:7" s="57" customFormat="1">
      <c r="A14" s="55"/>
      <c r="B14" s="517" t="s">
        <v>338</v>
      </c>
      <c r="C14" s="518"/>
      <c r="D14" s="518"/>
      <c r="E14" s="518"/>
      <c r="F14" s="519"/>
      <c r="G14" s="56">
        <f>SUM(G11:G13)</f>
        <v>78000</v>
      </c>
    </row>
    <row r="15" spans="1:7" ht="15.75" customHeight="1">
      <c r="A15" s="41">
        <v>3</v>
      </c>
      <c r="B15" s="42"/>
      <c r="C15" s="42" t="s">
        <v>344</v>
      </c>
      <c r="D15" s="43"/>
      <c r="E15" s="44"/>
      <c r="F15" s="42"/>
      <c r="G15" s="45"/>
    </row>
    <row r="16" spans="1:7" ht="62">
      <c r="A16" s="46">
        <v>3.01</v>
      </c>
      <c r="B16" s="63" t="s">
        <v>345</v>
      </c>
      <c r="C16" s="53" t="s">
        <v>346</v>
      </c>
      <c r="D16" s="49" t="s">
        <v>347</v>
      </c>
      <c r="E16" s="291">
        <v>5</v>
      </c>
      <c r="F16" s="54">
        <v>12500</v>
      </c>
      <c r="G16" s="52">
        <f>E16*F16</f>
        <v>62500</v>
      </c>
    </row>
    <row r="17" spans="1:7" ht="62">
      <c r="A17" s="300">
        <v>3.02</v>
      </c>
      <c r="B17" s="63" t="s">
        <v>644</v>
      </c>
      <c r="C17" s="53" t="s">
        <v>641</v>
      </c>
      <c r="D17" s="49" t="s">
        <v>347</v>
      </c>
      <c r="E17" s="291">
        <v>3</v>
      </c>
      <c r="F17" s="301">
        <v>18500</v>
      </c>
      <c r="G17" s="52">
        <f t="shared" ref="G17:G18" si="1">E17*F17</f>
        <v>55500</v>
      </c>
    </row>
    <row r="18" spans="1:7" ht="62">
      <c r="A18" s="46">
        <v>3.03</v>
      </c>
      <c r="B18" s="63" t="s">
        <v>345</v>
      </c>
      <c r="C18" s="53" t="s">
        <v>632</v>
      </c>
      <c r="D18" s="49" t="s">
        <v>347</v>
      </c>
      <c r="E18" s="291">
        <v>1</v>
      </c>
      <c r="F18" s="54">
        <v>16500</v>
      </c>
      <c r="G18" s="52">
        <f t="shared" si="1"/>
        <v>16500</v>
      </c>
    </row>
    <row r="19" spans="1:7" s="57" customFormat="1">
      <c r="A19" s="55"/>
      <c r="B19" s="517" t="s">
        <v>338</v>
      </c>
      <c r="C19" s="518"/>
      <c r="D19" s="518"/>
      <c r="E19" s="518"/>
      <c r="F19" s="519"/>
      <c r="G19" s="56">
        <f>SUM(G16)</f>
        <v>62500</v>
      </c>
    </row>
    <row r="20" spans="1:7" ht="15.75" customHeight="1">
      <c r="A20" s="41">
        <v>4</v>
      </c>
      <c r="B20" s="42"/>
      <c r="C20" s="42" t="s">
        <v>348</v>
      </c>
      <c r="D20" s="43"/>
      <c r="E20" s="44"/>
      <c r="F20" s="42"/>
      <c r="G20" s="45"/>
    </row>
    <row r="21" spans="1:7" ht="48" customHeight="1">
      <c r="A21" s="46">
        <v>4.01</v>
      </c>
      <c r="B21" s="47" t="s">
        <v>348</v>
      </c>
      <c r="C21" s="53" t="s">
        <v>349</v>
      </c>
      <c r="D21" s="49" t="s">
        <v>347</v>
      </c>
      <c r="E21" s="425">
        <v>9</v>
      </c>
      <c r="F21" s="54">
        <v>2500</v>
      </c>
      <c r="G21" s="52">
        <f>E21*F21</f>
        <v>22500</v>
      </c>
    </row>
    <row r="22" spans="1:7" s="57" customFormat="1">
      <c r="A22" s="55"/>
      <c r="B22" s="517" t="s">
        <v>338</v>
      </c>
      <c r="C22" s="518"/>
      <c r="D22" s="518"/>
      <c r="E22" s="518"/>
      <c r="F22" s="519"/>
      <c r="G22" s="56">
        <f>SUM(G21)</f>
        <v>22500</v>
      </c>
    </row>
    <row r="23" spans="1:7" ht="15.75" customHeight="1">
      <c r="A23" s="41">
        <v>5</v>
      </c>
      <c r="B23" s="42"/>
      <c r="C23" s="42" t="s">
        <v>350</v>
      </c>
      <c r="D23" s="43"/>
      <c r="E23" s="44"/>
      <c r="F23" s="42"/>
      <c r="G23" s="45"/>
    </row>
    <row r="24" spans="1:7">
      <c r="A24" s="46">
        <v>5.01</v>
      </c>
      <c r="B24" s="47" t="s">
        <v>351</v>
      </c>
      <c r="C24" s="48" t="s">
        <v>352</v>
      </c>
      <c r="D24" s="49" t="s">
        <v>347</v>
      </c>
      <c r="E24" s="425">
        <v>18</v>
      </c>
      <c r="F24" s="54">
        <v>0</v>
      </c>
      <c r="G24" s="52">
        <f>E24*F24</f>
        <v>0</v>
      </c>
    </row>
    <row r="25" spans="1:7" ht="31">
      <c r="A25" s="46">
        <v>5.0199999999999996</v>
      </c>
      <c r="B25" s="47" t="s">
        <v>353</v>
      </c>
      <c r="C25" s="48" t="s">
        <v>354</v>
      </c>
      <c r="D25" s="49" t="s">
        <v>347</v>
      </c>
      <c r="E25" s="64">
        <v>12</v>
      </c>
      <c r="F25" s="54">
        <v>0</v>
      </c>
      <c r="G25" s="52">
        <f>E25*F25</f>
        <v>0</v>
      </c>
    </row>
    <row r="26" spans="1:7" ht="31">
      <c r="A26" s="46">
        <v>5.03</v>
      </c>
      <c r="B26" s="47" t="s">
        <v>355</v>
      </c>
      <c r="C26" s="48" t="s">
        <v>354</v>
      </c>
      <c r="D26" s="49" t="s">
        <v>347</v>
      </c>
      <c r="E26" s="64">
        <v>0</v>
      </c>
      <c r="F26" s="54">
        <v>0</v>
      </c>
      <c r="G26" s="52">
        <f>E26*F26</f>
        <v>0</v>
      </c>
    </row>
    <row r="27" spans="1:7" ht="46.5">
      <c r="A27" s="46">
        <v>5.04</v>
      </c>
      <c r="B27" s="47" t="s">
        <v>356</v>
      </c>
      <c r="C27" s="48" t="s">
        <v>357</v>
      </c>
      <c r="D27" s="49" t="s">
        <v>347</v>
      </c>
      <c r="E27" s="291">
        <v>8</v>
      </c>
      <c r="F27" s="54">
        <v>980</v>
      </c>
      <c r="G27" s="52">
        <f t="shared" ref="G27" si="2">E27*F27</f>
        <v>7840</v>
      </c>
    </row>
    <row r="28" spans="1:7" s="57" customFormat="1">
      <c r="A28" s="55"/>
      <c r="B28" s="517" t="s">
        <v>338</v>
      </c>
      <c r="C28" s="518"/>
      <c r="D28" s="518"/>
      <c r="E28" s="518"/>
      <c r="F28" s="519"/>
      <c r="G28" s="56">
        <f>SUM(G24:G27)</f>
        <v>7840</v>
      </c>
    </row>
    <row r="29" spans="1:7" ht="15.75" customHeight="1">
      <c r="A29" s="41">
        <v>6</v>
      </c>
      <c r="B29" s="42"/>
      <c r="C29" s="42" t="s">
        <v>359</v>
      </c>
      <c r="D29" s="43"/>
      <c r="E29" s="44"/>
      <c r="F29" s="42"/>
      <c r="G29" s="45"/>
    </row>
    <row r="30" spans="1:7" ht="31">
      <c r="A30" s="66">
        <v>6.01</v>
      </c>
      <c r="B30" s="67" t="s">
        <v>360</v>
      </c>
      <c r="C30" s="68" t="s">
        <v>361</v>
      </c>
      <c r="D30" s="69" t="s">
        <v>347</v>
      </c>
      <c r="E30" s="70">
        <v>4</v>
      </c>
      <c r="F30" s="61">
        <v>98000</v>
      </c>
      <c r="G30" s="71">
        <f>E30*F30</f>
        <v>392000</v>
      </c>
    </row>
    <row r="31" spans="1:7" ht="31">
      <c r="A31" s="66">
        <v>6.02</v>
      </c>
      <c r="B31" s="72" t="s">
        <v>362</v>
      </c>
      <c r="C31" s="73" t="s">
        <v>363</v>
      </c>
      <c r="D31" s="49" t="s">
        <v>347</v>
      </c>
      <c r="E31" s="50"/>
      <c r="F31" s="54">
        <v>32500</v>
      </c>
      <c r="G31" s="52">
        <f>E31*F31</f>
        <v>0</v>
      </c>
    </row>
    <row r="32" spans="1:7" ht="31">
      <c r="A32" s="70">
        <v>6.03</v>
      </c>
      <c r="B32" s="74" t="s">
        <v>364</v>
      </c>
      <c r="C32" s="75" t="s">
        <v>365</v>
      </c>
      <c r="D32" s="76" t="s">
        <v>347</v>
      </c>
      <c r="E32" s="70">
        <v>2</v>
      </c>
      <c r="F32" s="77">
        <v>3200</v>
      </c>
      <c r="G32" s="78">
        <f>F32*E32</f>
        <v>6400</v>
      </c>
    </row>
    <row r="33" spans="1:8" ht="31">
      <c r="A33" s="70">
        <v>6.04</v>
      </c>
      <c r="B33" s="79" t="s">
        <v>366</v>
      </c>
      <c r="C33" s="80" t="s">
        <v>367</v>
      </c>
      <c r="D33" s="76" t="s">
        <v>347</v>
      </c>
      <c r="E33" s="292">
        <v>3</v>
      </c>
      <c r="F33" s="77">
        <v>1800</v>
      </c>
      <c r="G33" s="78"/>
    </row>
    <row r="34" spans="1:8" ht="46.5">
      <c r="A34" s="70">
        <v>6.05</v>
      </c>
      <c r="B34" s="79" t="s">
        <v>368</v>
      </c>
      <c r="C34" s="80" t="s">
        <v>369</v>
      </c>
      <c r="D34" s="76" t="s">
        <v>347</v>
      </c>
      <c r="E34" s="70">
        <v>1</v>
      </c>
      <c r="F34" s="77">
        <v>1800</v>
      </c>
      <c r="G34" s="78">
        <f>F34*E34</f>
        <v>1800</v>
      </c>
    </row>
    <row r="35" spans="1:8">
      <c r="A35" s="70">
        <v>6.06</v>
      </c>
      <c r="B35" s="81" t="s">
        <v>370</v>
      </c>
      <c r="C35" s="82" t="s">
        <v>645</v>
      </c>
      <c r="D35" s="83"/>
      <c r="E35" s="84"/>
      <c r="F35" s="85"/>
      <c r="G35" s="85">
        <f t="shared" ref="G35:G55" si="3">F35*E35</f>
        <v>0</v>
      </c>
    </row>
    <row r="36" spans="1:8">
      <c r="A36" s="70"/>
      <c r="B36" s="507"/>
      <c r="C36" s="82" t="s">
        <v>371</v>
      </c>
      <c r="D36" s="83" t="s">
        <v>372</v>
      </c>
      <c r="E36" s="86">
        <v>1</v>
      </c>
      <c r="F36" s="85">
        <v>25000</v>
      </c>
      <c r="G36" s="85">
        <f t="shared" si="3"/>
        <v>25000</v>
      </c>
    </row>
    <row r="37" spans="1:8">
      <c r="A37" s="70"/>
      <c r="B37" s="508"/>
      <c r="C37" s="87" t="s">
        <v>373</v>
      </c>
      <c r="D37" s="83" t="s">
        <v>372</v>
      </c>
      <c r="E37" s="86"/>
      <c r="F37" s="85">
        <v>18000</v>
      </c>
      <c r="G37" s="85">
        <f t="shared" si="3"/>
        <v>0</v>
      </c>
    </row>
    <row r="38" spans="1:8">
      <c r="A38" s="70"/>
      <c r="B38" s="509"/>
      <c r="C38" s="87" t="s">
        <v>374</v>
      </c>
      <c r="D38" s="83" t="s">
        <v>372</v>
      </c>
      <c r="E38" s="86">
        <v>2</v>
      </c>
      <c r="F38" s="85">
        <v>9500</v>
      </c>
      <c r="G38" s="85">
        <f t="shared" si="3"/>
        <v>19000</v>
      </c>
    </row>
    <row r="39" spans="1:8" s="93" customFormat="1" ht="108.5">
      <c r="A39" s="70">
        <v>6.07</v>
      </c>
      <c r="B39" s="88" t="s">
        <v>375</v>
      </c>
      <c r="C39" s="89" t="s">
        <v>642</v>
      </c>
      <c r="D39" s="90"/>
      <c r="E39" s="91"/>
      <c r="F39" s="92"/>
      <c r="G39" s="92">
        <f t="shared" si="3"/>
        <v>0</v>
      </c>
    </row>
    <row r="40" spans="1:8" s="93" customFormat="1">
      <c r="A40" s="94"/>
      <c r="B40" s="88"/>
      <c r="C40" s="95" t="s">
        <v>376</v>
      </c>
      <c r="D40" s="96" t="s">
        <v>377</v>
      </c>
      <c r="E40" s="97"/>
      <c r="F40" s="92">
        <v>100000</v>
      </c>
      <c r="G40" s="92">
        <f t="shared" si="3"/>
        <v>0</v>
      </c>
    </row>
    <row r="41" spans="1:8" s="93" customFormat="1">
      <c r="A41" s="94"/>
      <c r="B41" s="88"/>
      <c r="C41" s="95" t="s">
        <v>378</v>
      </c>
      <c r="D41" s="96" t="s">
        <v>377</v>
      </c>
      <c r="E41" s="97"/>
      <c r="F41" s="92">
        <v>40000</v>
      </c>
      <c r="G41" s="92">
        <f t="shared" si="3"/>
        <v>0</v>
      </c>
    </row>
    <row r="42" spans="1:8" s="93" customFormat="1">
      <c r="A42" s="98"/>
      <c r="B42" s="99"/>
      <c r="C42" s="100" t="s">
        <v>379</v>
      </c>
      <c r="D42" s="90" t="s">
        <v>372</v>
      </c>
      <c r="E42" s="91"/>
      <c r="F42" s="92">
        <v>20000</v>
      </c>
      <c r="G42" s="92">
        <f t="shared" si="3"/>
        <v>0</v>
      </c>
    </row>
    <row r="43" spans="1:8" s="93" customFormat="1">
      <c r="A43" s="98"/>
      <c r="B43" s="99"/>
      <c r="C43" s="100" t="s">
        <v>380</v>
      </c>
      <c r="D43" s="90" t="s">
        <v>372</v>
      </c>
      <c r="E43" s="91">
        <v>1</v>
      </c>
      <c r="F43" s="92">
        <v>10000</v>
      </c>
      <c r="G43" s="92">
        <f t="shared" si="3"/>
        <v>10000</v>
      </c>
    </row>
    <row r="44" spans="1:8" s="93" customFormat="1">
      <c r="A44" s="98"/>
      <c r="B44" s="99"/>
      <c r="C44" s="100" t="s">
        <v>381</v>
      </c>
      <c r="D44" s="90" t="s">
        <v>372</v>
      </c>
      <c r="E44" s="91"/>
      <c r="F44" s="92">
        <v>4000</v>
      </c>
      <c r="G44" s="92">
        <f t="shared" si="3"/>
        <v>0</v>
      </c>
    </row>
    <row r="45" spans="1:8" s="93" customFormat="1">
      <c r="A45" s="98"/>
      <c r="B45" s="88"/>
      <c r="C45" s="89" t="s">
        <v>382</v>
      </c>
      <c r="D45" s="90"/>
      <c r="E45" s="91"/>
      <c r="F45" s="92"/>
      <c r="G45" s="92">
        <f t="shared" si="3"/>
        <v>0</v>
      </c>
    </row>
    <row r="46" spans="1:8" s="93" customFormat="1">
      <c r="A46" s="70">
        <v>6.08</v>
      </c>
      <c r="B46" s="101" t="s">
        <v>383</v>
      </c>
      <c r="C46" s="102" t="s">
        <v>384</v>
      </c>
      <c r="D46" s="103" t="s">
        <v>262</v>
      </c>
      <c r="E46" s="91">
        <v>1</v>
      </c>
      <c r="F46" s="92">
        <v>39000</v>
      </c>
      <c r="G46" s="92">
        <f t="shared" si="3"/>
        <v>39000</v>
      </c>
      <c r="H46" s="104"/>
    </row>
    <row r="47" spans="1:8" s="93" customFormat="1" ht="62">
      <c r="A47" s="94">
        <v>6.09</v>
      </c>
      <c r="B47" s="105" t="s">
        <v>385</v>
      </c>
      <c r="C47" s="102" t="s">
        <v>633</v>
      </c>
      <c r="D47" s="103" t="s">
        <v>262</v>
      </c>
      <c r="E47" s="97">
        <v>5</v>
      </c>
      <c r="F47" s="92">
        <v>45000</v>
      </c>
      <c r="G47" s="92">
        <f t="shared" si="3"/>
        <v>225000</v>
      </c>
    </row>
    <row r="48" spans="1:8" s="93" customFormat="1" ht="46.5">
      <c r="A48" s="70">
        <v>6.1</v>
      </c>
      <c r="B48" s="101" t="s">
        <v>386</v>
      </c>
      <c r="C48" s="102" t="s">
        <v>387</v>
      </c>
      <c r="D48" s="103" t="s">
        <v>262</v>
      </c>
      <c r="E48" s="293">
        <v>2</v>
      </c>
      <c r="F48" s="92">
        <v>3500</v>
      </c>
      <c r="G48" s="92">
        <f t="shared" si="3"/>
        <v>7000</v>
      </c>
    </row>
    <row r="49" spans="1:8" s="93" customFormat="1" ht="46.5">
      <c r="A49" s="94">
        <v>6.11</v>
      </c>
      <c r="B49" s="101" t="s">
        <v>386</v>
      </c>
      <c r="C49" s="102" t="s">
        <v>634</v>
      </c>
      <c r="D49" s="103" t="s">
        <v>262</v>
      </c>
      <c r="E49" s="97">
        <v>2</v>
      </c>
      <c r="F49" s="92">
        <v>6500</v>
      </c>
      <c r="G49" s="92">
        <f t="shared" si="3"/>
        <v>13000</v>
      </c>
    </row>
    <row r="50" spans="1:8" s="93" customFormat="1" ht="46.5">
      <c r="A50" s="70">
        <v>6.12</v>
      </c>
      <c r="B50" s="101" t="s">
        <v>388</v>
      </c>
      <c r="C50" s="102" t="s">
        <v>389</v>
      </c>
      <c r="D50" s="103" t="s">
        <v>262</v>
      </c>
      <c r="E50" s="97">
        <v>1</v>
      </c>
      <c r="F50" s="92">
        <v>15000</v>
      </c>
      <c r="G50" s="92">
        <f t="shared" si="3"/>
        <v>15000</v>
      </c>
    </row>
    <row r="51" spans="1:8" s="108" customFormat="1" ht="77.5">
      <c r="A51" s="106">
        <v>6.13</v>
      </c>
      <c r="B51" s="105" t="s">
        <v>390</v>
      </c>
      <c r="C51" s="107" t="s">
        <v>391</v>
      </c>
      <c r="D51" s="103" t="s">
        <v>262</v>
      </c>
      <c r="E51" s="97">
        <v>1</v>
      </c>
      <c r="F51" s="92">
        <v>35000</v>
      </c>
      <c r="G51" s="92">
        <f t="shared" si="3"/>
        <v>35000</v>
      </c>
    </row>
    <row r="52" spans="1:8" s="108" customFormat="1" ht="77.5">
      <c r="A52" s="70">
        <v>6.14</v>
      </c>
      <c r="B52" s="105" t="s">
        <v>392</v>
      </c>
      <c r="C52" s="107" t="s">
        <v>393</v>
      </c>
      <c r="D52" s="103" t="s">
        <v>394</v>
      </c>
      <c r="E52" s="97">
        <v>10</v>
      </c>
      <c r="F52" s="92">
        <v>1500</v>
      </c>
      <c r="G52" s="92">
        <f t="shared" si="3"/>
        <v>15000</v>
      </c>
    </row>
    <row r="53" spans="1:8" s="93" customFormat="1" ht="93">
      <c r="A53" s="94">
        <v>6.15</v>
      </c>
      <c r="B53" s="101" t="s">
        <v>395</v>
      </c>
      <c r="C53" s="102" t="s">
        <v>396</v>
      </c>
      <c r="D53" s="103" t="s">
        <v>20</v>
      </c>
      <c r="E53" s="97">
        <v>0</v>
      </c>
      <c r="F53" s="92">
        <v>17500</v>
      </c>
      <c r="G53" s="92">
        <f t="shared" si="3"/>
        <v>0</v>
      </c>
    </row>
    <row r="54" spans="1:8" s="93" customFormat="1">
      <c r="A54" s="254">
        <v>6.16</v>
      </c>
      <c r="B54" s="255" t="s">
        <v>397</v>
      </c>
      <c r="C54" s="256" t="s">
        <v>398</v>
      </c>
      <c r="D54" s="257" t="s">
        <v>20</v>
      </c>
      <c r="E54" s="258">
        <v>1</v>
      </c>
      <c r="F54" s="259">
        <v>35000</v>
      </c>
      <c r="G54" s="259">
        <f t="shared" si="3"/>
        <v>35000</v>
      </c>
      <c r="H54" s="93" t="s">
        <v>399</v>
      </c>
    </row>
    <row r="55" spans="1:8" s="110" customFormat="1" ht="46.5">
      <c r="A55" s="106">
        <v>6.17</v>
      </c>
      <c r="B55" s="105" t="s">
        <v>640</v>
      </c>
      <c r="C55" s="107" t="s">
        <v>639</v>
      </c>
      <c r="D55" s="103" t="s">
        <v>20</v>
      </c>
      <c r="E55" s="97">
        <v>1</v>
      </c>
      <c r="F55" s="92">
        <v>18000</v>
      </c>
      <c r="G55" s="92">
        <f t="shared" si="3"/>
        <v>18000</v>
      </c>
      <c r="H55" s="109"/>
    </row>
    <row r="56" spans="1:8" s="110" customFormat="1" ht="46.5">
      <c r="A56" s="106">
        <f>A55+0.01</f>
        <v>6.18</v>
      </c>
      <c r="B56" s="105" t="s">
        <v>635</v>
      </c>
      <c r="C56" s="65" t="s">
        <v>358</v>
      </c>
      <c r="D56" s="103" t="s">
        <v>47</v>
      </c>
      <c r="E56" s="97">
        <v>2</v>
      </c>
      <c r="F56" s="92">
        <v>14500</v>
      </c>
      <c r="G56" s="92">
        <f>F56*E56</f>
        <v>29000</v>
      </c>
      <c r="H56" s="109"/>
    </row>
    <row r="57" spans="1:8" s="110" customFormat="1" ht="31">
      <c r="A57" s="106">
        <f>A56+0.01</f>
        <v>6.1899999999999995</v>
      </c>
      <c r="B57" s="105" t="s">
        <v>635</v>
      </c>
      <c r="C57" s="107" t="s">
        <v>549</v>
      </c>
      <c r="D57" s="103" t="s">
        <v>47</v>
      </c>
      <c r="E57" s="97">
        <v>2</v>
      </c>
      <c r="F57" s="92">
        <v>6300</v>
      </c>
      <c r="G57" s="92">
        <f>F57*E57</f>
        <v>12600</v>
      </c>
      <c r="H57" s="109"/>
    </row>
    <row r="58" spans="1:8" s="110" customFormat="1" ht="31">
      <c r="A58" s="106">
        <f t="shared" ref="A58:A59" si="4">A57+0.01</f>
        <v>6.1999999999999993</v>
      </c>
      <c r="B58" s="105" t="s">
        <v>635</v>
      </c>
      <c r="C58" s="107" t="s">
        <v>550</v>
      </c>
      <c r="D58" s="103" t="s">
        <v>47</v>
      </c>
      <c r="E58" s="97">
        <v>1</v>
      </c>
      <c r="F58" s="92">
        <v>18500</v>
      </c>
      <c r="G58" s="92">
        <f>F58*E58</f>
        <v>18500</v>
      </c>
      <c r="H58" s="109"/>
    </row>
    <row r="59" spans="1:8" s="110" customFormat="1" ht="46.5">
      <c r="A59" s="106">
        <f t="shared" si="4"/>
        <v>6.2099999999999991</v>
      </c>
      <c r="B59" s="105" t="s">
        <v>635</v>
      </c>
      <c r="C59" s="107" t="s">
        <v>637</v>
      </c>
      <c r="D59" s="103" t="s">
        <v>47</v>
      </c>
      <c r="E59" s="97">
        <v>2</v>
      </c>
      <c r="F59" s="92">
        <v>7500</v>
      </c>
      <c r="G59" s="92">
        <f>F59*E59</f>
        <v>15000</v>
      </c>
      <c r="H59" s="109"/>
    </row>
    <row r="60" spans="1:8" s="110" customFormat="1">
      <c r="A60" s="294"/>
      <c r="B60" s="295"/>
      <c r="C60" s="296"/>
      <c r="D60" s="297"/>
      <c r="E60" s="298"/>
      <c r="F60" s="299"/>
      <c r="G60" s="299"/>
      <c r="H60" s="109"/>
    </row>
    <row r="61" spans="1:8" s="110" customFormat="1" ht="31">
      <c r="A61" s="294"/>
      <c r="B61" s="105" t="s">
        <v>635</v>
      </c>
      <c r="C61" s="261" t="s">
        <v>638</v>
      </c>
      <c r="D61" s="262" t="s">
        <v>47</v>
      </c>
      <c r="E61" s="97">
        <v>2</v>
      </c>
      <c r="F61" s="299">
        <v>9500</v>
      </c>
      <c r="G61" s="299"/>
      <c r="H61" s="109"/>
    </row>
    <row r="62" spans="1:8" ht="31">
      <c r="A62" s="106">
        <f>A59+0.01</f>
        <v>6.2199999999999989</v>
      </c>
      <c r="B62" s="105" t="s">
        <v>635</v>
      </c>
      <c r="C62" s="261" t="s">
        <v>636</v>
      </c>
      <c r="D62" s="262" t="s">
        <v>47</v>
      </c>
      <c r="E62" s="97">
        <v>2</v>
      </c>
      <c r="F62" s="263">
        <v>4000</v>
      </c>
      <c r="G62" s="264">
        <f>F62*E62</f>
        <v>8000</v>
      </c>
    </row>
    <row r="63" spans="1:8" s="57" customFormat="1">
      <c r="A63" s="111"/>
      <c r="B63" s="510" t="s">
        <v>338</v>
      </c>
      <c r="C63" s="511"/>
      <c r="D63" s="511"/>
      <c r="E63" s="511"/>
      <c r="F63" s="512"/>
      <c r="G63" s="260">
        <f>SUM(G30:G62)</f>
        <v>939300</v>
      </c>
    </row>
    <row r="64" spans="1:8" ht="15.75" customHeight="1">
      <c r="A64" s="41"/>
      <c r="B64" s="513" t="s">
        <v>400</v>
      </c>
      <c r="C64" s="514"/>
      <c r="D64" s="514"/>
      <c r="E64" s="514"/>
      <c r="F64" s="515"/>
      <c r="G64" s="112">
        <f>G63+G28+G22+G19+G14+G8</f>
        <v>1181140</v>
      </c>
    </row>
    <row r="65" spans="1:7">
      <c r="A65" s="113"/>
      <c r="B65" s="114"/>
      <c r="C65" s="113"/>
      <c r="D65" s="115"/>
      <c r="E65" s="116"/>
      <c r="F65" s="113"/>
      <c r="G65" s="117"/>
    </row>
  </sheetData>
  <mergeCells count="9">
    <mergeCell ref="B36:B38"/>
    <mergeCell ref="B63:F63"/>
    <mergeCell ref="B64:F64"/>
    <mergeCell ref="A1:G1"/>
    <mergeCell ref="B8:F8"/>
    <mergeCell ref="B14:F14"/>
    <mergeCell ref="B19:F19"/>
    <mergeCell ref="B22:F22"/>
    <mergeCell ref="B28:F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abSelected="1" view="pageBreakPreview" topLeftCell="A172" zoomScale="90" zoomScaleNormal="100" zoomScaleSheetLayoutView="90" workbookViewId="0">
      <selection activeCell="D193" sqref="D193"/>
    </sheetView>
  </sheetViews>
  <sheetFormatPr defaultColWidth="9.08984375" defaultRowHeight="14"/>
  <cols>
    <col min="1" max="1" width="7.6328125" style="305" customWidth="1"/>
    <col min="2" max="2" width="56.6328125" style="302" customWidth="1"/>
    <col min="3" max="4" width="8.6328125" style="303" customWidth="1"/>
    <col min="5" max="5" width="14.6328125" style="305" customWidth="1"/>
    <col min="6" max="6" width="25.26953125" style="305" customWidth="1"/>
    <col min="7" max="7" width="17.81640625" style="302" customWidth="1"/>
    <col min="8" max="256" width="9.08984375" style="302"/>
    <col min="257" max="257" width="7.6328125" style="302" customWidth="1"/>
    <col min="258" max="258" width="56.6328125" style="302" customWidth="1"/>
    <col min="259" max="260" width="8.6328125" style="302" customWidth="1"/>
    <col min="261" max="261" width="14.6328125" style="302" customWidth="1"/>
    <col min="262" max="262" width="16.08984375" style="302" customWidth="1"/>
    <col min="263" max="512" width="9.08984375" style="302"/>
    <col min="513" max="513" width="7.6328125" style="302" customWidth="1"/>
    <col min="514" max="514" width="56.6328125" style="302" customWidth="1"/>
    <col min="515" max="516" width="8.6328125" style="302" customWidth="1"/>
    <col min="517" max="517" width="14.6328125" style="302" customWidth="1"/>
    <col min="518" max="518" width="16.08984375" style="302" customWidth="1"/>
    <col min="519" max="768" width="9.08984375" style="302"/>
    <col min="769" max="769" width="7.6328125" style="302" customWidth="1"/>
    <col min="770" max="770" width="56.6328125" style="302" customWidth="1"/>
    <col min="771" max="772" width="8.6328125" style="302" customWidth="1"/>
    <col min="773" max="773" width="14.6328125" style="302" customWidth="1"/>
    <col min="774" max="774" width="16.08984375" style="302" customWidth="1"/>
    <col min="775" max="1024" width="9.08984375" style="302"/>
    <col min="1025" max="1025" width="7.6328125" style="302" customWidth="1"/>
    <col min="1026" max="1026" width="56.6328125" style="302" customWidth="1"/>
    <col min="1027" max="1028" width="8.6328125" style="302" customWidth="1"/>
    <col min="1029" max="1029" width="14.6328125" style="302" customWidth="1"/>
    <col min="1030" max="1030" width="16.08984375" style="302" customWidth="1"/>
    <col min="1031" max="1280" width="9.08984375" style="302"/>
    <col min="1281" max="1281" width="7.6328125" style="302" customWidth="1"/>
    <col min="1282" max="1282" width="56.6328125" style="302" customWidth="1"/>
    <col min="1283" max="1284" width="8.6328125" style="302" customWidth="1"/>
    <col min="1285" max="1285" width="14.6328125" style="302" customWidth="1"/>
    <col min="1286" max="1286" width="16.08984375" style="302" customWidth="1"/>
    <col min="1287" max="1536" width="9.08984375" style="302"/>
    <col min="1537" max="1537" width="7.6328125" style="302" customWidth="1"/>
    <col min="1538" max="1538" width="56.6328125" style="302" customWidth="1"/>
    <col min="1539" max="1540" width="8.6328125" style="302" customWidth="1"/>
    <col min="1541" max="1541" width="14.6328125" style="302" customWidth="1"/>
    <col min="1542" max="1542" width="16.08984375" style="302" customWidth="1"/>
    <col min="1543" max="1792" width="9.08984375" style="302"/>
    <col min="1793" max="1793" width="7.6328125" style="302" customWidth="1"/>
    <col min="1794" max="1794" width="56.6328125" style="302" customWidth="1"/>
    <col min="1795" max="1796" width="8.6328125" style="302" customWidth="1"/>
    <col min="1797" max="1797" width="14.6328125" style="302" customWidth="1"/>
    <col min="1798" max="1798" width="16.08984375" style="302" customWidth="1"/>
    <col min="1799" max="2048" width="9.08984375" style="302"/>
    <col min="2049" max="2049" width="7.6328125" style="302" customWidth="1"/>
    <col min="2050" max="2050" width="56.6328125" style="302" customWidth="1"/>
    <col min="2051" max="2052" width="8.6328125" style="302" customWidth="1"/>
    <col min="2053" max="2053" width="14.6328125" style="302" customWidth="1"/>
    <col min="2054" max="2054" width="16.08984375" style="302" customWidth="1"/>
    <col min="2055" max="2304" width="9.08984375" style="302"/>
    <col min="2305" max="2305" width="7.6328125" style="302" customWidth="1"/>
    <col min="2306" max="2306" width="56.6328125" style="302" customWidth="1"/>
    <col min="2307" max="2308" width="8.6328125" style="302" customWidth="1"/>
    <col min="2309" max="2309" width="14.6328125" style="302" customWidth="1"/>
    <col min="2310" max="2310" width="16.08984375" style="302" customWidth="1"/>
    <col min="2311" max="2560" width="9.08984375" style="302"/>
    <col min="2561" max="2561" width="7.6328125" style="302" customWidth="1"/>
    <col min="2562" max="2562" width="56.6328125" style="302" customWidth="1"/>
    <col min="2563" max="2564" width="8.6328125" style="302" customWidth="1"/>
    <col min="2565" max="2565" width="14.6328125" style="302" customWidth="1"/>
    <col min="2566" max="2566" width="16.08984375" style="302" customWidth="1"/>
    <col min="2567" max="2816" width="9.08984375" style="302"/>
    <col min="2817" max="2817" width="7.6328125" style="302" customWidth="1"/>
    <col min="2818" max="2818" width="56.6328125" style="302" customWidth="1"/>
    <col min="2819" max="2820" width="8.6328125" style="302" customWidth="1"/>
    <col min="2821" max="2821" width="14.6328125" style="302" customWidth="1"/>
    <col min="2822" max="2822" width="16.08984375" style="302" customWidth="1"/>
    <col min="2823" max="3072" width="9.08984375" style="302"/>
    <col min="3073" max="3073" width="7.6328125" style="302" customWidth="1"/>
    <col min="3074" max="3074" width="56.6328125" style="302" customWidth="1"/>
    <col min="3075" max="3076" width="8.6328125" style="302" customWidth="1"/>
    <col min="3077" max="3077" width="14.6328125" style="302" customWidth="1"/>
    <col min="3078" max="3078" width="16.08984375" style="302" customWidth="1"/>
    <col min="3079" max="3328" width="9.08984375" style="302"/>
    <col min="3329" max="3329" width="7.6328125" style="302" customWidth="1"/>
    <col min="3330" max="3330" width="56.6328125" style="302" customWidth="1"/>
    <col min="3331" max="3332" width="8.6328125" style="302" customWidth="1"/>
    <col min="3333" max="3333" width="14.6328125" style="302" customWidth="1"/>
    <col min="3334" max="3334" width="16.08984375" style="302" customWidth="1"/>
    <col min="3335" max="3584" width="9.08984375" style="302"/>
    <col min="3585" max="3585" width="7.6328125" style="302" customWidth="1"/>
    <col min="3586" max="3586" width="56.6328125" style="302" customWidth="1"/>
    <col min="3587" max="3588" width="8.6328125" style="302" customWidth="1"/>
    <col min="3589" max="3589" width="14.6328125" style="302" customWidth="1"/>
    <col min="3590" max="3590" width="16.08984375" style="302" customWidth="1"/>
    <col min="3591" max="3840" width="9.08984375" style="302"/>
    <col min="3841" max="3841" width="7.6328125" style="302" customWidth="1"/>
    <col min="3842" max="3842" width="56.6328125" style="302" customWidth="1"/>
    <col min="3843" max="3844" width="8.6328125" style="302" customWidth="1"/>
    <col min="3845" max="3845" width="14.6328125" style="302" customWidth="1"/>
    <col min="3846" max="3846" width="16.08984375" style="302" customWidth="1"/>
    <col min="3847" max="4096" width="9.08984375" style="302"/>
    <col min="4097" max="4097" width="7.6328125" style="302" customWidth="1"/>
    <col min="4098" max="4098" width="56.6328125" style="302" customWidth="1"/>
    <col min="4099" max="4100" width="8.6328125" style="302" customWidth="1"/>
    <col min="4101" max="4101" width="14.6328125" style="302" customWidth="1"/>
    <col min="4102" max="4102" width="16.08984375" style="302" customWidth="1"/>
    <col min="4103" max="4352" width="9.08984375" style="302"/>
    <col min="4353" max="4353" width="7.6328125" style="302" customWidth="1"/>
    <col min="4354" max="4354" width="56.6328125" style="302" customWidth="1"/>
    <col min="4355" max="4356" width="8.6328125" style="302" customWidth="1"/>
    <col min="4357" max="4357" width="14.6328125" style="302" customWidth="1"/>
    <col min="4358" max="4358" width="16.08984375" style="302" customWidth="1"/>
    <col min="4359" max="4608" width="9.08984375" style="302"/>
    <col min="4609" max="4609" width="7.6328125" style="302" customWidth="1"/>
    <col min="4610" max="4610" width="56.6328125" style="302" customWidth="1"/>
    <col min="4611" max="4612" width="8.6328125" style="302" customWidth="1"/>
    <col min="4613" max="4613" width="14.6328125" style="302" customWidth="1"/>
    <col min="4614" max="4614" width="16.08984375" style="302" customWidth="1"/>
    <col min="4615" max="4864" width="9.08984375" style="302"/>
    <col min="4865" max="4865" width="7.6328125" style="302" customWidth="1"/>
    <col min="4866" max="4866" width="56.6328125" style="302" customWidth="1"/>
    <col min="4867" max="4868" width="8.6328125" style="302" customWidth="1"/>
    <col min="4869" max="4869" width="14.6328125" style="302" customWidth="1"/>
    <col min="4870" max="4870" width="16.08984375" style="302" customWidth="1"/>
    <col min="4871" max="5120" width="9.08984375" style="302"/>
    <col min="5121" max="5121" width="7.6328125" style="302" customWidth="1"/>
    <col min="5122" max="5122" width="56.6328125" style="302" customWidth="1"/>
    <col min="5123" max="5124" width="8.6328125" style="302" customWidth="1"/>
    <col min="5125" max="5125" width="14.6328125" style="302" customWidth="1"/>
    <col min="5126" max="5126" width="16.08984375" style="302" customWidth="1"/>
    <col min="5127" max="5376" width="9.08984375" style="302"/>
    <col min="5377" max="5377" width="7.6328125" style="302" customWidth="1"/>
    <col min="5378" max="5378" width="56.6328125" style="302" customWidth="1"/>
    <col min="5379" max="5380" width="8.6328125" style="302" customWidth="1"/>
    <col min="5381" max="5381" width="14.6328125" style="302" customWidth="1"/>
    <col min="5382" max="5382" width="16.08984375" style="302" customWidth="1"/>
    <col min="5383" max="5632" width="9.08984375" style="302"/>
    <col min="5633" max="5633" width="7.6328125" style="302" customWidth="1"/>
    <col min="5634" max="5634" width="56.6328125" style="302" customWidth="1"/>
    <col min="5635" max="5636" width="8.6328125" style="302" customWidth="1"/>
    <col min="5637" max="5637" width="14.6328125" style="302" customWidth="1"/>
    <col min="5638" max="5638" width="16.08984375" style="302" customWidth="1"/>
    <col min="5639" max="5888" width="9.08984375" style="302"/>
    <col min="5889" max="5889" width="7.6328125" style="302" customWidth="1"/>
    <col min="5890" max="5890" width="56.6328125" style="302" customWidth="1"/>
    <col min="5891" max="5892" width="8.6328125" style="302" customWidth="1"/>
    <col min="5893" max="5893" width="14.6328125" style="302" customWidth="1"/>
    <col min="5894" max="5894" width="16.08984375" style="302" customWidth="1"/>
    <col min="5895" max="6144" width="9.08984375" style="302"/>
    <col min="6145" max="6145" width="7.6328125" style="302" customWidth="1"/>
    <col min="6146" max="6146" width="56.6328125" style="302" customWidth="1"/>
    <col min="6147" max="6148" width="8.6328125" style="302" customWidth="1"/>
    <col min="6149" max="6149" width="14.6328125" style="302" customWidth="1"/>
    <col min="6150" max="6150" width="16.08984375" style="302" customWidth="1"/>
    <col min="6151" max="6400" width="9.08984375" style="302"/>
    <col min="6401" max="6401" width="7.6328125" style="302" customWidth="1"/>
    <col min="6402" max="6402" width="56.6328125" style="302" customWidth="1"/>
    <col min="6403" max="6404" width="8.6328125" style="302" customWidth="1"/>
    <col min="6405" max="6405" width="14.6328125" style="302" customWidth="1"/>
    <col min="6406" max="6406" width="16.08984375" style="302" customWidth="1"/>
    <col min="6407" max="6656" width="9.08984375" style="302"/>
    <col min="6657" max="6657" width="7.6328125" style="302" customWidth="1"/>
    <col min="6658" max="6658" width="56.6328125" style="302" customWidth="1"/>
    <col min="6659" max="6660" width="8.6328125" style="302" customWidth="1"/>
    <col min="6661" max="6661" width="14.6328125" style="302" customWidth="1"/>
    <col min="6662" max="6662" width="16.08984375" style="302" customWidth="1"/>
    <col min="6663" max="6912" width="9.08984375" style="302"/>
    <col min="6913" max="6913" width="7.6328125" style="302" customWidth="1"/>
    <col min="6914" max="6914" width="56.6328125" style="302" customWidth="1"/>
    <col min="6915" max="6916" width="8.6328125" style="302" customWidth="1"/>
    <col min="6917" max="6917" width="14.6328125" style="302" customWidth="1"/>
    <col min="6918" max="6918" width="16.08984375" style="302" customWidth="1"/>
    <col min="6919" max="7168" width="9.08984375" style="302"/>
    <col min="7169" max="7169" width="7.6328125" style="302" customWidth="1"/>
    <col min="7170" max="7170" width="56.6328125" style="302" customWidth="1"/>
    <col min="7171" max="7172" width="8.6328125" style="302" customWidth="1"/>
    <col min="7173" max="7173" width="14.6328125" style="302" customWidth="1"/>
    <col min="7174" max="7174" width="16.08984375" style="302" customWidth="1"/>
    <col min="7175" max="7424" width="9.08984375" style="302"/>
    <col min="7425" max="7425" width="7.6328125" style="302" customWidth="1"/>
    <col min="7426" max="7426" width="56.6328125" style="302" customWidth="1"/>
    <col min="7427" max="7428" width="8.6328125" style="302" customWidth="1"/>
    <col min="7429" max="7429" width="14.6328125" style="302" customWidth="1"/>
    <col min="7430" max="7430" width="16.08984375" style="302" customWidth="1"/>
    <col min="7431" max="7680" width="9.08984375" style="302"/>
    <col min="7681" max="7681" width="7.6328125" style="302" customWidth="1"/>
    <col min="7682" max="7682" width="56.6328125" style="302" customWidth="1"/>
    <col min="7683" max="7684" width="8.6328125" style="302" customWidth="1"/>
    <col min="7685" max="7685" width="14.6328125" style="302" customWidth="1"/>
    <col min="7686" max="7686" width="16.08984375" style="302" customWidth="1"/>
    <col min="7687" max="7936" width="9.08984375" style="302"/>
    <col min="7937" max="7937" width="7.6328125" style="302" customWidth="1"/>
    <col min="7938" max="7938" width="56.6328125" style="302" customWidth="1"/>
    <col min="7939" max="7940" width="8.6328125" style="302" customWidth="1"/>
    <col min="7941" max="7941" width="14.6328125" style="302" customWidth="1"/>
    <col min="7942" max="7942" width="16.08984375" style="302" customWidth="1"/>
    <col min="7943" max="8192" width="9.08984375" style="302"/>
    <col min="8193" max="8193" width="7.6328125" style="302" customWidth="1"/>
    <col min="8194" max="8194" width="56.6328125" style="302" customWidth="1"/>
    <col min="8195" max="8196" width="8.6328125" style="302" customWidth="1"/>
    <col min="8197" max="8197" width="14.6328125" style="302" customWidth="1"/>
    <col min="8198" max="8198" width="16.08984375" style="302" customWidth="1"/>
    <col min="8199" max="8448" width="9.08984375" style="302"/>
    <col min="8449" max="8449" width="7.6328125" style="302" customWidth="1"/>
    <col min="8450" max="8450" width="56.6328125" style="302" customWidth="1"/>
    <col min="8451" max="8452" width="8.6328125" style="302" customWidth="1"/>
    <col min="8453" max="8453" width="14.6328125" style="302" customWidth="1"/>
    <col min="8454" max="8454" width="16.08984375" style="302" customWidth="1"/>
    <col min="8455" max="8704" width="9.08984375" style="302"/>
    <col min="8705" max="8705" width="7.6328125" style="302" customWidth="1"/>
    <col min="8706" max="8706" width="56.6328125" style="302" customWidth="1"/>
    <col min="8707" max="8708" width="8.6328125" style="302" customWidth="1"/>
    <col min="8709" max="8709" width="14.6328125" style="302" customWidth="1"/>
    <col min="8710" max="8710" width="16.08984375" style="302" customWidth="1"/>
    <col min="8711" max="8960" width="9.08984375" style="302"/>
    <col min="8961" max="8961" width="7.6328125" style="302" customWidth="1"/>
    <col min="8962" max="8962" width="56.6328125" style="302" customWidth="1"/>
    <col min="8963" max="8964" width="8.6328125" style="302" customWidth="1"/>
    <col min="8965" max="8965" width="14.6328125" style="302" customWidth="1"/>
    <col min="8966" max="8966" width="16.08984375" style="302" customWidth="1"/>
    <col min="8967" max="9216" width="9.08984375" style="302"/>
    <col min="9217" max="9217" width="7.6328125" style="302" customWidth="1"/>
    <col min="9218" max="9218" width="56.6328125" style="302" customWidth="1"/>
    <col min="9219" max="9220" width="8.6328125" style="302" customWidth="1"/>
    <col min="9221" max="9221" width="14.6328125" style="302" customWidth="1"/>
    <col min="9222" max="9222" width="16.08984375" style="302" customWidth="1"/>
    <col min="9223" max="9472" width="9.08984375" style="302"/>
    <col min="9473" max="9473" width="7.6328125" style="302" customWidth="1"/>
    <col min="9474" max="9474" width="56.6328125" style="302" customWidth="1"/>
    <col min="9475" max="9476" width="8.6328125" style="302" customWidth="1"/>
    <col min="9477" max="9477" width="14.6328125" style="302" customWidth="1"/>
    <col min="9478" max="9478" width="16.08984375" style="302" customWidth="1"/>
    <col min="9479" max="9728" width="9.08984375" style="302"/>
    <col min="9729" max="9729" width="7.6328125" style="302" customWidth="1"/>
    <col min="9730" max="9730" width="56.6328125" style="302" customWidth="1"/>
    <col min="9731" max="9732" width="8.6328125" style="302" customWidth="1"/>
    <col min="9733" max="9733" width="14.6328125" style="302" customWidth="1"/>
    <col min="9734" max="9734" width="16.08984375" style="302" customWidth="1"/>
    <col min="9735" max="9984" width="9.08984375" style="302"/>
    <col min="9985" max="9985" width="7.6328125" style="302" customWidth="1"/>
    <col min="9986" max="9986" width="56.6328125" style="302" customWidth="1"/>
    <col min="9987" max="9988" width="8.6328125" style="302" customWidth="1"/>
    <col min="9989" max="9989" width="14.6328125" style="302" customWidth="1"/>
    <col min="9990" max="9990" width="16.08984375" style="302" customWidth="1"/>
    <col min="9991" max="10240" width="9.08984375" style="302"/>
    <col min="10241" max="10241" width="7.6328125" style="302" customWidth="1"/>
    <col min="10242" max="10242" width="56.6328125" style="302" customWidth="1"/>
    <col min="10243" max="10244" width="8.6328125" style="302" customWidth="1"/>
    <col min="10245" max="10245" width="14.6328125" style="302" customWidth="1"/>
    <col min="10246" max="10246" width="16.08984375" style="302" customWidth="1"/>
    <col min="10247" max="10496" width="9.08984375" style="302"/>
    <col min="10497" max="10497" width="7.6328125" style="302" customWidth="1"/>
    <col min="10498" max="10498" width="56.6328125" style="302" customWidth="1"/>
    <col min="10499" max="10500" width="8.6328125" style="302" customWidth="1"/>
    <col min="10501" max="10501" width="14.6328125" style="302" customWidth="1"/>
    <col min="10502" max="10502" width="16.08984375" style="302" customWidth="1"/>
    <col min="10503" max="10752" width="9.08984375" style="302"/>
    <col min="10753" max="10753" width="7.6328125" style="302" customWidth="1"/>
    <col min="10754" max="10754" width="56.6328125" style="302" customWidth="1"/>
    <col min="10755" max="10756" width="8.6328125" style="302" customWidth="1"/>
    <col min="10757" max="10757" width="14.6328125" style="302" customWidth="1"/>
    <col min="10758" max="10758" width="16.08984375" style="302" customWidth="1"/>
    <col min="10759" max="11008" width="9.08984375" style="302"/>
    <col min="11009" max="11009" width="7.6328125" style="302" customWidth="1"/>
    <col min="11010" max="11010" width="56.6328125" style="302" customWidth="1"/>
    <col min="11011" max="11012" width="8.6328125" style="302" customWidth="1"/>
    <col min="11013" max="11013" width="14.6328125" style="302" customWidth="1"/>
    <col min="11014" max="11014" width="16.08984375" style="302" customWidth="1"/>
    <col min="11015" max="11264" width="9.08984375" style="302"/>
    <col min="11265" max="11265" width="7.6328125" style="302" customWidth="1"/>
    <col min="11266" max="11266" width="56.6328125" style="302" customWidth="1"/>
    <col min="11267" max="11268" width="8.6328125" style="302" customWidth="1"/>
    <col min="11269" max="11269" width="14.6328125" style="302" customWidth="1"/>
    <col min="11270" max="11270" width="16.08984375" style="302" customWidth="1"/>
    <col min="11271" max="11520" width="9.08984375" style="302"/>
    <col min="11521" max="11521" width="7.6328125" style="302" customWidth="1"/>
    <col min="11522" max="11522" width="56.6328125" style="302" customWidth="1"/>
    <col min="11523" max="11524" width="8.6328125" style="302" customWidth="1"/>
    <col min="11525" max="11525" width="14.6328125" style="302" customWidth="1"/>
    <col min="11526" max="11526" width="16.08984375" style="302" customWidth="1"/>
    <col min="11527" max="11776" width="9.08984375" style="302"/>
    <col min="11777" max="11777" width="7.6328125" style="302" customWidth="1"/>
    <col min="11778" max="11778" width="56.6328125" style="302" customWidth="1"/>
    <col min="11779" max="11780" width="8.6328125" style="302" customWidth="1"/>
    <col min="11781" max="11781" width="14.6328125" style="302" customWidth="1"/>
    <col min="11782" max="11782" width="16.08984375" style="302" customWidth="1"/>
    <col min="11783" max="12032" width="9.08984375" style="302"/>
    <col min="12033" max="12033" width="7.6328125" style="302" customWidth="1"/>
    <col min="12034" max="12034" width="56.6328125" style="302" customWidth="1"/>
    <col min="12035" max="12036" width="8.6328125" style="302" customWidth="1"/>
    <col min="12037" max="12037" width="14.6328125" style="302" customWidth="1"/>
    <col min="12038" max="12038" width="16.08984375" style="302" customWidth="1"/>
    <col min="12039" max="12288" width="9.08984375" style="302"/>
    <col min="12289" max="12289" width="7.6328125" style="302" customWidth="1"/>
    <col min="12290" max="12290" width="56.6328125" style="302" customWidth="1"/>
    <col min="12291" max="12292" width="8.6328125" style="302" customWidth="1"/>
    <col min="12293" max="12293" width="14.6328125" style="302" customWidth="1"/>
    <col min="12294" max="12294" width="16.08984375" style="302" customWidth="1"/>
    <col min="12295" max="12544" width="9.08984375" style="302"/>
    <col min="12545" max="12545" width="7.6328125" style="302" customWidth="1"/>
    <col min="12546" max="12546" width="56.6328125" style="302" customWidth="1"/>
    <col min="12547" max="12548" width="8.6328125" style="302" customWidth="1"/>
    <col min="12549" max="12549" width="14.6328125" style="302" customWidth="1"/>
    <col min="12550" max="12550" width="16.08984375" style="302" customWidth="1"/>
    <col min="12551" max="12800" width="9.08984375" style="302"/>
    <col min="12801" max="12801" width="7.6328125" style="302" customWidth="1"/>
    <col min="12802" max="12802" width="56.6328125" style="302" customWidth="1"/>
    <col min="12803" max="12804" width="8.6328125" style="302" customWidth="1"/>
    <col min="12805" max="12805" width="14.6328125" style="302" customWidth="1"/>
    <col min="12806" max="12806" width="16.08984375" style="302" customWidth="1"/>
    <col min="12807" max="13056" width="9.08984375" style="302"/>
    <col min="13057" max="13057" width="7.6328125" style="302" customWidth="1"/>
    <col min="13058" max="13058" width="56.6328125" style="302" customWidth="1"/>
    <col min="13059" max="13060" width="8.6328125" style="302" customWidth="1"/>
    <col min="13061" max="13061" width="14.6328125" style="302" customWidth="1"/>
    <col min="13062" max="13062" width="16.08984375" style="302" customWidth="1"/>
    <col min="13063" max="13312" width="9.08984375" style="302"/>
    <col min="13313" max="13313" width="7.6328125" style="302" customWidth="1"/>
    <col min="13314" max="13314" width="56.6328125" style="302" customWidth="1"/>
    <col min="13315" max="13316" width="8.6328125" style="302" customWidth="1"/>
    <col min="13317" max="13317" width="14.6328125" style="302" customWidth="1"/>
    <col min="13318" max="13318" width="16.08984375" style="302" customWidth="1"/>
    <col min="13319" max="13568" width="9.08984375" style="302"/>
    <col min="13569" max="13569" width="7.6328125" style="302" customWidth="1"/>
    <col min="13570" max="13570" width="56.6328125" style="302" customWidth="1"/>
    <col min="13571" max="13572" width="8.6328125" style="302" customWidth="1"/>
    <col min="13573" max="13573" width="14.6328125" style="302" customWidth="1"/>
    <col min="13574" max="13574" width="16.08984375" style="302" customWidth="1"/>
    <col min="13575" max="13824" width="9.08984375" style="302"/>
    <col min="13825" max="13825" width="7.6328125" style="302" customWidth="1"/>
    <col min="13826" max="13826" width="56.6328125" style="302" customWidth="1"/>
    <col min="13827" max="13828" width="8.6328125" style="302" customWidth="1"/>
    <col min="13829" max="13829" width="14.6328125" style="302" customWidth="1"/>
    <col min="13830" max="13830" width="16.08984375" style="302" customWidth="1"/>
    <col min="13831" max="14080" width="9.08984375" style="302"/>
    <col min="14081" max="14081" width="7.6328125" style="302" customWidth="1"/>
    <col min="14082" max="14082" width="56.6328125" style="302" customWidth="1"/>
    <col min="14083" max="14084" width="8.6328125" style="302" customWidth="1"/>
    <col min="14085" max="14085" width="14.6328125" style="302" customWidth="1"/>
    <col min="14086" max="14086" width="16.08984375" style="302" customWidth="1"/>
    <col min="14087" max="14336" width="9.08984375" style="302"/>
    <col min="14337" max="14337" width="7.6328125" style="302" customWidth="1"/>
    <col min="14338" max="14338" width="56.6328125" style="302" customWidth="1"/>
    <col min="14339" max="14340" width="8.6328125" style="302" customWidth="1"/>
    <col min="14341" max="14341" width="14.6328125" style="302" customWidth="1"/>
    <col min="14342" max="14342" width="16.08984375" style="302" customWidth="1"/>
    <col min="14343" max="14592" width="9.08984375" style="302"/>
    <col min="14593" max="14593" width="7.6328125" style="302" customWidth="1"/>
    <col min="14594" max="14594" width="56.6328125" style="302" customWidth="1"/>
    <col min="14595" max="14596" width="8.6328125" style="302" customWidth="1"/>
    <col min="14597" max="14597" width="14.6328125" style="302" customWidth="1"/>
    <col min="14598" max="14598" width="16.08984375" style="302" customWidth="1"/>
    <col min="14599" max="14848" width="9.08984375" style="302"/>
    <col min="14849" max="14849" width="7.6328125" style="302" customWidth="1"/>
    <col min="14850" max="14850" width="56.6328125" style="302" customWidth="1"/>
    <col min="14851" max="14852" width="8.6328125" style="302" customWidth="1"/>
    <col min="14853" max="14853" width="14.6328125" style="302" customWidth="1"/>
    <col min="14854" max="14854" width="16.08984375" style="302" customWidth="1"/>
    <col min="14855" max="15104" width="9.08984375" style="302"/>
    <col min="15105" max="15105" width="7.6328125" style="302" customWidth="1"/>
    <col min="15106" max="15106" width="56.6328125" style="302" customWidth="1"/>
    <col min="15107" max="15108" width="8.6328125" style="302" customWidth="1"/>
    <col min="15109" max="15109" width="14.6328125" style="302" customWidth="1"/>
    <col min="15110" max="15110" width="16.08984375" style="302" customWidth="1"/>
    <col min="15111" max="15360" width="9.08984375" style="302"/>
    <col min="15361" max="15361" width="7.6328125" style="302" customWidth="1"/>
    <col min="15362" max="15362" width="56.6328125" style="302" customWidth="1"/>
    <col min="15363" max="15364" width="8.6328125" style="302" customWidth="1"/>
    <col min="15365" max="15365" width="14.6328125" style="302" customWidth="1"/>
    <col min="15366" max="15366" width="16.08984375" style="302" customWidth="1"/>
    <col min="15367" max="15616" width="9.08984375" style="302"/>
    <col min="15617" max="15617" width="7.6328125" style="302" customWidth="1"/>
    <col min="15618" max="15618" width="56.6328125" style="302" customWidth="1"/>
    <col min="15619" max="15620" width="8.6328125" style="302" customWidth="1"/>
    <col min="15621" max="15621" width="14.6328125" style="302" customWidth="1"/>
    <col min="15622" max="15622" width="16.08984375" style="302" customWidth="1"/>
    <col min="15623" max="15872" width="9.08984375" style="302"/>
    <col min="15873" max="15873" width="7.6328125" style="302" customWidth="1"/>
    <col min="15874" max="15874" width="56.6328125" style="302" customWidth="1"/>
    <col min="15875" max="15876" width="8.6328125" style="302" customWidth="1"/>
    <col min="15877" max="15877" width="14.6328125" style="302" customWidth="1"/>
    <col min="15878" max="15878" width="16.08984375" style="302" customWidth="1"/>
    <col min="15879" max="16128" width="9.08984375" style="302"/>
    <col min="16129" max="16129" width="7.6328125" style="302" customWidth="1"/>
    <col min="16130" max="16130" width="56.6328125" style="302" customWidth="1"/>
    <col min="16131" max="16132" width="8.6328125" style="302" customWidth="1"/>
    <col min="16133" max="16133" width="14.6328125" style="302" customWidth="1"/>
    <col min="16134" max="16134" width="16.08984375" style="302" customWidth="1"/>
    <col min="16135" max="16384" width="9.08984375" style="302"/>
  </cols>
  <sheetData>
    <row r="1" spans="1:7" ht="24.75" customHeight="1">
      <c r="A1" s="520" t="s">
        <v>647</v>
      </c>
      <c r="B1" s="521"/>
      <c r="C1" s="521"/>
      <c r="D1" s="521"/>
      <c r="E1" s="521"/>
      <c r="F1" s="521"/>
    </row>
    <row r="2" spans="1:7" ht="23.25" customHeight="1">
      <c r="A2" s="522" t="s">
        <v>775</v>
      </c>
      <c r="B2" s="523"/>
      <c r="C2" s="523"/>
      <c r="D2" s="523"/>
      <c r="E2" s="523"/>
      <c r="F2" s="523"/>
    </row>
    <row r="3" spans="1:7" ht="60" customHeight="1">
      <c r="A3" s="524" t="s">
        <v>648</v>
      </c>
      <c r="B3" s="525"/>
      <c r="C3" s="525"/>
      <c r="D3" s="525"/>
      <c r="E3" s="525"/>
      <c r="F3" s="525"/>
    </row>
    <row r="4" spans="1:7" ht="15" customHeight="1">
      <c r="A4" s="447" t="s">
        <v>649</v>
      </c>
      <c r="B4" s="448" t="s">
        <v>650</v>
      </c>
      <c r="C4" s="447" t="s">
        <v>651</v>
      </c>
      <c r="D4" s="447" t="s">
        <v>652</v>
      </c>
      <c r="E4" s="447" t="s">
        <v>653</v>
      </c>
      <c r="F4" s="447" t="s">
        <v>4</v>
      </c>
      <c r="G4" s="496" t="s">
        <v>892</v>
      </c>
    </row>
    <row r="5" spans="1:7">
      <c r="A5" s="447"/>
      <c r="B5" s="448"/>
      <c r="C5" s="447"/>
      <c r="D5" s="447"/>
      <c r="E5" s="441" t="s">
        <v>654</v>
      </c>
      <c r="F5" s="441" t="s">
        <v>654</v>
      </c>
      <c r="G5" s="484"/>
    </row>
    <row r="6" spans="1:7">
      <c r="A6" s="447"/>
      <c r="B6" s="448"/>
      <c r="C6" s="447"/>
      <c r="D6" s="447"/>
      <c r="E6" s="441"/>
      <c r="F6" s="441"/>
      <c r="G6" s="484"/>
    </row>
    <row r="7" spans="1:7" ht="252">
      <c r="A7" s="449"/>
      <c r="B7" s="450" t="s">
        <v>655</v>
      </c>
      <c r="C7" s="449"/>
      <c r="D7" s="444"/>
      <c r="E7" s="451"/>
      <c r="F7" s="452"/>
      <c r="G7" s="484"/>
    </row>
    <row r="8" spans="1:7">
      <c r="A8" s="449"/>
      <c r="B8" s="450"/>
      <c r="C8" s="449"/>
      <c r="D8" s="444"/>
      <c r="E8" s="451"/>
      <c r="F8" s="452"/>
      <c r="G8" s="484"/>
    </row>
    <row r="9" spans="1:7" ht="42">
      <c r="A9" s="449"/>
      <c r="B9" s="450" t="s">
        <v>656</v>
      </c>
      <c r="C9" s="449"/>
      <c r="D9" s="444"/>
      <c r="E9" s="451"/>
      <c r="F9" s="452"/>
      <c r="G9" s="484"/>
    </row>
    <row r="10" spans="1:7">
      <c r="A10" s="449"/>
      <c r="B10" s="450"/>
      <c r="C10" s="449"/>
      <c r="D10" s="444"/>
      <c r="E10" s="451"/>
      <c r="F10" s="452"/>
      <c r="G10" s="484"/>
    </row>
    <row r="11" spans="1:7" ht="28">
      <c r="A11" s="449"/>
      <c r="B11" s="453" t="s">
        <v>657</v>
      </c>
      <c r="C11" s="449"/>
      <c r="D11" s="444"/>
      <c r="E11" s="451"/>
      <c r="F11" s="452"/>
      <c r="G11" s="484"/>
    </row>
    <row r="12" spans="1:7">
      <c r="A12" s="449"/>
      <c r="B12" s="453"/>
      <c r="C12" s="449"/>
      <c r="D12" s="444"/>
      <c r="E12" s="451"/>
      <c r="F12" s="452"/>
      <c r="G12" s="484"/>
    </row>
    <row r="13" spans="1:7" ht="28">
      <c r="A13" s="449"/>
      <c r="B13" s="454" t="s">
        <v>658</v>
      </c>
      <c r="C13" s="449"/>
      <c r="D13" s="444"/>
      <c r="E13" s="451"/>
      <c r="F13" s="452"/>
      <c r="G13" s="484"/>
    </row>
    <row r="14" spans="1:7">
      <c r="A14" s="449"/>
      <c r="B14" s="454"/>
      <c r="C14" s="449"/>
      <c r="D14" s="444"/>
      <c r="E14" s="451"/>
      <c r="F14" s="452"/>
      <c r="G14" s="484"/>
    </row>
    <row r="15" spans="1:7" ht="56">
      <c r="A15" s="449"/>
      <c r="B15" s="454" t="s">
        <v>659</v>
      </c>
      <c r="C15" s="449"/>
      <c r="D15" s="444"/>
      <c r="E15" s="451"/>
      <c r="F15" s="452"/>
      <c r="G15" s="484"/>
    </row>
    <row r="16" spans="1:7">
      <c r="A16" s="449"/>
      <c r="B16" s="454"/>
      <c r="C16" s="449"/>
      <c r="D16" s="444"/>
      <c r="E16" s="451"/>
      <c r="F16" s="452"/>
      <c r="G16" s="484"/>
    </row>
    <row r="17" spans="1:7" ht="56">
      <c r="A17" s="449"/>
      <c r="B17" s="454" t="s">
        <v>660</v>
      </c>
      <c r="C17" s="449"/>
      <c r="D17" s="444"/>
      <c r="E17" s="451"/>
      <c r="F17" s="452"/>
      <c r="G17" s="484"/>
    </row>
    <row r="18" spans="1:7">
      <c r="A18" s="449"/>
      <c r="B18" s="454" t="s">
        <v>661</v>
      </c>
      <c r="C18" s="449"/>
      <c r="D18" s="444"/>
      <c r="E18" s="451"/>
      <c r="F18" s="452"/>
      <c r="G18" s="484"/>
    </row>
    <row r="19" spans="1:7" ht="28">
      <c r="A19" s="449"/>
      <c r="B19" s="454" t="s">
        <v>662</v>
      </c>
      <c r="C19" s="449"/>
      <c r="D19" s="444"/>
      <c r="E19" s="451"/>
      <c r="F19" s="452"/>
      <c r="G19" s="484"/>
    </row>
    <row r="20" spans="1:7">
      <c r="A20" s="449"/>
      <c r="B20" s="454"/>
      <c r="C20" s="449"/>
      <c r="D20" s="444"/>
      <c r="E20" s="451"/>
      <c r="F20" s="452"/>
      <c r="G20" s="484"/>
    </row>
    <row r="21" spans="1:7" ht="28">
      <c r="A21" s="449"/>
      <c r="B21" s="454" t="s">
        <v>663</v>
      </c>
      <c r="C21" s="449"/>
      <c r="D21" s="444"/>
      <c r="E21" s="451"/>
      <c r="F21" s="452"/>
      <c r="G21" s="484"/>
    </row>
    <row r="22" spans="1:7">
      <c r="A22" s="449"/>
      <c r="B22" s="454"/>
      <c r="C22" s="449"/>
      <c r="D22" s="444"/>
      <c r="E22" s="451"/>
      <c r="F22" s="452"/>
      <c r="G22" s="484"/>
    </row>
    <row r="23" spans="1:7" ht="42">
      <c r="A23" s="449"/>
      <c r="B23" s="454" t="s">
        <v>664</v>
      </c>
      <c r="C23" s="449"/>
      <c r="D23" s="444"/>
      <c r="E23" s="451"/>
      <c r="F23" s="452"/>
      <c r="G23" s="484"/>
    </row>
    <row r="24" spans="1:7">
      <c r="A24" s="449"/>
      <c r="B24" s="454"/>
      <c r="C24" s="449"/>
      <c r="D24" s="444"/>
      <c r="E24" s="451"/>
      <c r="F24" s="452"/>
      <c r="G24" s="484"/>
    </row>
    <row r="25" spans="1:7">
      <c r="A25" s="449"/>
      <c r="B25" s="454" t="s">
        <v>665</v>
      </c>
      <c r="C25" s="449"/>
      <c r="D25" s="444"/>
      <c r="E25" s="451"/>
      <c r="F25" s="452"/>
      <c r="G25" s="484"/>
    </row>
    <row r="26" spans="1:7">
      <c r="A26" s="447"/>
      <c r="B26" s="448"/>
      <c r="C26" s="447"/>
      <c r="D26" s="447"/>
      <c r="E26" s="441"/>
      <c r="F26" s="441"/>
      <c r="G26" s="484"/>
    </row>
    <row r="27" spans="1:7" customFormat="1" ht="14.5">
      <c r="A27" s="455">
        <v>1</v>
      </c>
      <c r="B27" s="456" t="s">
        <v>666</v>
      </c>
      <c r="C27" s="449"/>
      <c r="D27" s="444"/>
      <c r="E27" s="444"/>
      <c r="F27" s="457"/>
      <c r="G27" s="542"/>
    </row>
    <row r="28" spans="1:7" customFormat="1" ht="14.5">
      <c r="A28" s="458"/>
      <c r="B28" s="459"/>
      <c r="C28" s="449"/>
      <c r="D28" s="444"/>
      <c r="E28" s="444"/>
      <c r="F28" s="457"/>
      <c r="G28" s="542"/>
    </row>
    <row r="29" spans="1:7" customFormat="1" ht="14.5">
      <c r="A29" s="458" t="s">
        <v>667</v>
      </c>
      <c r="B29" s="459" t="s">
        <v>668</v>
      </c>
      <c r="C29" s="449"/>
      <c r="D29" s="444"/>
      <c r="E29" s="444"/>
      <c r="F29" s="457"/>
      <c r="G29" s="542"/>
    </row>
    <row r="30" spans="1:7" customFormat="1" ht="28">
      <c r="A30" s="460"/>
      <c r="B30" s="461" t="s">
        <v>669</v>
      </c>
      <c r="C30" s="449"/>
      <c r="D30" s="444"/>
      <c r="E30" s="444"/>
      <c r="F30" s="457"/>
      <c r="G30" s="542"/>
    </row>
    <row r="31" spans="1:7" customFormat="1" ht="14.5">
      <c r="A31" s="460"/>
      <c r="B31" s="462"/>
      <c r="C31" s="449"/>
      <c r="D31" s="444"/>
      <c r="E31" s="444"/>
      <c r="F31" s="457"/>
      <c r="G31" s="542"/>
    </row>
    <row r="32" spans="1:7" customFormat="1" ht="14.5">
      <c r="A32" s="458" t="s">
        <v>670</v>
      </c>
      <c r="B32" s="463" t="s">
        <v>671</v>
      </c>
      <c r="C32" s="449"/>
      <c r="D32" s="444"/>
      <c r="E32" s="444"/>
      <c r="F32" s="457"/>
      <c r="G32" s="542"/>
    </row>
    <row r="33" spans="1:7" customFormat="1" ht="28">
      <c r="A33" s="464" t="s">
        <v>672</v>
      </c>
      <c r="B33" s="462" t="s">
        <v>673</v>
      </c>
      <c r="C33" s="449"/>
      <c r="D33" s="444"/>
      <c r="E33" s="444"/>
      <c r="F33" s="457"/>
      <c r="G33" s="542"/>
    </row>
    <row r="34" spans="1:7" customFormat="1" ht="14.5">
      <c r="A34" s="464" t="s">
        <v>674</v>
      </c>
      <c r="B34" s="462" t="s">
        <v>675</v>
      </c>
      <c r="C34" s="449"/>
      <c r="D34" s="444"/>
      <c r="E34" s="444"/>
      <c r="F34" s="457"/>
      <c r="G34" s="542"/>
    </row>
    <row r="35" spans="1:7" customFormat="1" ht="14.5">
      <c r="A35" s="464" t="s">
        <v>676</v>
      </c>
      <c r="B35" s="462" t="s">
        <v>677</v>
      </c>
      <c r="C35" s="449"/>
      <c r="D35" s="444"/>
      <c r="E35" s="444"/>
      <c r="F35" s="457"/>
      <c r="G35" s="542"/>
    </row>
    <row r="36" spans="1:7" customFormat="1" ht="14.5">
      <c r="A36" s="464" t="s">
        <v>678</v>
      </c>
      <c r="B36" s="462" t="s">
        <v>679</v>
      </c>
      <c r="C36" s="449"/>
      <c r="D36" s="444"/>
      <c r="E36" s="444"/>
      <c r="F36" s="457"/>
      <c r="G36" s="542"/>
    </row>
    <row r="37" spans="1:7" customFormat="1" ht="14.5">
      <c r="A37" s="464"/>
      <c r="B37" s="462"/>
      <c r="C37" s="449"/>
      <c r="D37" s="444"/>
      <c r="E37" s="444"/>
      <c r="F37" s="457"/>
      <c r="G37" s="542"/>
    </row>
    <row r="38" spans="1:7" customFormat="1" ht="14.5">
      <c r="A38" s="458" t="s">
        <v>680</v>
      </c>
      <c r="B38" s="456" t="s">
        <v>681</v>
      </c>
      <c r="C38" s="449"/>
      <c r="D38" s="444"/>
      <c r="E38" s="444"/>
      <c r="F38" s="457"/>
      <c r="G38" s="542"/>
    </row>
    <row r="39" spans="1:7" customFormat="1" ht="56">
      <c r="A39" s="460"/>
      <c r="B39" s="462" t="s">
        <v>682</v>
      </c>
      <c r="C39" s="449"/>
      <c r="D39" s="444"/>
      <c r="E39" s="444"/>
      <c r="F39" s="457"/>
      <c r="G39" s="542"/>
    </row>
    <row r="40" spans="1:7" customFormat="1" ht="14.5">
      <c r="A40" s="460"/>
      <c r="B40" s="454"/>
      <c r="C40" s="449"/>
      <c r="D40" s="444"/>
      <c r="E40" s="444"/>
      <c r="F40" s="457"/>
      <c r="G40" s="542"/>
    </row>
    <row r="41" spans="1:7" customFormat="1" ht="14.5">
      <c r="A41" s="458" t="s">
        <v>683</v>
      </c>
      <c r="B41" s="456" t="s">
        <v>684</v>
      </c>
      <c r="C41" s="449"/>
      <c r="D41" s="444"/>
      <c r="E41" s="444"/>
      <c r="F41" s="457"/>
      <c r="G41" s="542"/>
    </row>
    <row r="42" spans="1:7" customFormat="1" ht="14.5">
      <c r="A42" s="464" t="s">
        <v>672</v>
      </c>
      <c r="B42" s="461" t="s">
        <v>685</v>
      </c>
      <c r="C42" s="449"/>
      <c r="D42" s="444"/>
      <c r="E42" s="444"/>
      <c r="F42" s="457"/>
      <c r="G42" s="542"/>
    </row>
    <row r="43" spans="1:7" customFormat="1" ht="14.5">
      <c r="A43" s="464" t="s">
        <v>674</v>
      </c>
      <c r="B43" s="461" t="s">
        <v>686</v>
      </c>
      <c r="C43" s="449"/>
      <c r="D43" s="444"/>
      <c r="E43" s="444"/>
      <c r="F43" s="457"/>
      <c r="G43" s="542"/>
    </row>
    <row r="44" spans="1:7" customFormat="1" ht="14.5">
      <c r="A44" s="464"/>
      <c r="B44" s="461"/>
      <c r="C44" s="449"/>
      <c r="D44" s="444"/>
      <c r="E44" s="444"/>
      <c r="F44" s="457"/>
      <c r="G44" s="542"/>
    </row>
    <row r="45" spans="1:7" customFormat="1" ht="14.5">
      <c r="A45" s="464" t="s">
        <v>676</v>
      </c>
      <c r="B45" s="461" t="s">
        <v>687</v>
      </c>
      <c r="C45" s="449"/>
      <c r="D45" s="444"/>
      <c r="E45" s="444"/>
      <c r="F45" s="457"/>
      <c r="G45" s="542"/>
    </row>
    <row r="46" spans="1:7">
      <c r="A46" s="447"/>
      <c r="B46" s="448"/>
      <c r="C46" s="447"/>
      <c r="D46" s="447"/>
      <c r="E46" s="441"/>
      <c r="F46" s="441"/>
      <c r="G46" s="484"/>
    </row>
    <row r="47" spans="1:7">
      <c r="A47" s="447"/>
      <c r="B47" s="448" t="s">
        <v>688</v>
      </c>
      <c r="C47" s="465">
        <v>1</v>
      </c>
      <c r="D47" s="449" t="s">
        <v>689</v>
      </c>
      <c r="E47" s="440">
        <v>315000</v>
      </c>
      <c r="F47" s="466">
        <f>C47*E47</f>
        <v>315000</v>
      </c>
      <c r="G47" s="484"/>
    </row>
    <row r="48" spans="1:7">
      <c r="A48" s="447"/>
      <c r="B48" s="448"/>
      <c r="C48" s="447"/>
      <c r="D48" s="447"/>
      <c r="E48" s="441"/>
      <c r="F48" s="466">
        <f t="shared" ref="F48:F111" si="0">C48*E48</f>
        <v>0</v>
      </c>
      <c r="G48" s="484"/>
    </row>
    <row r="49" spans="1:7" ht="24.9" customHeight="1">
      <c r="A49" s="467">
        <v>1.1000000000000001</v>
      </c>
      <c r="B49" s="468" t="s">
        <v>690</v>
      </c>
      <c r="C49" s="442"/>
      <c r="D49" s="442"/>
      <c r="E49" s="442"/>
      <c r="F49" s="466">
        <f t="shared" si="0"/>
        <v>0</v>
      </c>
      <c r="G49" s="484"/>
    </row>
    <row r="50" spans="1:7" ht="11.25" customHeight="1">
      <c r="A50" s="441"/>
      <c r="B50" s="468"/>
      <c r="C50" s="449"/>
      <c r="D50" s="469"/>
      <c r="E50" s="443"/>
      <c r="F50" s="466">
        <f t="shared" si="0"/>
        <v>0</v>
      </c>
      <c r="G50" s="484"/>
    </row>
    <row r="51" spans="1:7" ht="126">
      <c r="A51" s="470"/>
      <c r="B51" s="450" t="s">
        <v>691</v>
      </c>
      <c r="C51" s="465"/>
      <c r="D51" s="449"/>
      <c r="E51" s="443"/>
      <c r="F51" s="466">
        <f t="shared" si="0"/>
        <v>0</v>
      </c>
      <c r="G51" s="484"/>
    </row>
    <row r="52" spans="1:7" ht="28">
      <c r="A52" s="470"/>
      <c r="B52" s="450" t="s">
        <v>692</v>
      </c>
      <c r="C52" s="465"/>
      <c r="D52" s="449"/>
      <c r="E52" s="443"/>
      <c r="F52" s="466">
        <f t="shared" si="0"/>
        <v>0</v>
      </c>
      <c r="G52" s="484"/>
    </row>
    <row r="53" spans="1:7" ht="5.25" customHeight="1">
      <c r="A53" s="470"/>
      <c r="B53" s="450"/>
      <c r="C53" s="449"/>
      <c r="D53" s="465"/>
      <c r="E53" s="440"/>
      <c r="F53" s="466">
        <f t="shared" si="0"/>
        <v>0</v>
      </c>
      <c r="G53" s="484"/>
    </row>
    <row r="54" spans="1:7" s="304" customFormat="1">
      <c r="A54" s="471" t="s">
        <v>693</v>
      </c>
      <c r="B54" s="453" t="s">
        <v>694</v>
      </c>
      <c r="C54" s="465"/>
      <c r="D54" s="449"/>
      <c r="E54" s="440"/>
      <c r="F54" s="466">
        <f t="shared" si="0"/>
        <v>0</v>
      </c>
      <c r="G54" s="543"/>
    </row>
    <row r="55" spans="1:7" s="304" customFormat="1">
      <c r="A55" s="470"/>
      <c r="B55" s="453"/>
      <c r="C55" s="465"/>
      <c r="D55" s="449"/>
      <c r="E55" s="440"/>
      <c r="F55" s="466">
        <f t="shared" si="0"/>
        <v>0</v>
      </c>
      <c r="G55" s="543"/>
    </row>
    <row r="56" spans="1:7" s="304" customFormat="1" ht="56">
      <c r="A56" s="470"/>
      <c r="B56" s="450" t="s">
        <v>695</v>
      </c>
      <c r="C56" s="465">
        <v>2</v>
      </c>
      <c r="D56" s="449" t="s">
        <v>689</v>
      </c>
      <c r="E56" s="440">
        <v>39350</v>
      </c>
      <c r="F56" s="466">
        <f t="shared" si="0"/>
        <v>78700</v>
      </c>
      <c r="G56" s="543"/>
    </row>
    <row r="57" spans="1:7" s="304" customFormat="1">
      <c r="A57" s="470"/>
      <c r="B57" s="450"/>
      <c r="C57" s="465"/>
      <c r="D57" s="449"/>
      <c r="E57" s="440"/>
      <c r="F57" s="466">
        <f t="shared" si="0"/>
        <v>0</v>
      </c>
      <c r="G57" s="543"/>
    </row>
    <row r="58" spans="1:7" s="304" customFormat="1">
      <c r="A58" s="471" t="s">
        <v>696</v>
      </c>
      <c r="B58" s="453" t="s">
        <v>697</v>
      </c>
      <c r="C58" s="465"/>
      <c r="D58" s="449"/>
      <c r="E58" s="440"/>
      <c r="F58" s="466">
        <f t="shared" si="0"/>
        <v>0</v>
      </c>
      <c r="G58" s="543"/>
    </row>
    <row r="59" spans="1:7" s="304" customFormat="1">
      <c r="A59" s="470"/>
      <c r="B59" s="453"/>
      <c r="C59" s="465"/>
      <c r="D59" s="449"/>
      <c r="E59" s="440"/>
      <c r="F59" s="466">
        <f t="shared" si="0"/>
        <v>0</v>
      </c>
      <c r="G59" s="543"/>
    </row>
    <row r="60" spans="1:7" s="304" customFormat="1" ht="42">
      <c r="A60" s="470"/>
      <c r="B60" s="450" t="s">
        <v>698</v>
      </c>
      <c r="C60" s="465">
        <v>1</v>
      </c>
      <c r="D60" s="449" t="s">
        <v>689</v>
      </c>
      <c r="E60" s="440">
        <v>35500</v>
      </c>
      <c r="F60" s="466">
        <f t="shared" si="0"/>
        <v>35500</v>
      </c>
      <c r="G60" s="543"/>
    </row>
    <row r="61" spans="1:7" s="304" customFormat="1">
      <c r="A61" s="470"/>
      <c r="B61" s="450"/>
      <c r="C61" s="465"/>
      <c r="D61" s="449"/>
      <c r="E61" s="440"/>
      <c r="F61" s="466">
        <f t="shared" si="0"/>
        <v>0</v>
      </c>
      <c r="G61" s="543"/>
    </row>
    <row r="62" spans="1:7" s="304" customFormat="1">
      <c r="A62" s="471" t="s">
        <v>696</v>
      </c>
      <c r="B62" s="453" t="s">
        <v>699</v>
      </c>
      <c r="C62" s="465"/>
      <c r="D62" s="449"/>
      <c r="E62" s="440"/>
      <c r="F62" s="466">
        <f t="shared" si="0"/>
        <v>0</v>
      </c>
      <c r="G62" s="543"/>
    </row>
    <row r="63" spans="1:7" s="304" customFormat="1">
      <c r="A63" s="470"/>
      <c r="B63" s="453"/>
      <c r="C63" s="465"/>
      <c r="D63" s="449"/>
      <c r="E63" s="440"/>
      <c r="F63" s="466">
        <f t="shared" si="0"/>
        <v>0</v>
      </c>
      <c r="G63" s="543"/>
    </row>
    <row r="64" spans="1:7" s="304" customFormat="1" ht="42">
      <c r="A64" s="470"/>
      <c r="B64" s="450" t="s">
        <v>700</v>
      </c>
      <c r="C64" s="465">
        <v>2</v>
      </c>
      <c r="D64" s="449" t="s">
        <v>689</v>
      </c>
      <c r="E64" s="440">
        <v>36500</v>
      </c>
      <c r="F64" s="466">
        <f t="shared" si="0"/>
        <v>73000</v>
      </c>
      <c r="G64" s="543"/>
    </row>
    <row r="65" spans="1:7" s="304" customFormat="1">
      <c r="A65" s="470"/>
      <c r="B65" s="450"/>
      <c r="C65" s="465"/>
      <c r="D65" s="449"/>
      <c r="E65" s="440"/>
      <c r="F65" s="466">
        <f t="shared" si="0"/>
        <v>0</v>
      </c>
      <c r="G65" s="543"/>
    </row>
    <row r="66" spans="1:7" s="304" customFormat="1">
      <c r="A66" s="471" t="s">
        <v>701</v>
      </c>
      <c r="B66" s="453" t="s">
        <v>702</v>
      </c>
      <c r="C66" s="465"/>
      <c r="D66" s="449"/>
      <c r="E66" s="440"/>
      <c r="F66" s="466">
        <f t="shared" si="0"/>
        <v>0</v>
      </c>
      <c r="G66" s="543"/>
    </row>
    <row r="67" spans="1:7" s="304" customFormat="1">
      <c r="A67" s="470"/>
      <c r="B67" s="453"/>
      <c r="C67" s="465"/>
      <c r="D67" s="449"/>
      <c r="E67" s="440"/>
      <c r="F67" s="466">
        <f t="shared" si="0"/>
        <v>0</v>
      </c>
      <c r="G67" s="543"/>
    </row>
    <row r="68" spans="1:7" s="304" customFormat="1" ht="42">
      <c r="A68" s="470"/>
      <c r="B68" s="450" t="s">
        <v>703</v>
      </c>
      <c r="C68" s="465" t="s">
        <v>441</v>
      </c>
      <c r="D68" s="449" t="s">
        <v>689</v>
      </c>
      <c r="E68" s="440">
        <v>23500</v>
      </c>
      <c r="F68" s="466"/>
      <c r="G68" s="543"/>
    </row>
    <row r="69" spans="1:7" s="304" customFormat="1">
      <c r="A69" s="470"/>
      <c r="B69" s="450"/>
      <c r="C69" s="465"/>
      <c r="D69" s="449"/>
      <c r="E69" s="440"/>
      <c r="F69" s="466">
        <f t="shared" si="0"/>
        <v>0</v>
      </c>
      <c r="G69" s="543"/>
    </row>
    <row r="70" spans="1:7" ht="70">
      <c r="A70" s="470">
        <v>2</v>
      </c>
      <c r="B70" s="450" t="s">
        <v>704</v>
      </c>
      <c r="C70" s="449">
        <v>2</v>
      </c>
      <c r="D70" s="449" t="s">
        <v>35</v>
      </c>
      <c r="E70" s="440">
        <v>255000</v>
      </c>
      <c r="F70" s="466">
        <f t="shared" si="0"/>
        <v>510000</v>
      </c>
      <c r="G70" s="484"/>
    </row>
    <row r="71" spans="1:7">
      <c r="A71" s="470"/>
      <c r="B71" s="450"/>
      <c r="C71" s="449"/>
      <c r="D71" s="465"/>
      <c r="E71" s="440"/>
      <c r="F71" s="466">
        <f t="shared" si="0"/>
        <v>0</v>
      </c>
      <c r="G71" s="484"/>
    </row>
    <row r="72" spans="1:7" ht="70">
      <c r="A72" s="460">
        <v>3</v>
      </c>
      <c r="B72" s="461" t="s">
        <v>705</v>
      </c>
      <c r="C72" s="449"/>
      <c r="D72" s="444"/>
      <c r="E72" s="444"/>
      <c r="F72" s="466">
        <f t="shared" si="0"/>
        <v>0</v>
      </c>
      <c r="G72" s="484"/>
    </row>
    <row r="73" spans="1:7">
      <c r="A73" s="460"/>
      <c r="B73" s="461"/>
      <c r="C73" s="449"/>
      <c r="D73" s="444"/>
      <c r="E73" s="444"/>
      <c r="F73" s="466">
        <f t="shared" si="0"/>
        <v>0</v>
      </c>
      <c r="G73" s="484"/>
    </row>
    <row r="74" spans="1:7">
      <c r="A74" s="460">
        <v>3.1</v>
      </c>
      <c r="B74" s="461" t="s">
        <v>706</v>
      </c>
      <c r="C74" s="444">
        <v>20</v>
      </c>
      <c r="D74" s="449" t="s">
        <v>707</v>
      </c>
      <c r="E74" s="440">
        <v>875</v>
      </c>
      <c r="F74" s="466">
        <f t="shared" si="0"/>
        <v>17500</v>
      </c>
      <c r="G74" s="484"/>
    </row>
    <row r="75" spans="1:7">
      <c r="A75" s="460">
        <v>3.2</v>
      </c>
      <c r="B75" s="461" t="s">
        <v>708</v>
      </c>
      <c r="C75" s="472">
        <v>130</v>
      </c>
      <c r="D75" s="449" t="s">
        <v>707</v>
      </c>
      <c r="E75" s="440">
        <v>510</v>
      </c>
      <c r="F75" s="466">
        <f t="shared" si="0"/>
        <v>66300</v>
      </c>
      <c r="G75" s="484"/>
    </row>
    <row r="76" spans="1:7">
      <c r="A76" s="460">
        <v>3.3</v>
      </c>
      <c r="B76" s="461" t="s">
        <v>709</v>
      </c>
      <c r="C76" s="472">
        <v>50</v>
      </c>
      <c r="D76" s="449" t="s">
        <v>707</v>
      </c>
      <c r="E76" s="440">
        <v>475</v>
      </c>
      <c r="F76" s="466">
        <f t="shared" si="0"/>
        <v>23750</v>
      </c>
      <c r="G76" s="484"/>
    </row>
    <row r="77" spans="1:7">
      <c r="A77" s="460"/>
      <c r="B77" s="461"/>
      <c r="C77" s="444"/>
      <c r="D77" s="449"/>
      <c r="E77" s="440"/>
      <c r="F77" s="466">
        <f t="shared" si="0"/>
        <v>0</v>
      </c>
      <c r="G77" s="484"/>
    </row>
    <row r="78" spans="1:7" ht="42">
      <c r="A78" s="460">
        <v>4</v>
      </c>
      <c r="B78" s="461" t="s">
        <v>710</v>
      </c>
      <c r="C78" s="449"/>
      <c r="D78" s="444"/>
      <c r="E78" s="444"/>
      <c r="F78" s="466">
        <f t="shared" si="0"/>
        <v>0</v>
      </c>
      <c r="G78" s="484"/>
    </row>
    <row r="79" spans="1:7">
      <c r="A79" s="460">
        <v>4.0999999999999996</v>
      </c>
      <c r="B79" s="461" t="s">
        <v>706</v>
      </c>
      <c r="C79" s="444">
        <v>2</v>
      </c>
      <c r="D79" s="449" t="s">
        <v>347</v>
      </c>
      <c r="E79" s="440">
        <v>2850</v>
      </c>
      <c r="F79" s="466">
        <f t="shared" si="0"/>
        <v>5700</v>
      </c>
      <c r="G79" s="484"/>
    </row>
    <row r="80" spans="1:7">
      <c r="A80" s="460">
        <v>4.2</v>
      </c>
      <c r="B80" s="461" t="s">
        <v>708</v>
      </c>
      <c r="C80" s="444">
        <v>4</v>
      </c>
      <c r="D80" s="449" t="s">
        <v>347</v>
      </c>
      <c r="E80" s="440">
        <v>2250</v>
      </c>
      <c r="F80" s="466">
        <f t="shared" si="0"/>
        <v>9000</v>
      </c>
      <c r="G80" s="484"/>
    </row>
    <row r="81" spans="1:7">
      <c r="A81" s="460">
        <v>4.3</v>
      </c>
      <c r="B81" s="461" t="s">
        <v>709</v>
      </c>
      <c r="C81" s="444">
        <v>4</v>
      </c>
      <c r="D81" s="449" t="s">
        <v>347</v>
      </c>
      <c r="E81" s="440">
        <v>2050</v>
      </c>
      <c r="F81" s="466">
        <f t="shared" si="0"/>
        <v>8200</v>
      </c>
      <c r="G81" s="484"/>
    </row>
    <row r="82" spans="1:7">
      <c r="A82" s="460"/>
      <c r="B82" s="461"/>
      <c r="C82" s="444"/>
      <c r="D82" s="449"/>
      <c r="E82" s="440"/>
      <c r="F82" s="466">
        <f t="shared" si="0"/>
        <v>0</v>
      </c>
      <c r="G82" s="484"/>
    </row>
    <row r="83" spans="1:7" ht="98">
      <c r="A83" s="449">
        <v>5</v>
      </c>
      <c r="B83" s="450" t="s">
        <v>711</v>
      </c>
      <c r="C83" s="449"/>
      <c r="D83" s="449"/>
      <c r="E83" s="443"/>
      <c r="F83" s="466">
        <f t="shared" si="0"/>
        <v>0</v>
      </c>
      <c r="G83" s="484"/>
    </row>
    <row r="84" spans="1:7">
      <c r="A84" s="449"/>
      <c r="B84" s="450"/>
      <c r="C84" s="449"/>
      <c r="D84" s="449"/>
      <c r="E84" s="443"/>
      <c r="F84" s="466">
        <f t="shared" si="0"/>
        <v>0</v>
      </c>
      <c r="G84" s="484"/>
    </row>
    <row r="85" spans="1:7" ht="25.5" customHeight="1">
      <c r="A85" s="449">
        <v>5.0999999999999996</v>
      </c>
      <c r="B85" s="450" t="s">
        <v>712</v>
      </c>
      <c r="C85" s="473">
        <v>95</v>
      </c>
      <c r="D85" s="449" t="s">
        <v>707</v>
      </c>
      <c r="E85" s="440">
        <v>1175</v>
      </c>
      <c r="F85" s="466">
        <f t="shared" si="0"/>
        <v>111625</v>
      </c>
      <c r="G85" s="484"/>
    </row>
    <row r="86" spans="1:7" ht="24.75" customHeight="1">
      <c r="A86" s="449">
        <v>5.2</v>
      </c>
      <c r="B86" s="450" t="s">
        <v>713</v>
      </c>
      <c r="C86" s="473">
        <v>22</v>
      </c>
      <c r="D86" s="449" t="s">
        <v>707</v>
      </c>
      <c r="E86" s="440">
        <v>890</v>
      </c>
      <c r="F86" s="466">
        <f t="shared" si="0"/>
        <v>19580</v>
      </c>
      <c r="G86" s="484"/>
    </row>
    <row r="87" spans="1:7">
      <c r="A87" s="449"/>
      <c r="B87" s="450"/>
      <c r="C87" s="449"/>
      <c r="D87" s="449"/>
      <c r="E87" s="440"/>
      <c r="F87" s="466">
        <f t="shared" si="0"/>
        <v>0</v>
      </c>
      <c r="G87" s="484"/>
    </row>
    <row r="88" spans="1:7" ht="20.25" customHeight="1">
      <c r="A88" s="449">
        <v>5.3</v>
      </c>
      <c r="B88" s="450" t="s">
        <v>714</v>
      </c>
      <c r="C88" s="473">
        <v>90</v>
      </c>
      <c r="D88" s="449" t="s">
        <v>707</v>
      </c>
      <c r="E88" s="440">
        <v>475</v>
      </c>
      <c r="F88" s="466">
        <f t="shared" si="0"/>
        <v>42750</v>
      </c>
      <c r="G88" s="484"/>
    </row>
    <row r="89" spans="1:7" ht="20.25" customHeight="1">
      <c r="A89" s="449">
        <v>5.4</v>
      </c>
      <c r="B89" s="450" t="s">
        <v>715</v>
      </c>
      <c r="C89" s="473">
        <v>290</v>
      </c>
      <c r="D89" s="449" t="s">
        <v>707</v>
      </c>
      <c r="E89" s="440">
        <v>360</v>
      </c>
      <c r="F89" s="466">
        <f t="shared" si="0"/>
        <v>104400</v>
      </c>
      <c r="G89" s="484"/>
    </row>
    <row r="90" spans="1:7" ht="18.75" customHeight="1">
      <c r="A90" s="449"/>
      <c r="B90" s="450"/>
      <c r="C90" s="449"/>
      <c r="D90" s="449"/>
      <c r="E90" s="440"/>
      <c r="F90" s="466">
        <f t="shared" si="0"/>
        <v>0</v>
      </c>
      <c r="G90" s="484"/>
    </row>
    <row r="91" spans="1:7" ht="84">
      <c r="A91" s="460">
        <v>6</v>
      </c>
      <c r="B91" s="474" t="s">
        <v>716</v>
      </c>
      <c r="C91" s="464"/>
      <c r="D91" s="442"/>
      <c r="E91" s="440"/>
      <c r="F91" s="466">
        <f t="shared" si="0"/>
        <v>0</v>
      </c>
      <c r="G91" s="484"/>
    </row>
    <row r="92" spans="1:7">
      <c r="A92" s="460"/>
      <c r="B92" s="474"/>
      <c r="C92" s="464"/>
      <c r="D92" s="442"/>
      <c r="E92" s="440"/>
      <c r="F92" s="466">
        <f t="shared" si="0"/>
        <v>0</v>
      </c>
      <c r="G92" s="484"/>
    </row>
    <row r="93" spans="1:7">
      <c r="A93" s="460">
        <v>6.1</v>
      </c>
      <c r="B93" s="474" t="s">
        <v>717</v>
      </c>
      <c r="C93" s="464">
        <v>10</v>
      </c>
      <c r="D93" s="464" t="s">
        <v>707</v>
      </c>
      <c r="E93" s="440">
        <v>450</v>
      </c>
      <c r="F93" s="466">
        <f t="shared" si="0"/>
        <v>4500</v>
      </c>
      <c r="G93" s="484"/>
    </row>
    <row r="94" spans="1:7">
      <c r="A94" s="460">
        <v>6.2</v>
      </c>
      <c r="B94" s="474" t="s">
        <v>718</v>
      </c>
      <c r="C94" s="464">
        <v>20</v>
      </c>
      <c r="D94" s="464" t="s">
        <v>707</v>
      </c>
      <c r="E94" s="440">
        <v>280</v>
      </c>
      <c r="F94" s="466">
        <f t="shared" si="0"/>
        <v>5600</v>
      </c>
      <c r="G94" s="484"/>
    </row>
    <row r="95" spans="1:7">
      <c r="A95" s="460"/>
      <c r="B95" s="474"/>
      <c r="C95" s="464"/>
      <c r="D95" s="464"/>
      <c r="E95" s="440"/>
      <c r="F95" s="466">
        <f t="shared" si="0"/>
        <v>0</v>
      </c>
      <c r="G95" s="484"/>
    </row>
    <row r="96" spans="1:7">
      <c r="A96" s="460">
        <v>6.3</v>
      </c>
      <c r="B96" s="474" t="s">
        <v>719</v>
      </c>
      <c r="C96" s="464">
        <v>140</v>
      </c>
      <c r="D96" s="464" t="s">
        <v>707</v>
      </c>
      <c r="E96" s="440">
        <v>250</v>
      </c>
      <c r="F96" s="466">
        <f t="shared" si="0"/>
        <v>35000</v>
      </c>
      <c r="G96" s="484"/>
    </row>
    <row r="97" spans="1:7" ht="18.75" customHeight="1">
      <c r="A97" s="460">
        <v>6.4</v>
      </c>
      <c r="B97" s="454" t="s">
        <v>720</v>
      </c>
      <c r="C97" s="442">
        <v>70</v>
      </c>
      <c r="D97" s="464" t="s">
        <v>707</v>
      </c>
      <c r="E97" s="440">
        <v>130</v>
      </c>
      <c r="F97" s="466">
        <f t="shared" si="0"/>
        <v>9100</v>
      </c>
      <c r="G97" s="484"/>
    </row>
    <row r="98" spans="1:7" ht="18.75" customHeight="1">
      <c r="A98" s="460">
        <v>6.5</v>
      </c>
      <c r="B98" s="454" t="s">
        <v>721</v>
      </c>
      <c r="C98" s="442">
        <v>100</v>
      </c>
      <c r="D98" s="464" t="s">
        <v>707</v>
      </c>
      <c r="E98" s="440">
        <v>65</v>
      </c>
      <c r="F98" s="466">
        <f t="shared" si="0"/>
        <v>6500</v>
      </c>
      <c r="G98" s="484"/>
    </row>
    <row r="99" spans="1:7" ht="18.75" customHeight="1">
      <c r="A99" s="460">
        <v>6.6</v>
      </c>
      <c r="B99" s="454" t="s">
        <v>722</v>
      </c>
      <c r="C99" s="442">
        <v>60</v>
      </c>
      <c r="D99" s="464" t="s">
        <v>707</v>
      </c>
      <c r="E99" s="440">
        <v>122</v>
      </c>
      <c r="F99" s="466">
        <f t="shared" si="0"/>
        <v>7320</v>
      </c>
      <c r="G99" s="484"/>
    </row>
    <row r="100" spans="1:7" ht="18.75" customHeight="1">
      <c r="A100" s="460"/>
      <c r="B100" s="454"/>
      <c r="C100" s="442"/>
      <c r="D100" s="464"/>
      <c r="E100" s="440"/>
      <c r="F100" s="466">
        <f t="shared" si="0"/>
        <v>0</v>
      </c>
      <c r="G100" s="484"/>
    </row>
    <row r="101" spans="1:7" ht="70">
      <c r="A101" s="460">
        <v>7</v>
      </c>
      <c r="B101" s="454" t="s">
        <v>723</v>
      </c>
      <c r="C101" s="449"/>
      <c r="D101" s="444"/>
      <c r="E101" s="444"/>
      <c r="F101" s="466">
        <f t="shared" si="0"/>
        <v>0</v>
      </c>
      <c r="G101" s="484"/>
    </row>
    <row r="102" spans="1:7">
      <c r="A102" s="460"/>
      <c r="B102" s="461"/>
      <c r="C102" s="449"/>
      <c r="D102" s="444"/>
      <c r="E102" s="444"/>
      <c r="F102" s="466">
        <f t="shared" si="0"/>
        <v>0</v>
      </c>
      <c r="G102" s="484"/>
    </row>
    <row r="103" spans="1:7" ht="27.75" customHeight="1">
      <c r="A103" s="460">
        <v>7.1</v>
      </c>
      <c r="B103" s="461" t="s">
        <v>724</v>
      </c>
      <c r="C103" s="473">
        <v>85</v>
      </c>
      <c r="D103" s="444" t="s">
        <v>707</v>
      </c>
      <c r="E103" s="440">
        <v>690</v>
      </c>
      <c r="F103" s="466">
        <f t="shared" si="0"/>
        <v>58650</v>
      </c>
      <c r="G103" s="484"/>
    </row>
    <row r="104" spans="1:7" ht="27.75" customHeight="1">
      <c r="A104" s="460">
        <v>7.2</v>
      </c>
      <c r="B104" s="461" t="s">
        <v>725</v>
      </c>
      <c r="C104" s="473">
        <v>35</v>
      </c>
      <c r="D104" s="444" t="s">
        <v>707</v>
      </c>
      <c r="E104" s="440">
        <v>890</v>
      </c>
      <c r="F104" s="466">
        <f t="shared" si="0"/>
        <v>31150</v>
      </c>
      <c r="G104" s="484"/>
    </row>
    <row r="105" spans="1:7" ht="9" customHeight="1">
      <c r="A105" s="449"/>
      <c r="B105" s="450"/>
      <c r="C105" s="449"/>
      <c r="D105" s="449"/>
      <c r="E105" s="440"/>
      <c r="F105" s="466">
        <f t="shared" si="0"/>
        <v>0</v>
      </c>
      <c r="G105" s="484"/>
    </row>
    <row r="106" spans="1:7" ht="126">
      <c r="A106" s="465">
        <v>8</v>
      </c>
      <c r="B106" s="461" t="s">
        <v>726</v>
      </c>
      <c r="C106" s="465">
        <v>9</v>
      </c>
      <c r="D106" s="449" t="s">
        <v>727</v>
      </c>
      <c r="E106" s="440">
        <v>4550</v>
      </c>
      <c r="F106" s="466">
        <f t="shared" si="0"/>
        <v>40950</v>
      </c>
      <c r="G106" s="544" t="s">
        <v>941</v>
      </c>
    </row>
    <row r="107" spans="1:7">
      <c r="A107" s="465"/>
      <c r="B107" s="475"/>
      <c r="C107" s="465"/>
      <c r="D107" s="449"/>
      <c r="E107" s="440"/>
      <c r="F107" s="466">
        <f t="shared" si="0"/>
        <v>0</v>
      </c>
      <c r="G107" s="484"/>
    </row>
    <row r="108" spans="1:7" ht="126">
      <c r="A108" s="465">
        <v>9</v>
      </c>
      <c r="B108" s="461" t="s">
        <v>728</v>
      </c>
      <c r="C108" s="465">
        <v>14</v>
      </c>
      <c r="D108" s="449" t="s">
        <v>727</v>
      </c>
      <c r="E108" s="440">
        <v>2250</v>
      </c>
      <c r="F108" s="466">
        <f t="shared" si="0"/>
        <v>31500</v>
      </c>
      <c r="G108" s="544" t="s">
        <v>942</v>
      </c>
    </row>
    <row r="109" spans="1:7">
      <c r="A109" s="465"/>
      <c r="B109" s="475"/>
      <c r="C109" s="465"/>
      <c r="D109" s="449"/>
      <c r="E109" s="440"/>
      <c r="F109" s="466">
        <f t="shared" si="0"/>
        <v>0</v>
      </c>
      <c r="G109" s="484"/>
    </row>
    <row r="110" spans="1:7" ht="140">
      <c r="A110" s="465">
        <v>10</v>
      </c>
      <c r="B110" s="461" t="s">
        <v>729</v>
      </c>
      <c r="C110" s="465">
        <v>1</v>
      </c>
      <c r="D110" s="449" t="s">
        <v>727</v>
      </c>
      <c r="E110" s="440">
        <v>5510</v>
      </c>
      <c r="F110" s="466">
        <f t="shared" si="0"/>
        <v>5510</v>
      </c>
      <c r="G110" s="544" t="s">
        <v>943</v>
      </c>
    </row>
    <row r="111" spans="1:7">
      <c r="A111" s="465"/>
      <c r="B111" s="475"/>
      <c r="C111" s="465"/>
      <c r="D111" s="449"/>
      <c r="E111" s="440"/>
      <c r="F111" s="466">
        <f t="shared" si="0"/>
        <v>0</v>
      </c>
      <c r="G111" s="484"/>
    </row>
    <row r="112" spans="1:7" ht="126">
      <c r="A112" s="465">
        <v>11</v>
      </c>
      <c r="B112" s="461" t="s">
        <v>730</v>
      </c>
      <c r="C112" s="465">
        <v>5</v>
      </c>
      <c r="D112" s="449" t="s">
        <v>727</v>
      </c>
      <c r="E112" s="440">
        <v>2890</v>
      </c>
      <c r="F112" s="466">
        <f t="shared" ref="F112:F175" si="1">C112*E112</f>
        <v>14450</v>
      </c>
      <c r="G112" s="544" t="s">
        <v>944</v>
      </c>
    </row>
    <row r="113" spans="1:7">
      <c r="A113" s="465"/>
      <c r="B113" s="475"/>
      <c r="C113" s="465"/>
      <c r="D113" s="449"/>
      <c r="E113" s="440"/>
      <c r="F113" s="466">
        <f t="shared" si="1"/>
        <v>0</v>
      </c>
      <c r="G113" s="484"/>
    </row>
    <row r="114" spans="1:7" ht="182">
      <c r="A114" s="465">
        <v>12</v>
      </c>
      <c r="B114" s="475" t="s">
        <v>731</v>
      </c>
      <c r="C114" s="465">
        <v>3</v>
      </c>
      <c r="D114" s="449" t="s">
        <v>732</v>
      </c>
      <c r="E114" s="445">
        <v>5105</v>
      </c>
      <c r="F114" s="466">
        <f t="shared" si="1"/>
        <v>15315</v>
      </c>
      <c r="G114" s="544" t="s">
        <v>943</v>
      </c>
    </row>
    <row r="115" spans="1:7">
      <c r="A115" s="465"/>
      <c r="B115" s="461"/>
      <c r="C115" s="465"/>
      <c r="D115" s="449"/>
      <c r="E115" s="440"/>
      <c r="F115" s="466">
        <f t="shared" si="1"/>
        <v>0</v>
      </c>
      <c r="G115" s="484"/>
    </row>
    <row r="116" spans="1:7" ht="126">
      <c r="A116" s="465">
        <v>13</v>
      </c>
      <c r="B116" s="475" t="s">
        <v>733</v>
      </c>
      <c r="C116" s="465">
        <v>1</v>
      </c>
      <c r="D116" s="449" t="s">
        <v>732</v>
      </c>
      <c r="E116" s="445">
        <v>2250</v>
      </c>
      <c r="F116" s="466">
        <f t="shared" si="1"/>
        <v>2250</v>
      </c>
      <c r="G116" s="544" t="s">
        <v>942</v>
      </c>
    </row>
    <row r="117" spans="1:7">
      <c r="A117" s="465"/>
      <c r="B117" s="461"/>
      <c r="C117" s="465"/>
      <c r="D117" s="449"/>
      <c r="E117" s="440"/>
      <c r="F117" s="466">
        <f t="shared" si="1"/>
        <v>0</v>
      </c>
      <c r="G117" s="484"/>
    </row>
    <row r="118" spans="1:7" ht="210">
      <c r="A118" s="465">
        <v>14</v>
      </c>
      <c r="B118" s="475" t="s">
        <v>734</v>
      </c>
      <c r="C118" s="465">
        <v>9</v>
      </c>
      <c r="D118" s="449" t="s">
        <v>732</v>
      </c>
      <c r="E118" s="440">
        <v>4890</v>
      </c>
      <c r="F118" s="466">
        <f t="shared" si="1"/>
        <v>44010</v>
      </c>
      <c r="G118" s="544" t="s">
        <v>941</v>
      </c>
    </row>
    <row r="119" spans="1:7">
      <c r="A119" s="465"/>
      <c r="B119" s="475"/>
      <c r="C119" s="465"/>
      <c r="D119" s="449"/>
      <c r="E119" s="440"/>
      <c r="F119" s="466">
        <f t="shared" si="1"/>
        <v>0</v>
      </c>
      <c r="G119" s="484"/>
    </row>
    <row r="120" spans="1:7" ht="112">
      <c r="A120" s="465">
        <v>15</v>
      </c>
      <c r="B120" s="475" t="s">
        <v>735</v>
      </c>
      <c r="C120" s="465">
        <v>16</v>
      </c>
      <c r="D120" s="449" t="s">
        <v>732</v>
      </c>
      <c r="E120" s="440">
        <v>3310</v>
      </c>
      <c r="F120" s="466">
        <f t="shared" si="1"/>
        <v>52960</v>
      </c>
      <c r="G120" s="544" t="s">
        <v>945</v>
      </c>
    </row>
    <row r="121" spans="1:7">
      <c r="A121" s="465"/>
      <c r="B121" s="475"/>
      <c r="C121" s="465"/>
      <c r="D121" s="449"/>
      <c r="E121" s="440"/>
      <c r="F121" s="466">
        <f t="shared" si="1"/>
        <v>0</v>
      </c>
      <c r="G121" s="484"/>
    </row>
    <row r="122" spans="1:7" ht="42">
      <c r="A122" s="465">
        <v>15</v>
      </c>
      <c r="B122" s="450" t="s">
        <v>736</v>
      </c>
      <c r="C122" s="465" t="s">
        <v>441</v>
      </c>
      <c r="D122" s="449" t="s">
        <v>732</v>
      </c>
      <c r="E122" s="440"/>
      <c r="F122" s="466"/>
      <c r="G122" s="484"/>
    </row>
    <row r="123" spans="1:7">
      <c r="A123" s="465"/>
      <c r="B123" s="450"/>
      <c r="C123" s="465"/>
      <c r="D123" s="449"/>
      <c r="E123" s="440"/>
      <c r="F123" s="466">
        <f t="shared" si="1"/>
        <v>0</v>
      </c>
      <c r="G123" s="484"/>
    </row>
    <row r="124" spans="1:7" ht="210">
      <c r="A124" s="476">
        <v>17</v>
      </c>
      <c r="B124" s="461" t="s">
        <v>737</v>
      </c>
      <c r="C124" s="465">
        <v>7</v>
      </c>
      <c r="D124" s="449" t="s">
        <v>732</v>
      </c>
      <c r="E124" s="440">
        <v>5140</v>
      </c>
      <c r="F124" s="466">
        <f t="shared" si="1"/>
        <v>35980</v>
      </c>
      <c r="G124" s="544" t="s">
        <v>946</v>
      </c>
    </row>
    <row r="125" spans="1:7">
      <c r="A125" s="476"/>
      <c r="B125" s="450"/>
      <c r="C125" s="465"/>
      <c r="D125" s="449"/>
      <c r="E125" s="440"/>
      <c r="F125" s="466">
        <f t="shared" si="1"/>
        <v>0</v>
      </c>
      <c r="G125" s="484"/>
    </row>
    <row r="126" spans="1:7" ht="210">
      <c r="A126" s="465">
        <v>18</v>
      </c>
      <c r="B126" s="461" t="s">
        <v>738</v>
      </c>
      <c r="C126" s="465">
        <v>5</v>
      </c>
      <c r="D126" s="449" t="s">
        <v>732</v>
      </c>
      <c r="E126" s="440">
        <v>6210</v>
      </c>
      <c r="F126" s="466">
        <f t="shared" si="1"/>
        <v>31050</v>
      </c>
      <c r="G126" s="544" t="s">
        <v>943</v>
      </c>
    </row>
    <row r="127" spans="1:7">
      <c r="A127" s="465"/>
      <c r="B127" s="450"/>
      <c r="C127" s="465"/>
      <c r="D127" s="449"/>
      <c r="E127" s="440"/>
      <c r="F127" s="466">
        <f t="shared" si="1"/>
        <v>0</v>
      </c>
      <c r="G127" s="484"/>
    </row>
    <row r="128" spans="1:7" ht="196">
      <c r="A128" s="465">
        <v>19</v>
      </c>
      <c r="B128" s="461" t="s">
        <v>739</v>
      </c>
      <c r="C128" s="465">
        <v>3</v>
      </c>
      <c r="D128" s="449" t="s">
        <v>732</v>
      </c>
      <c r="E128" s="440">
        <v>6580</v>
      </c>
      <c r="F128" s="466">
        <f t="shared" si="1"/>
        <v>19740</v>
      </c>
      <c r="G128" s="544" t="s">
        <v>947</v>
      </c>
    </row>
    <row r="129" spans="1:7">
      <c r="A129" s="465"/>
      <c r="B129" s="450" t="s">
        <v>268</v>
      </c>
      <c r="C129" s="465"/>
      <c r="D129" s="449"/>
      <c r="E129" s="440"/>
      <c r="F129" s="466">
        <f t="shared" si="1"/>
        <v>0</v>
      </c>
      <c r="G129" s="484"/>
    </row>
    <row r="130" spans="1:7" ht="196">
      <c r="A130" s="476" t="s">
        <v>740</v>
      </c>
      <c r="B130" s="461" t="s">
        <v>741</v>
      </c>
      <c r="C130" s="465">
        <v>4</v>
      </c>
      <c r="D130" s="449" t="s">
        <v>732</v>
      </c>
      <c r="E130" s="440">
        <v>6150</v>
      </c>
      <c r="F130" s="466">
        <f t="shared" si="1"/>
        <v>24600</v>
      </c>
      <c r="G130" s="544" t="s">
        <v>943</v>
      </c>
    </row>
    <row r="131" spans="1:7">
      <c r="A131" s="465"/>
      <c r="B131" s="461"/>
      <c r="C131" s="465"/>
      <c r="D131" s="449"/>
      <c r="E131" s="440"/>
      <c r="F131" s="466">
        <f t="shared" si="1"/>
        <v>0</v>
      </c>
      <c r="G131" s="484"/>
    </row>
    <row r="132" spans="1:7" ht="210">
      <c r="A132" s="476" t="s">
        <v>742</v>
      </c>
      <c r="B132" s="461" t="s">
        <v>743</v>
      </c>
      <c r="C132" s="465">
        <v>1</v>
      </c>
      <c r="D132" s="449" t="s">
        <v>732</v>
      </c>
      <c r="E132" s="440">
        <v>4250</v>
      </c>
      <c r="F132" s="466">
        <f t="shared" si="1"/>
        <v>4250</v>
      </c>
      <c r="G132" s="544" t="s">
        <v>948</v>
      </c>
    </row>
    <row r="133" spans="1:7">
      <c r="A133" s="465"/>
      <c r="B133" s="450"/>
      <c r="C133" s="465"/>
      <c r="D133" s="449"/>
      <c r="E133" s="440"/>
      <c r="F133" s="466">
        <f t="shared" si="1"/>
        <v>0</v>
      </c>
      <c r="G133" s="484"/>
    </row>
    <row r="134" spans="1:7" ht="56">
      <c r="A134" s="465">
        <v>21</v>
      </c>
      <c r="B134" s="450" t="s">
        <v>744</v>
      </c>
      <c r="C134" s="465">
        <v>17</v>
      </c>
      <c r="D134" s="449" t="s">
        <v>347</v>
      </c>
      <c r="E134" s="440">
        <v>10500</v>
      </c>
      <c r="F134" s="466">
        <f t="shared" si="1"/>
        <v>178500</v>
      </c>
      <c r="G134" s="484"/>
    </row>
    <row r="135" spans="1:7">
      <c r="A135" s="465"/>
      <c r="B135" s="450"/>
      <c r="C135" s="465"/>
      <c r="D135" s="449"/>
      <c r="E135" s="440"/>
      <c r="F135" s="466">
        <f t="shared" si="1"/>
        <v>0</v>
      </c>
      <c r="G135" s="484"/>
    </row>
    <row r="136" spans="1:7" ht="56">
      <c r="A136" s="465">
        <v>22</v>
      </c>
      <c r="B136" s="450" t="s">
        <v>745</v>
      </c>
      <c r="C136" s="465">
        <v>7</v>
      </c>
      <c r="D136" s="449" t="s">
        <v>347</v>
      </c>
      <c r="E136" s="440">
        <v>11500</v>
      </c>
      <c r="F136" s="466">
        <f t="shared" si="1"/>
        <v>80500</v>
      </c>
      <c r="G136" s="484"/>
    </row>
    <row r="137" spans="1:7">
      <c r="A137" s="465"/>
      <c r="B137" s="450"/>
      <c r="C137" s="465"/>
      <c r="D137" s="449"/>
      <c r="E137" s="440"/>
      <c r="F137" s="466">
        <f t="shared" si="1"/>
        <v>0</v>
      </c>
      <c r="G137" s="484"/>
    </row>
    <row r="138" spans="1:7" ht="56">
      <c r="A138" s="465">
        <v>23</v>
      </c>
      <c r="B138" s="450" t="s">
        <v>746</v>
      </c>
      <c r="C138" s="465" t="s">
        <v>441</v>
      </c>
      <c r="D138" s="449" t="s">
        <v>347</v>
      </c>
      <c r="E138" s="440"/>
      <c r="F138" s="466"/>
      <c r="G138" s="484"/>
    </row>
    <row r="139" spans="1:7">
      <c r="A139" s="465"/>
      <c r="B139" s="450"/>
      <c r="C139" s="465"/>
      <c r="D139" s="449"/>
      <c r="E139" s="440"/>
      <c r="F139" s="466">
        <f t="shared" si="1"/>
        <v>0</v>
      </c>
      <c r="G139" s="484"/>
    </row>
    <row r="140" spans="1:7" ht="56">
      <c r="A140" s="465">
        <v>24</v>
      </c>
      <c r="B140" s="450" t="s">
        <v>747</v>
      </c>
      <c r="C140" s="465">
        <v>1</v>
      </c>
      <c r="D140" s="449" t="s">
        <v>347</v>
      </c>
      <c r="E140" s="440">
        <v>15500</v>
      </c>
      <c r="F140" s="466">
        <f t="shared" si="1"/>
        <v>15500</v>
      </c>
      <c r="G140" s="484"/>
    </row>
    <row r="141" spans="1:7">
      <c r="A141" s="465"/>
      <c r="B141" s="450"/>
      <c r="C141" s="465"/>
      <c r="D141" s="449"/>
      <c r="E141" s="440"/>
      <c r="F141" s="466">
        <f t="shared" si="1"/>
        <v>0</v>
      </c>
      <c r="G141" s="484"/>
    </row>
    <row r="142" spans="1:7" ht="56">
      <c r="A142" s="465">
        <v>25</v>
      </c>
      <c r="B142" s="450" t="s">
        <v>748</v>
      </c>
      <c r="C142" s="465">
        <v>3</v>
      </c>
      <c r="D142" s="449" t="s">
        <v>347</v>
      </c>
      <c r="E142" s="440">
        <v>16500</v>
      </c>
      <c r="F142" s="466">
        <f t="shared" si="1"/>
        <v>49500</v>
      </c>
      <c r="G142" s="484"/>
    </row>
    <row r="143" spans="1:7" ht="17.25" customHeight="1">
      <c r="A143" s="449"/>
      <c r="B143" s="450"/>
      <c r="C143" s="449"/>
      <c r="D143" s="449"/>
      <c r="E143" s="443"/>
      <c r="F143" s="466">
        <f t="shared" si="1"/>
        <v>0</v>
      </c>
      <c r="G143" s="484"/>
    </row>
    <row r="144" spans="1:7" ht="28">
      <c r="A144" s="449">
        <v>26.1</v>
      </c>
      <c r="B144" s="450" t="s">
        <v>749</v>
      </c>
      <c r="C144" s="449"/>
      <c r="D144" s="449"/>
      <c r="E144" s="443"/>
      <c r="F144" s="466">
        <f t="shared" si="1"/>
        <v>0</v>
      </c>
      <c r="G144" s="484"/>
    </row>
    <row r="145" spans="1:7" ht="17.25" customHeight="1">
      <c r="A145" s="449"/>
      <c r="B145" s="450"/>
      <c r="C145" s="449"/>
      <c r="D145" s="449"/>
      <c r="E145" s="443"/>
      <c r="F145" s="466">
        <f t="shared" si="1"/>
        <v>0</v>
      </c>
      <c r="G145" s="484"/>
    </row>
    <row r="146" spans="1:7" ht="17.25" customHeight="1">
      <c r="A146" s="469" t="s">
        <v>693</v>
      </c>
      <c r="B146" s="450" t="s">
        <v>750</v>
      </c>
      <c r="C146" s="449">
        <v>5</v>
      </c>
      <c r="D146" s="449" t="s">
        <v>20</v>
      </c>
      <c r="E146" s="443">
        <v>7500</v>
      </c>
      <c r="F146" s="466">
        <f t="shared" si="1"/>
        <v>37500</v>
      </c>
      <c r="G146" s="484"/>
    </row>
    <row r="147" spans="1:7" ht="17.25" customHeight="1">
      <c r="A147" s="469"/>
      <c r="B147" s="450"/>
      <c r="C147" s="449"/>
      <c r="D147" s="449"/>
      <c r="E147" s="443"/>
      <c r="F147" s="466">
        <f t="shared" si="1"/>
        <v>0</v>
      </c>
      <c r="G147" s="484"/>
    </row>
    <row r="148" spans="1:7" ht="27" customHeight="1">
      <c r="A148" s="449">
        <v>26.2</v>
      </c>
      <c r="B148" s="450" t="s">
        <v>751</v>
      </c>
      <c r="C148" s="449"/>
      <c r="D148" s="449"/>
      <c r="E148" s="440"/>
      <c r="F148" s="466">
        <f t="shared" si="1"/>
        <v>0</v>
      </c>
      <c r="G148" s="484"/>
    </row>
    <row r="149" spans="1:7" ht="17.25" customHeight="1">
      <c r="A149" s="449"/>
      <c r="B149" s="450"/>
      <c r="C149" s="449"/>
      <c r="D149" s="449"/>
      <c r="E149" s="440"/>
      <c r="F149" s="466">
        <f t="shared" si="1"/>
        <v>0</v>
      </c>
      <c r="G149" s="484"/>
    </row>
    <row r="150" spans="1:7" ht="17.25" customHeight="1">
      <c r="A150" s="469" t="s">
        <v>693</v>
      </c>
      <c r="B150" s="450" t="s">
        <v>752</v>
      </c>
      <c r="C150" s="449">
        <v>2</v>
      </c>
      <c r="D150" s="449" t="s">
        <v>20</v>
      </c>
      <c r="E150" s="440">
        <v>12500</v>
      </c>
      <c r="F150" s="466">
        <f t="shared" si="1"/>
        <v>25000</v>
      </c>
      <c r="G150" s="484"/>
    </row>
    <row r="151" spans="1:7" ht="17.25" customHeight="1">
      <c r="A151" s="469"/>
      <c r="B151" s="450"/>
      <c r="C151" s="449"/>
      <c r="D151" s="449"/>
      <c r="E151" s="440"/>
      <c r="F151" s="466">
        <f t="shared" si="1"/>
        <v>0</v>
      </c>
      <c r="G151" s="484"/>
    </row>
    <row r="152" spans="1:7" ht="98">
      <c r="A152" s="449">
        <v>27</v>
      </c>
      <c r="B152" s="450" t="s">
        <v>753</v>
      </c>
      <c r="C152" s="449"/>
      <c r="D152" s="449"/>
      <c r="E152" s="440"/>
      <c r="F152" s="466">
        <f t="shared" si="1"/>
        <v>0</v>
      </c>
      <c r="G152" s="484"/>
    </row>
    <row r="153" spans="1:7">
      <c r="A153" s="449"/>
      <c r="B153" s="450"/>
      <c r="C153" s="449"/>
      <c r="D153" s="449"/>
      <c r="E153" s="440"/>
      <c r="F153" s="466">
        <f t="shared" si="1"/>
        <v>0</v>
      </c>
      <c r="G153" s="484"/>
    </row>
    <row r="154" spans="1:7">
      <c r="A154" s="469" t="s">
        <v>693</v>
      </c>
      <c r="B154" s="450" t="s">
        <v>754</v>
      </c>
      <c r="C154" s="449">
        <v>14</v>
      </c>
      <c r="D154" s="449" t="s">
        <v>347</v>
      </c>
      <c r="E154" s="440">
        <v>1250</v>
      </c>
      <c r="F154" s="466">
        <f t="shared" si="1"/>
        <v>17500</v>
      </c>
      <c r="G154" s="484"/>
    </row>
    <row r="155" spans="1:7">
      <c r="A155" s="469" t="s">
        <v>696</v>
      </c>
      <c r="B155" s="450" t="s">
        <v>755</v>
      </c>
      <c r="C155" s="449">
        <v>4</v>
      </c>
      <c r="D155" s="449" t="s">
        <v>347</v>
      </c>
      <c r="E155" s="440">
        <v>1500</v>
      </c>
      <c r="F155" s="466">
        <f t="shared" si="1"/>
        <v>6000</v>
      </c>
      <c r="G155" s="484"/>
    </row>
    <row r="156" spans="1:7">
      <c r="A156" s="470"/>
      <c r="B156" s="477"/>
      <c r="C156" s="449"/>
      <c r="D156" s="449"/>
      <c r="E156" s="440"/>
      <c r="F156" s="466">
        <f t="shared" si="1"/>
        <v>0</v>
      </c>
      <c r="G156" s="484"/>
    </row>
    <row r="157" spans="1:7" ht="84">
      <c r="A157" s="449">
        <v>28</v>
      </c>
      <c r="B157" s="475" t="s">
        <v>756</v>
      </c>
      <c r="C157" s="473">
        <v>225</v>
      </c>
      <c r="D157" s="449" t="s">
        <v>707</v>
      </c>
      <c r="E157" s="440">
        <v>150</v>
      </c>
      <c r="F157" s="466">
        <f t="shared" si="1"/>
        <v>33750</v>
      </c>
      <c r="G157" s="484"/>
    </row>
    <row r="158" spans="1:7">
      <c r="A158" s="469"/>
      <c r="B158" s="477"/>
      <c r="C158" s="449"/>
      <c r="D158" s="449"/>
      <c r="E158" s="440"/>
      <c r="F158" s="466">
        <f t="shared" si="1"/>
        <v>0</v>
      </c>
      <c r="G158" s="484"/>
    </row>
    <row r="159" spans="1:7" ht="28">
      <c r="A159" s="449">
        <v>29</v>
      </c>
      <c r="B159" s="477" t="s">
        <v>757</v>
      </c>
      <c r="C159" s="473">
        <v>25</v>
      </c>
      <c r="D159" s="449" t="s">
        <v>20</v>
      </c>
      <c r="E159" s="446">
        <v>1500</v>
      </c>
      <c r="F159" s="466">
        <f t="shared" si="1"/>
        <v>37500</v>
      </c>
      <c r="G159" s="484"/>
    </row>
    <row r="160" spans="1:7" ht="16.5" customHeight="1">
      <c r="A160" s="469"/>
      <c r="B160" s="477"/>
      <c r="C160" s="449"/>
      <c r="D160" s="449"/>
      <c r="E160" s="447"/>
      <c r="F160" s="466">
        <f t="shared" si="1"/>
        <v>0</v>
      </c>
      <c r="G160" s="484"/>
    </row>
    <row r="161" spans="1:7" s="304" customFormat="1" ht="28">
      <c r="A161" s="449">
        <v>30</v>
      </c>
      <c r="B161" s="477" t="s">
        <v>758</v>
      </c>
      <c r="C161" s="473">
        <v>25</v>
      </c>
      <c r="D161" s="449" t="s">
        <v>20</v>
      </c>
      <c r="E161" s="446">
        <v>1500</v>
      </c>
      <c r="F161" s="466">
        <f t="shared" si="1"/>
        <v>37500</v>
      </c>
      <c r="G161" s="543"/>
    </row>
    <row r="162" spans="1:7" s="304" customFormat="1">
      <c r="A162" s="449"/>
      <c r="B162" s="477"/>
      <c r="C162" s="449"/>
      <c r="D162" s="449"/>
      <c r="E162" s="446"/>
      <c r="F162" s="466">
        <f t="shared" si="1"/>
        <v>0</v>
      </c>
      <c r="G162" s="543"/>
    </row>
    <row r="163" spans="1:7" ht="56">
      <c r="A163" s="449">
        <v>31</v>
      </c>
      <c r="B163" s="450" t="s">
        <v>759</v>
      </c>
      <c r="C163" s="449"/>
      <c r="D163" s="449"/>
      <c r="E163" s="443"/>
      <c r="F163" s="466">
        <f t="shared" si="1"/>
        <v>0</v>
      </c>
      <c r="G163" s="484"/>
    </row>
    <row r="164" spans="1:7" ht="17.25" customHeight="1">
      <c r="A164" s="449"/>
      <c r="B164" s="450"/>
      <c r="C164" s="449"/>
      <c r="D164" s="449"/>
      <c r="E164" s="443"/>
      <c r="F164" s="466">
        <f t="shared" si="1"/>
        <v>0</v>
      </c>
      <c r="G164" s="484"/>
    </row>
    <row r="165" spans="1:7" ht="17.25" customHeight="1">
      <c r="A165" s="449" t="s">
        <v>693</v>
      </c>
      <c r="B165" s="450" t="s">
        <v>760</v>
      </c>
      <c r="C165" s="473">
        <v>60</v>
      </c>
      <c r="D165" s="449" t="s">
        <v>707</v>
      </c>
      <c r="E165" s="443">
        <v>160</v>
      </c>
      <c r="F165" s="466">
        <f t="shared" si="1"/>
        <v>9600</v>
      </c>
      <c r="G165" s="484"/>
    </row>
    <row r="166" spans="1:7" ht="17.25" customHeight="1">
      <c r="A166" s="449" t="s">
        <v>696</v>
      </c>
      <c r="B166" s="450" t="s">
        <v>761</v>
      </c>
      <c r="C166" s="473">
        <v>100</v>
      </c>
      <c r="D166" s="449" t="s">
        <v>707</v>
      </c>
      <c r="E166" s="443">
        <v>140</v>
      </c>
      <c r="F166" s="466">
        <f t="shared" si="1"/>
        <v>14000</v>
      </c>
      <c r="G166" s="484"/>
    </row>
    <row r="167" spans="1:7" s="304" customFormat="1">
      <c r="A167" s="449"/>
      <c r="B167" s="450"/>
      <c r="C167" s="449"/>
      <c r="D167" s="449"/>
      <c r="E167" s="443"/>
      <c r="F167" s="466">
        <f t="shared" si="1"/>
        <v>0</v>
      </c>
      <c r="G167" s="543"/>
    </row>
    <row r="168" spans="1:7" s="304" customFormat="1" ht="28">
      <c r="A168" s="449">
        <v>32</v>
      </c>
      <c r="B168" s="478" t="s">
        <v>762</v>
      </c>
      <c r="C168" s="449"/>
      <c r="D168" s="449"/>
      <c r="E168" s="446"/>
      <c r="F168" s="466">
        <f t="shared" si="1"/>
        <v>0</v>
      </c>
      <c r="G168" s="543"/>
    </row>
    <row r="169" spans="1:7" s="304" customFormat="1">
      <c r="A169" s="471"/>
      <c r="B169" s="477"/>
      <c r="C169" s="449"/>
      <c r="D169" s="449"/>
      <c r="E169" s="446"/>
      <c r="F169" s="466">
        <f t="shared" si="1"/>
        <v>0</v>
      </c>
      <c r="G169" s="543"/>
    </row>
    <row r="170" spans="1:7" s="304" customFormat="1">
      <c r="A170" s="471" t="s">
        <v>693</v>
      </c>
      <c r="B170" s="477" t="s">
        <v>763</v>
      </c>
      <c r="C170" s="473">
        <v>15</v>
      </c>
      <c r="D170" s="449" t="s">
        <v>35</v>
      </c>
      <c r="E170" s="446">
        <v>350</v>
      </c>
      <c r="F170" s="466">
        <f t="shared" si="1"/>
        <v>5250</v>
      </c>
      <c r="G170" s="543"/>
    </row>
    <row r="171" spans="1:7" s="304" customFormat="1">
      <c r="A171" s="471" t="s">
        <v>696</v>
      </c>
      <c r="B171" s="478" t="s">
        <v>764</v>
      </c>
      <c r="C171" s="449">
        <v>5</v>
      </c>
      <c r="D171" s="449" t="s">
        <v>35</v>
      </c>
      <c r="E171" s="446">
        <v>300</v>
      </c>
      <c r="F171" s="466">
        <f t="shared" si="1"/>
        <v>1500</v>
      </c>
      <c r="G171" s="543"/>
    </row>
    <row r="172" spans="1:7" s="304" customFormat="1">
      <c r="A172" s="471" t="s">
        <v>765</v>
      </c>
      <c r="B172" s="478" t="s">
        <v>766</v>
      </c>
      <c r="C172" s="473">
        <v>12</v>
      </c>
      <c r="D172" s="449" t="s">
        <v>35</v>
      </c>
      <c r="E172" s="446">
        <v>650</v>
      </c>
      <c r="F172" s="466">
        <f t="shared" si="1"/>
        <v>7800</v>
      </c>
      <c r="G172" s="543"/>
    </row>
    <row r="173" spans="1:7" s="304" customFormat="1">
      <c r="A173" s="471"/>
      <c r="B173" s="478"/>
      <c r="C173" s="449"/>
      <c r="D173" s="449"/>
      <c r="E173" s="446"/>
      <c r="F173" s="466">
        <f t="shared" si="1"/>
        <v>0</v>
      </c>
      <c r="G173" s="543"/>
    </row>
    <row r="174" spans="1:7" s="304" customFormat="1">
      <c r="A174" s="471" t="s">
        <v>701</v>
      </c>
      <c r="B174" s="478" t="s">
        <v>767</v>
      </c>
      <c r="C174" s="449">
        <v>3</v>
      </c>
      <c r="D174" s="449" t="s">
        <v>35</v>
      </c>
      <c r="E174" s="446">
        <v>350</v>
      </c>
      <c r="F174" s="466">
        <f t="shared" si="1"/>
        <v>1050</v>
      </c>
      <c r="G174" s="543"/>
    </row>
    <row r="175" spans="1:7" s="304" customFormat="1">
      <c r="A175" s="471" t="s">
        <v>768</v>
      </c>
      <c r="B175" s="478" t="s">
        <v>769</v>
      </c>
      <c r="C175" s="473">
        <v>10</v>
      </c>
      <c r="D175" s="449" t="s">
        <v>707</v>
      </c>
      <c r="E175" s="446">
        <v>200</v>
      </c>
      <c r="F175" s="466">
        <f t="shared" si="1"/>
        <v>2000</v>
      </c>
      <c r="G175" s="543"/>
    </row>
    <row r="176" spans="1:7" s="304" customFormat="1">
      <c r="A176" s="471" t="s">
        <v>268</v>
      </c>
      <c r="B176" s="478"/>
      <c r="C176" s="449"/>
      <c r="D176" s="449"/>
      <c r="E176" s="446"/>
      <c r="F176" s="466">
        <f t="shared" ref="F176" si="2">C176*E176</f>
        <v>0</v>
      </c>
      <c r="G176" s="543"/>
    </row>
    <row r="177" spans="1:7" s="304" customFormat="1" ht="24.9" customHeight="1">
      <c r="A177" s="526" t="s">
        <v>770</v>
      </c>
      <c r="B177" s="526"/>
      <c r="C177" s="526"/>
      <c r="D177" s="526"/>
      <c r="E177" s="526"/>
      <c r="F177" s="479">
        <f>SUM(F46:F175)</f>
        <v>2461340</v>
      </c>
      <c r="G177" s="543"/>
    </row>
    <row r="178" spans="1:7" ht="16.5" customHeight="1">
      <c r="A178" s="480"/>
      <c r="B178" s="481" t="s">
        <v>771</v>
      </c>
      <c r="C178" s="447"/>
      <c r="D178" s="447"/>
      <c r="E178" s="482"/>
      <c r="F178" s="482"/>
      <c r="G178" s="484"/>
    </row>
    <row r="179" spans="1:7" ht="30.75" customHeight="1">
      <c r="A179" s="449">
        <v>1</v>
      </c>
      <c r="B179" s="545" t="s">
        <v>772</v>
      </c>
      <c r="C179" s="546"/>
      <c r="D179" s="546"/>
      <c r="E179" s="546"/>
      <c r="F179" s="546"/>
      <c r="G179" s="547"/>
    </row>
    <row r="180" spans="1:7" ht="24" customHeight="1">
      <c r="A180" s="449">
        <v>2</v>
      </c>
      <c r="B180" s="545" t="s">
        <v>773</v>
      </c>
      <c r="C180" s="546"/>
      <c r="D180" s="546"/>
      <c r="E180" s="546"/>
      <c r="F180" s="546"/>
      <c r="G180" s="547"/>
    </row>
    <row r="181" spans="1:7" ht="24" customHeight="1">
      <c r="A181" s="449">
        <v>3</v>
      </c>
      <c r="B181" s="545" t="s">
        <v>774</v>
      </c>
      <c r="C181" s="546"/>
      <c r="D181" s="546"/>
      <c r="E181" s="546"/>
      <c r="F181" s="546"/>
      <c r="G181" s="547"/>
    </row>
    <row r="182" spans="1:7">
      <c r="A182" s="483"/>
      <c r="B182" s="484"/>
      <c r="C182" s="449"/>
      <c r="D182" s="449"/>
      <c r="E182" s="483"/>
      <c r="F182" s="483"/>
      <c r="G182" s="484"/>
    </row>
  </sheetData>
  <mergeCells count="7">
    <mergeCell ref="A1:F1"/>
    <mergeCell ref="A2:F2"/>
    <mergeCell ref="A3:F3"/>
    <mergeCell ref="A177:E177"/>
    <mergeCell ref="B179:G179"/>
    <mergeCell ref="B180:G180"/>
    <mergeCell ref="B181:G181"/>
  </mergeCells>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G32" sqref="G32"/>
    </sheetView>
  </sheetViews>
  <sheetFormatPr defaultRowHeight="12.5"/>
  <cols>
    <col min="1" max="1" width="5.36328125" style="306" customWidth="1"/>
    <col min="2" max="2" width="28" style="306" bestFit="1" customWidth="1"/>
    <col min="3" max="3" width="24.54296875" style="306" customWidth="1"/>
    <col min="4" max="4" width="11" style="306" customWidth="1"/>
    <col min="5" max="5" width="18.90625" style="306" bestFit="1" customWidth="1"/>
    <col min="6" max="6" width="17" style="306" customWidth="1"/>
    <col min="7" max="7" width="12" style="306" customWidth="1"/>
    <col min="8" max="8" width="10.6328125" style="306" bestFit="1" customWidth="1"/>
    <col min="9" max="9" width="8.90625" style="306"/>
    <col min="10" max="10" width="12.08984375" style="306" customWidth="1"/>
    <col min="11" max="11" width="10.36328125" style="306" customWidth="1"/>
    <col min="12" max="12" width="13.453125" style="306" customWidth="1"/>
    <col min="13" max="13" width="11.90625" style="306" customWidth="1"/>
    <col min="14" max="248" width="8.90625" style="306"/>
    <col min="249" max="249" width="6.08984375" style="306" customWidth="1"/>
    <col min="250" max="250" width="24.08984375" style="306" bestFit="1" customWidth="1"/>
    <col min="251" max="251" width="30.453125" style="306" customWidth="1"/>
    <col min="252" max="252" width="13.453125" style="306" customWidth="1"/>
    <col min="253" max="253" width="15.54296875" style="306" bestFit="1" customWidth="1"/>
    <col min="254" max="254" width="14.90625" style="306" bestFit="1" customWidth="1"/>
    <col min="255" max="504" width="8.90625" style="306"/>
    <col min="505" max="505" width="6.08984375" style="306" customWidth="1"/>
    <col min="506" max="506" width="24.08984375" style="306" bestFit="1" customWidth="1"/>
    <col min="507" max="507" width="30.453125" style="306" customWidth="1"/>
    <col min="508" max="508" width="13.453125" style="306" customWidth="1"/>
    <col min="509" max="509" width="15.54296875" style="306" bestFit="1" customWidth="1"/>
    <col min="510" max="510" width="14.90625" style="306" bestFit="1" customWidth="1"/>
    <col min="511" max="760" width="8.90625" style="306"/>
    <col min="761" max="761" width="6.08984375" style="306" customWidth="1"/>
    <col min="762" max="762" width="24.08984375" style="306" bestFit="1" customWidth="1"/>
    <col min="763" max="763" width="30.453125" style="306" customWidth="1"/>
    <col min="764" max="764" width="13.453125" style="306" customWidth="1"/>
    <col min="765" max="765" width="15.54296875" style="306" bestFit="1" customWidth="1"/>
    <col min="766" max="766" width="14.90625" style="306" bestFit="1" customWidth="1"/>
    <col min="767" max="1016" width="8.90625" style="306"/>
    <col min="1017" max="1017" width="6.08984375" style="306" customWidth="1"/>
    <col min="1018" max="1018" width="24.08984375" style="306" bestFit="1" customWidth="1"/>
    <col min="1019" max="1019" width="30.453125" style="306" customWidth="1"/>
    <col min="1020" max="1020" width="13.453125" style="306" customWidth="1"/>
    <col min="1021" max="1021" width="15.54296875" style="306" bestFit="1" customWidth="1"/>
    <col min="1022" max="1022" width="14.90625" style="306" bestFit="1" customWidth="1"/>
    <col min="1023" max="1272" width="8.90625" style="306"/>
    <col min="1273" max="1273" width="6.08984375" style="306" customWidth="1"/>
    <col min="1274" max="1274" width="24.08984375" style="306" bestFit="1" customWidth="1"/>
    <col min="1275" max="1275" width="30.453125" style="306" customWidth="1"/>
    <col min="1276" max="1276" width="13.453125" style="306" customWidth="1"/>
    <col min="1277" max="1277" width="15.54296875" style="306" bestFit="1" customWidth="1"/>
    <col min="1278" max="1278" width="14.90625" style="306" bestFit="1" customWidth="1"/>
    <col min="1279" max="1528" width="8.90625" style="306"/>
    <col min="1529" max="1529" width="6.08984375" style="306" customWidth="1"/>
    <col min="1530" max="1530" width="24.08984375" style="306" bestFit="1" customWidth="1"/>
    <col min="1531" max="1531" width="30.453125" style="306" customWidth="1"/>
    <col min="1532" max="1532" width="13.453125" style="306" customWidth="1"/>
    <col min="1533" max="1533" width="15.54296875" style="306" bestFit="1" customWidth="1"/>
    <col min="1534" max="1534" width="14.90625" style="306" bestFit="1" customWidth="1"/>
    <col min="1535" max="1784" width="8.90625" style="306"/>
    <col min="1785" max="1785" width="6.08984375" style="306" customWidth="1"/>
    <col min="1786" max="1786" width="24.08984375" style="306" bestFit="1" customWidth="1"/>
    <col min="1787" max="1787" width="30.453125" style="306" customWidth="1"/>
    <col min="1788" max="1788" width="13.453125" style="306" customWidth="1"/>
    <col min="1789" max="1789" width="15.54296875" style="306" bestFit="1" customWidth="1"/>
    <col min="1790" max="1790" width="14.90625" style="306" bestFit="1" customWidth="1"/>
    <col min="1791" max="2040" width="8.90625" style="306"/>
    <col min="2041" max="2041" width="6.08984375" style="306" customWidth="1"/>
    <col min="2042" max="2042" width="24.08984375" style="306" bestFit="1" customWidth="1"/>
    <col min="2043" max="2043" width="30.453125" style="306" customWidth="1"/>
    <col min="2044" max="2044" width="13.453125" style="306" customWidth="1"/>
    <col min="2045" max="2045" width="15.54296875" style="306" bestFit="1" customWidth="1"/>
    <col min="2046" max="2046" width="14.90625" style="306" bestFit="1" customWidth="1"/>
    <col min="2047" max="2296" width="8.90625" style="306"/>
    <col min="2297" max="2297" width="6.08984375" style="306" customWidth="1"/>
    <col min="2298" max="2298" width="24.08984375" style="306" bestFit="1" customWidth="1"/>
    <col min="2299" max="2299" width="30.453125" style="306" customWidth="1"/>
    <col min="2300" max="2300" width="13.453125" style="306" customWidth="1"/>
    <col min="2301" max="2301" width="15.54296875" style="306" bestFit="1" customWidth="1"/>
    <col min="2302" max="2302" width="14.90625" style="306" bestFit="1" customWidth="1"/>
    <col min="2303" max="2552" width="8.90625" style="306"/>
    <col min="2553" max="2553" width="6.08984375" style="306" customWidth="1"/>
    <col min="2554" max="2554" width="24.08984375" style="306" bestFit="1" customWidth="1"/>
    <col min="2555" max="2555" width="30.453125" style="306" customWidth="1"/>
    <col min="2556" max="2556" width="13.453125" style="306" customWidth="1"/>
    <col min="2557" max="2557" width="15.54296875" style="306" bestFit="1" customWidth="1"/>
    <col min="2558" max="2558" width="14.90625" style="306" bestFit="1" customWidth="1"/>
    <col min="2559" max="2808" width="8.90625" style="306"/>
    <col min="2809" max="2809" width="6.08984375" style="306" customWidth="1"/>
    <col min="2810" max="2810" width="24.08984375" style="306" bestFit="1" customWidth="1"/>
    <col min="2811" max="2811" width="30.453125" style="306" customWidth="1"/>
    <col min="2812" max="2812" width="13.453125" style="306" customWidth="1"/>
    <col min="2813" max="2813" width="15.54296875" style="306" bestFit="1" customWidth="1"/>
    <col min="2814" max="2814" width="14.90625" style="306" bestFit="1" customWidth="1"/>
    <col min="2815" max="3064" width="8.90625" style="306"/>
    <col min="3065" max="3065" width="6.08984375" style="306" customWidth="1"/>
    <col min="3066" max="3066" width="24.08984375" style="306" bestFit="1" customWidth="1"/>
    <col min="3067" max="3067" width="30.453125" style="306" customWidth="1"/>
    <col min="3068" max="3068" width="13.453125" style="306" customWidth="1"/>
    <col min="3069" max="3069" width="15.54296875" style="306" bestFit="1" customWidth="1"/>
    <col min="3070" max="3070" width="14.90625" style="306" bestFit="1" customWidth="1"/>
    <col min="3071" max="3320" width="8.90625" style="306"/>
    <col min="3321" max="3321" width="6.08984375" style="306" customWidth="1"/>
    <col min="3322" max="3322" width="24.08984375" style="306" bestFit="1" customWidth="1"/>
    <col min="3323" max="3323" width="30.453125" style="306" customWidth="1"/>
    <col min="3324" max="3324" width="13.453125" style="306" customWidth="1"/>
    <col min="3325" max="3325" width="15.54296875" style="306" bestFit="1" customWidth="1"/>
    <col min="3326" max="3326" width="14.90625" style="306" bestFit="1" customWidth="1"/>
    <col min="3327" max="3576" width="8.90625" style="306"/>
    <col min="3577" max="3577" width="6.08984375" style="306" customWidth="1"/>
    <col min="3578" max="3578" width="24.08984375" style="306" bestFit="1" customWidth="1"/>
    <col min="3579" max="3579" width="30.453125" style="306" customWidth="1"/>
    <col min="3580" max="3580" width="13.453125" style="306" customWidth="1"/>
    <col min="3581" max="3581" width="15.54296875" style="306" bestFit="1" customWidth="1"/>
    <col min="3582" max="3582" width="14.90625" style="306" bestFit="1" customWidth="1"/>
    <col min="3583" max="3832" width="8.90625" style="306"/>
    <col min="3833" max="3833" width="6.08984375" style="306" customWidth="1"/>
    <col min="3834" max="3834" width="24.08984375" style="306" bestFit="1" customWidth="1"/>
    <col min="3835" max="3835" width="30.453125" style="306" customWidth="1"/>
    <col min="3836" max="3836" width="13.453125" style="306" customWidth="1"/>
    <col min="3837" max="3837" width="15.54296875" style="306" bestFit="1" customWidth="1"/>
    <col min="3838" max="3838" width="14.90625" style="306" bestFit="1" customWidth="1"/>
    <col min="3839" max="4088" width="8.90625" style="306"/>
    <col min="4089" max="4089" width="6.08984375" style="306" customWidth="1"/>
    <col min="4090" max="4090" width="24.08984375" style="306" bestFit="1" customWidth="1"/>
    <col min="4091" max="4091" width="30.453125" style="306" customWidth="1"/>
    <col min="4092" max="4092" width="13.453125" style="306" customWidth="1"/>
    <col min="4093" max="4093" width="15.54296875" style="306" bestFit="1" customWidth="1"/>
    <col min="4094" max="4094" width="14.90625" style="306" bestFit="1" customWidth="1"/>
    <col min="4095" max="4344" width="8.90625" style="306"/>
    <col min="4345" max="4345" width="6.08984375" style="306" customWidth="1"/>
    <col min="4346" max="4346" width="24.08984375" style="306" bestFit="1" customWidth="1"/>
    <col min="4347" max="4347" width="30.453125" style="306" customWidth="1"/>
    <col min="4348" max="4348" width="13.453125" style="306" customWidth="1"/>
    <col min="4349" max="4349" width="15.54296875" style="306" bestFit="1" customWidth="1"/>
    <col min="4350" max="4350" width="14.90625" style="306" bestFit="1" customWidth="1"/>
    <col min="4351" max="4600" width="8.90625" style="306"/>
    <col min="4601" max="4601" width="6.08984375" style="306" customWidth="1"/>
    <col min="4602" max="4602" width="24.08984375" style="306" bestFit="1" customWidth="1"/>
    <col min="4603" max="4603" width="30.453125" style="306" customWidth="1"/>
    <col min="4604" max="4604" width="13.453125" style="306" customWidth="1"/>
    <col min="4605" max="4605" width="15.54296875" style="306" bestFit="1" customWidth="1"/>
    <col min="4606" max="4606" width="14.90625" style="306" bestFit="1" customWidth="1"/>
    <col min="4607" max="4856" width="8.90625" style="306"/>
    <col min="4857" max="4857" width="6.08984375" style="306" customWidth="1"/>
    <col min="4858" max="4858" width="24.08984375" style="306" bestFit="1" customWidth="1"/>
    <col min="4859" max="4859" width="30.453125" style="306" customWidth="1"/>
    <col min="4860" max="4860" width="13.453125" style="306" customWidth="1"/>
    <col min="4861" max="4861" width="15.54296875" style="306" bestFit="1" customWidth="1"/>
    <col min="4862" max="4862" width="14.90625" style="306" bestFit="1" customWidth="1"/>
    <col min="4863" max="5112" width="8.90625" style="306"/>
    <col min="5113" max="5113" width="6.08984375" style="306" customWidth="1"/>
    <col min="5114" max="5114" width="24.08984375" style="306" bestFit="1" customWidth="1"/>
    <col min="5115" max="5115" width="30.453125" style="306" customWidth="1"/>
    <col min="5116" max="5116" width="13.453125" style="306" customWidth="1"/>
    <col min="5117" max="5117" width="15.54296875" style="306" bestFit="1" customWidth="1"/>
    <col min="5118" max="5118" width="14.90625" style="306" bestFit="1" customWidth="1"/>
    <col min="5119" max="5368" width="8.90625" style="306"/>
    <col min="5369" max="5369" width="6.08984375" style="306" customWidth="1"/>
    <col min="5370" max="5370" width="24.08984375" style="306" bestFit="1" customWidth="1"/>
    <col min="5371" max="5371" width="30.453125" style="306" customWidth="1"/>
    <col min="5372" max="5372" width="13.453125" style="306" customWidth="1"/>
    <col min="5373" max="5373" width="15.54296875" style="306" bestFit="1" customWidth="1"/>
    <col min="5374" max="5374" width="14.90625" style="306" bestFit="1" customWidth="1"/>
    <col min="5375" max="5624" width="8.90625" style="306"/>
    <col min="5625" max="5625" width="6.08984375" style="306" customWidth="1"/>
    <col min="5626" max="5626" width="24.08984375" style="306" bestFit="1" customWidth="1"/>
    <col min="5627" max="5627" width="30.453125" style="306" customWidth="1"/>
    <col min="5628" max="5628" width="13.453125" style="306" customWidth="1"/>
    <col min="5629" max="5629" width="15.54296875" style="306" bestFit="1" customWidth="1"/>
    <col min="5630" max="5630" width="14.90625" style="306" bestFit="1" customWidth="1"/>
    <col min="5631" max="5880" width="8.90625" style="306"/>
    <col min="5881" max="5881" width="6.08984375" style="306" customWidth="1"/>
    <col min="5882" max="5882" width="24.08984375" style="306" bestFit="1" customWidth="1"/>
    <col min="5883" max="5883" width="30.453125" style="306" customWidth="1"/>
    <col min="5884" max="5884" width="13.453125" style="306" customWidth="1"/>
    <col min="5885" max="5885" width="15.54296875" style="306" bestFit="1" customWidth="1"/>
    <col min="5886" max="5886" width="14.90625" style="306" bestFit="1" customWidth="1"/>
    <col min="5887" max="6136" width="8.90625" style="306"/>
    <col min="6137" max="6137" width="6.08984375" style="306" customWidth="1"/>
    <col min="6138" max="6138" width="24.08984375" style="306" bestFit="1" customWidth="1"/>
    <col min="6139" max="6139" width="30.453125" style="306" customWidth="1"/>
    <col min="6140" max="6140" width="13.453125" style="306" customWidth="1"/>
    <col min="6141" max="6141" width="15.54296875" style="306" bestFit="1" customWidth="1"/>
    <col min="6142" max="6142" width="14.90625" style="306" bestFit="1" customWidth="1"/>
    <col min="6143" max="6392" width="8.90625" style="306"/>
    <col min="6393" max="6393" width="6.08984375" style="306" customWidth="1"/>
    <col min="6394" max="6394" width="24.08984375" style="306" bestFit="1" customWidth="1"/>
    <col min="6395" max="6395" width="30.453125" style="306" customWidth="1"/>
    <col min="6396" max="6396" width="13.453125" style="306" customWidth="1"/>
    <col min="6397" max="6397" width="15.54296875" style="306" bestFit="1" customWidth="1"/>
    <col min="6398" max="6398" width="14.90625" style="306" bestFit="1" customWidth="1"/>
    <col min="6399" max="6648" width="8.90625" style="306"/>
    <col min="6649" max="6649" width="6.08984375" style="306" customWidth="1"/>
    <col min="6650" max="6650" width="24.08984375" style="306" bestFit="1" customWidth="1"/>
    <col min="6651" max="6651" width="30.453125" style="306" customWidth="1"/>
    <col min="6652" max="6652" width="13.453125" style="306" customWidth="1"/>
    <col min="6653" max="6653" width="15.54296875" style="306" bestFit="1" customWidth="1"/>
    <col min="6654" max="6654" width="14.90625" style="306" bestFit="1" customWidth="1"/>
    <col min="6655" max="6904" width="8.90625" style="306"/>
    <col min="6905" max="6905" width="6.08984375" style="306" customWidth="1"/>
    <col min="6906" max="6906" width="24.08984375" style="306" bestFit="1" customWidth="1"/>
    <col min="6907" max="6907" width="30.453125" style="306" customWidth="1"/>
    <col min="6908" max="6908" width="13.453125" style="306" customWidth="1"/>
    <col min="6909" max="6909" width="15.54296875" style="306" bestFit="1" customWidth="1"/>
    <col min="6910" max="6910" width="14.90625" style="306" bestFit="1" customWidth="1"/>
    <col min="6911" max="7160" width="8.90625" style="306"/>
    <col min="7161" max="7161" width="6.08984375" style="306" customWidth="1"/>
    <col min="7162" max="7162" width="24.08984375" style="306" bestFit="1" customWidth="1"/>
    <col min="7163" max="7163" width="30.453125" style="306" customWidth="1"/>
    <col min="7164" max="7164" width="13.453125" style="306" customWidth="1"/>
    <col min="7165" max="7165" width="15.54296875" style="306" bestFit="1" customWidth="1"/>
    <col min="7166" max="7166" width="14.90625" style="306" bestFit="1" customWidth="1"/>
    <col min="7167" max="7416" width="8.90625" style="306"/>
    <col min="7417" max="7417" width="6.08984375" style="306" customWidth="1"/>
    <col min="7418" max="7418" width="24.08984375" style="306" bestFit="1" customWidth="1"/>
    <col min="7419" max="7419" width="30.453125" style="306" customWidth="1"/>
    <col min="7420" max="7420" width="13.453125" style="306" customWidth="1"/>
    <col min="7421" max="7421" width="15.54296875" style="306" bestFit="1" customWidth="1"/>
    <col min="7422" max="7422" width="14.90625" style="306" bestFit="1" customWidth="1"/>
    <col min="7423" max="7672" width="8.90625" style="306"/>
    <col min="7673" max="7673" width="6.08984375" style="306" customWidth="1"/>
    <col min="7674" max="7674" width="24.08984375" style="306" bestFit="1" customWidth="1"/>
    <col min="7675" max="7675" width="30.453125" style="306" customWidth="1"/>
    <col min="7676" max="7676" width="13.453125" style="306" customWidth="1"/>
    <col min="7677" max="7677" width="15.54296875" style="306" bestFit="1" customWidth="1"/>
    <col min="7678" max="7678" width="14.90625" style="306" bestFit="1" customWidth="1"/>
    <col min="7679" max="7928" width="8.90625" style="306"/>
    <col min="7929" max="7929" width="6.08984375" style="306" customWidth="1"/>
    <col min="7930" max="7930" width="24.08984375" style="306" bestFit="1" customWidth="1"/>
    <col min="7931" max="7931" width="30.453125" style="306" customWidth="1"/>
    <col min="7932" max="7932" width="13.453125" style="306" customWidth="1"/>
    <col min="7933" max="7933" width="15.54296875" style="306" bestFit="1" customWidth="1"/>
    <col min="7934" max="7934" width="14.90625" style="306" bestFit="1" customWidth="1"/>
    <col min="7935" max="8184" width="8.90625" style="306"/>
    <col min="8185" max="8185" width="6.08984375" style="306" customWidth="1"/>
    <col min="8186" max="8186" width="24.08984375" style="306" bestFit="1" customWidth="1"/>
    <col min="8187" max="8187" width="30.453125" style="306" customWidth="1"/>
    <col min="8188" max="8188" width="13.453125" style="306" customWidth="1"/>
    <col min="8189" max="8189" width="15.54296875" style="306" bestFit="1" customWidth="1"/>
    <col min="8190" max="8190" width="14.90625" style="306" bestFit="1" customWidth="1"/>
    <col min="8191" max="8440" width="8.90625" style="306"/>
    <col min="8441" max="8441" width="6.08984375" style="306" customWidth="1"/>
    <col min="8442" max="8442" width="24.08984375" style="306" bestFit="1" customWidth="1"/>
    <col min="8443" max="8443" width="30.453125" style="306" customWidth="1"/>
    <col min="8444" max="8444" width="13.453125" style="306" customWidth="1"/>
    <col min="8445" max="8445" width="15.54296875" style="306" bestFit="1" customWidth="1"/>
    <col min="8446" max="8446" width="14.90625" style="306" bestFit="1" customWidth="1"/>
    <col min="8447" max="8696" width="8.90625" style="306"/>
    <col min="8697" max="8697" width="6.08984375" style="306" customWidth="1"/>
    <col min="8698" max="8698" width="24.08984375" style="306" bestFit="1" customWidth="1"/>
    <col min="8699" max="8699" width="30.453125" style="306" customWidth="1"/>
    <col min="8700" max="8700" width="13.453125" style="306" customWidth="1"/>
    <col min="8701" max="8701" width="15.54296875" style="306" bestFit="1" customWidth="1"/>
    <col min="8702" max="8702" width="14.90625" style="306" bestFit="1" customWidth="1"/>
    <col min="8703" max="8952" width="8.90625" style="306"/>
    <col min="8953" max="8953" width="6.08984375" style="306" customWidth="1"/>
    <col min="8954" max="8954" width="24.08984375" style="306" bestFit="1" customWidth="1"/>
    <col min="8955" max="8955" width="30.453125" style="306" customWidth="1"/>
    <col min="8956" max="8956" width="13.453125" style="306" customWidth="1"/>
    <col min="8957" max="8957" width="15.54296875" style="306" bestFit="1" customWidth="1"/>
    <col min="8958" max="8958" width="14.90625" style="306" bestFit="1" customWidth="1"/>
    <col min="8959" max="9208" width="8.90625" style="306"/>
    <col min="9209" max="9209" width="6.08984375" style="306" customWidth="1"/>
    <col min="9210" max="9210" width="24.08984375" style="306" bestFit="1" customWidth="1"/>
    <col min="9211" max="9211" width="30.453125" style="306" customWidth="1"/>
    <col min="9212" max="9212" width="13.453125" style="306" customWidth="1"/>
    <col min="9213" max="9213" width="15.54296875" style="306" bestFit="1" customWidth="1"/>
    <col min="9214" max="9214" width="14.90625" style="306" bestFit="1" customWidth="1"/>
    <col min="9215" max="9464" width="8.90625" style="306"/>
    <col min="9465" max="9465" width="6.08984375" style="306" customWidth="1"/>
    <col min="9466" max="9466" width="24.08984375" style="306" bestFit="1" customWidth="1"/>
    <col min="9467" max="9467" width="30.453125" style="306" customWidth="1"/>
    <col min="9468" max="9468" width="13.453125" style="306" customWidth="1"/>
    <col min="9469" max="9469" width="15.54296875" style="306" bestFit="1" customWidth="1"/>
    <col min="9470" max="9470" width="14.90625" style="306" bestFit="1" customWidth="1"/>
    <col min="9471" max="9720" width="8.90625" style="306"/>
    <col min="9721" max="9721" width="6.08984375" style="306" customWidth="1"/>
    <col min="9722" max="9722" width="24.08984375" style="306" bestFit="1" customWidth="1"/>
    <col min="9723" max="9723" width="30.453125" style="306" customWidth="1"/>
    <col min="9724" max="9724" width="13.453125" style="306" customWidth="1"/>
    <col min="9725" max="9725" width="15.54296875" style="306" bestFit="1" customWidth="1"/>
    <col min="9726" max="9726" width="14.90625" style="306" bestFit="1" customWidth="1"/>
    <col min="9727" max="9976" width="8.90625" style="306"/>
    <col min="9977" max="9977" width="6.08984375" style="306" customWidth="1"/>
    <col min="9978" max="9978" width="24.08984375" style="306" bestFit="1" customWidth="1"/>
    <col min="9979" max="9979" width="30.453125" style="306" customWidth="1"/>
    <col min="9980" max="9980" width="13.453125" style="306" customWidth="1"/>
    <col min="9981" max="9981" width="15.54296875" style="306" bestFit="1" customWidth="1"/>
    <col min="9982" max="9982" width="14.90625" style="306" bestFit="1" customWidth="1"/>
    <col min="9983" max="10232" width="8.90625" style="306"/>
    <col min="10233" max="10233" width="6.08984375" style="306" customWidth="1"/>
    <col min="10234" max="10234" width="24.08984375" style="306" bestFit="1" customWidth="1"/>
    <col min="10235" max="10235" width="30.453125" style="306" customWidth="1"/>
    <col min="10236" max="10236" width="13.453125" style="306" customWidth="1"/>
    <col min="10237" max="10237" width="15.54296875" style="306" bestFit="1" customWidth="1"/>
    <col min="10238" max="10238" width="14.90625" style="306" bestFit="1" customWidth="1"/>
    <col min="10239" max="10488" width="8.90625" style="306"/>
    <col min="10489" max="10489" width="6.08984375" style="306" customWidth="1"/>
    <col min="10490" max="10490" width="24.08984375" style="306" bestFit="1" customWidth="1"/>
    <col min="10491" max="10491" width="30.453125" style="306" customWidth="1"/>
    <col min="10492" max="10492" width="13.453125" style="306" customWidth="1"/>
    <col min="10493" max="10493" width="15.54296875" style="306" bestFit="1" customWidth="1"/>
    <col min="10494" max="10494" width="14.90625" style="306" bestFit="1" customWidth="1"/>
    <col min="10495" max="10744" width="8.90625" style="306"/>
    <col min="10745" max="10745" width="6.08984375" style="306" customWidth="1"/>
    <col min="10746" max="10746" width="24.08984375" style="306" bestFit="1" customWidth="1"/>
    <col min="10747" max="10747" width="30.453125" style="306" customWidth="1"/>
    <col min="10748" max="10748" width="13.453125" style="306" customWidth="1"/>
    <col min="10749" max="10749" width="15.54296875" style="306" bestFit="1" customWidth="1"/>
    <col min="10750" max="10750" width="14.90625" style="306" bestFit="1" customWidth="1"/>
    <col min="10751" max="11000" width="8.90625" style="306"/>
    <col min="11001" max="11001" width="6.08984375" style="306" customWidth="1"/>
    <col min="11002" max="11002" width="24.08984375" style="306" bestFit="1" customWidth="1"/>
    <col min="11003" max="11003" width="30.453125" style="306" customWidth="1"/>
    <col min="11004" max="11004" width="13.453125" style="306" customWidth="1"/>
    <col min="11005" max="11005" width="15.54296875" style="306" bestFit="1" customWidth="1"/>
    <col min="11006" max="11006" width="14.90625" style="306" bestFit="1" customWidth="1"/>
    <col min="11007" max="11256" width="8.90625" style="306"/>
    <col min="11257" max="11257" width="6.08984375" style="306" customWidth="1"/>
    <col min="11258" max="11258" width="24.08984375" style="306" bestFit="1" customWidth="1"/>
    <col min="11259" max="11259" width="30.453125" style="306" customWidth="1"/>
    <col min="11260" max="11260" width="13.453125" style="306" customWidth="1"/>
    <col min="11261" max="11261" width="15.54296875" style="306" bestFit="1" customWidth="1"/>
    <col min="11262" max="11262" width="14.90625" style="306" bestFit="1" customWidth="1"/>
    <col min="11263" max="11512" width="8.90625" style="306"/>
    <col min="11513" max="11513" width="6.08984375" style="306" customWidth="1"/>
    <col min="11514" max="11514" width="24.08984375" style="306" bestFit="1" customWidth="1"/>
    <col min="11515" max="11515" width="30.453125" style="306" customWidth="1"/>
    <col min="11516" max="11516" width="13.453125" style="306" customWidth="1"/>
    <col min="11517" max="11517" width="15.54296875" style="306" bestFit="1" customWidth="1"/>
    <col min="11518" max="11518" width="14.90625" style="306" bestFit="1" customWidth="1"/>
    <col min="11519" max="11768" width="8.90625" style="306"/>
    <col min="11769" max="11769" width="6.08984375" style="306" customWidth="1"/>
    <col min="11770" max="11770" width="24.08984375" style="306" bestFit="1" customWidth="1"/>
    <col min="11771" max="11771" width="30.453125" style="306" customWidth="1"/>
    <col min="11772" max="11772" width="13.453125" style="306" customWidth="1"/>
    <col min="11773" max="11773" width="15.54296875" style="306" bestFit="1" customWidth="1"/>
    <col min="11774" max="11774" width="14.90625" style="306" bestFit="1" customWidth="1"/>
    <col min="11775" max="12024" width="8.90625" style="306"/>
    <col min="12025" max="12025" width="6.08984375" style="306" customWidth="1"/>
    <col min="12026" max="12026" width="24.08984375" style="306" bestFit="1" customWidth="1"/>
    <col min="12027" max="12027" width="30.453125" style="306" customWidth="1"/>
    <col min="12028" max="12028" width="13.453125" style="306" customWidth="1"/>
    <col min="12029" max="12029" width="15.54296875" style="306" bestFit="1" customWidth="1"/>
    <col min="12030" max="12030" width="14.90625" style="306" bestFit="1" customWidth="1"/>
    <col min="12031" max="12280" width="8.90625" style="306"/>
    <col min="12281" max="12281" width="6.08984375" style="306" customWidth="1"/>
    <col min="12282" max="12282" width="24.08984375" style="306" bestFit="1" customWidth="1"/>
    <col min="12283" max="12283" width="30.453125" style="306" customWidth="1"/>
    <col min="12284" max="12284" width="13.453125" style="306" customWidth="1"/>
    <col min="12285" max="12285" width="15.54296875" style="306" bestFit="1" customWidth="1"/>
    <col min="12286" max="12286" width="14.90625" style="306" bestFit="1" customWidth="1"/>
    <col min="12287" max="12536" width="8.90625" style="306"/>
    <col min="12537" max="12537" width="6.08984375" style="306" customWidth="1"/>
    <col min="12538" max="12538" width="24.08984375" style="306" bestFit="1" customWidth="1"/>
    <col min="12539" max="12539" width="30.453125" style="306" customWidth="1"/>
    <col min="12540" max="12540" width="13.453125" style="306" customWidth="1"/>
    <col min="12541" max="12541" width="15.54296875" style="306" bestFit="1" customWidth="1"/>
    <col min="12542" max="12542" width="14.90625" style="306" bestFit="1" customWidth="1"/>
    <col min="12543" max="12792" width="8.90625" style="306"/>
    <col min="12793" max="12793" width="6.08984375" style="306" customWidth="1"/>
    <col min="12794" max="12794" width="24.08984375" style="306" bestFit="1" customWidth="1"/>
    <col min="12795" max="12795" width="30.453125" style="306" customWidth="1"/>
    <col min="12796" max="12796" width="13.453125" style="306" customWidth="1"/>
    <col min="12797" max="12797" width="15.54296875" style="306" bestFit="1" customWidth="1"/>
    <col min="12798" max="12798" width="14.90625" style="306" bestFit="1" customWidth="1"/>
    <col min="12799" max="13048" width="8.90625" style="306"/>
    <col min="13049" max="13049" width="6.08984375" style="306" customWidth="1"/>
    <col min="13050" max="13050" width="24.08984375" style="306" bestFit="1" customWidth="1"/>
    <col min="13051" max="13051" width="30.453125" style="306" customWidth="1"/>
    <col min="13052" max="13052" width="13.453125" style="306" customWidth="1"/>
    <col min="13053" max="13053" width="15.54296875" style="306" bestFit="1" customWidth="1"/>
    <col min="13054" max="13054" width="14.90625" style="306" bestFit="1" customWidth="1"/>
    <col min="13055" max="13304" width="8.90625" style="306"/>
    <col min="13305" max="13305" width="6.08984375" style="306" customWidth="1"/>
    <col min="13306" max="13306" width="24.08984375" style="306" bestFit="1" customWidth="1"/>
    <col min="13307" max="13307" width="30.453125" style="306" customWidth="1"/>
    <col min="13308" max="13308" width="13.453125" style="306" customWidth="1"/>
    <col min="13309" max="13309" width="15.54296875" style="306" bestFit="1" customWidth="1"/>
    <col min="13310" max="13310" width="14.90625" style="306" bestFit="1" customWidth="1"/>
    <col min="13311" max="13560" width="8.90625" style="306"/>
    <col min="13561" max="13561" width="6.08984375" style="306" customWidth="1"/>
    <col min="13562" max="13562" width="24.08984375" style="306" bestFit="1" customWidth="1"/>
    <col min="13563" max="13563" width="30.453125" style="306" customWidth="1"/>
    <col min="13564" max="13564" width="13.453125" style="306" customWidth="1"/>
    <col min="13565" max="13565" width="15.54296875" style="306" bestFit="1" customWidth="1"/>
    <col min="13566" max="13566" width="14.90625" style="306" bestFit="1" customWidth="1"/>
    <col min="13567" max="13816" width="8.90625" style="306"/>
    <col min="13817" max="13817" width="6.08984375" style="306" customWidth="1"/>
    <col min="13818" max="13818" width="24.08984375" style="306" bestFit="1" customWidth="1"/>
    <col min="13819" max="13819" width="30.453125" style="306" customWidth="1"/>
    <col min="13820" max="13820" width="13.453125" style="306" customWidth="1"/>
    <col min="13821" max="13821" width="15.54296875" style="306" bestFit="1" customWidth="1"/>
    <col min="13822" max="13822" width="14.90625" style="306" bestFit="1" customWidth="1"/>
    <col min="13823" max="14072" width="8.90625" style="306"/>
    <col min="14073" max="14073" width="6.08984375" style="306" customWidth="1"/>
    <col min="14074" max="14074" width="24.08984375" style="306" bestFit="1" customWidth="1"/>
    <col min="14075" max="14075" width="30.453125" style="306" customWidth="1"/>
    <col min="14076" max="14076" width="13.453125" style="306" customWidth="1"/>
    <col min="14077" max="14077" width="15.54296875" style="306" bestFit="1" customWidth="1"/>
    <col min="14078" max="14078" width="14.90625" style="306" bestFit="1" customWidth="1"/>
    <col min="14079" max="14328" width="8.90625" style="306"/>
    <col min="14329" max="14329" width="6.08984375" style="306" customWidth="1"/>
    <col min="14330" max="14330" width="24.08984375" style="306" bestFit="1" customWidth="1"/>
    <col min="14331" max="14331" width="30.453125" style="306" customWidth="1"/>
    <col min="14332" max="14332" width="13.453125" style="306" customWidth="1"/>
    <col min="14333" max="14333" width="15.54296875" style="306" bestFit="1" customWidth="1"/>
    <col min="14334" max="14334" width="14.90625" style="306" bestFit="1" customWidth="1"/>
    <col min="14335" max="14584" width="8.90625" style="306"/>
    <col min="14585" max="14585" width="6.08984375" style="306" customWidth="1"/>
    <col min="14586" max="14586" width="24.08984375" style="306" bestFit="1" customWidth="1"/>
    <col min="14587" max="14587" width="30.453125" style="306" customWidth="1"/>
    <col min="14588" max="14588" width="13.453125" style="306" customWidth="1"/>
    <col min="14589" max="14589" width="15.54296875" style="306" bestFit="1" customWidth="1"/>
    <col min="14590" max="14590" width="14.90625" style="306" bestFit="1" customWidth="1"/>
    <col min="14591" max="14840" width="8.90625" style="306"/>
    <col min="14841" max="14841" width="6.08984375" style="306" customWidth="1"/>
    <col min="14842" max="14842" width="24.08984375" style="306" bestFit="1" customWidth="1"/>
    <col min="14843" max="14843" width="30.453125" style="306" customWidth="1"/>
    <col min="14844" max="14844" width="13.453125" style="306" customWidth="1"/>
    <col min="14845" max="14845" width="15.54296875" style="306" bestFit="1" customWidth="1"/>
    <col min="14846" max="14846" width="14.90625" style="306" bestFit="1" customWidth="1"/>
    <col min="14847" max="15096" width="8.90625" style="306"/>
    <col min="15097" max="15097" width="6.08984375" style="306" customWidth="1"/>
    <col min="15098" max="15098" width="24.08984375" style="306" bestFit="1" customWidth="1"/>
    <col min="15099" max="15099" width="30.453125" style="306" customWidth="1"/>
    <col min="15100" max="15100" width="13.453125" style="306" customWidth="1"/>
    <col min="15101" max="15101" width="15.54296875" style="306" bestFit="1" customWidth="1"/>
    <col min="15102" max="15102" width="14.90625" style="306" bestFit="1" customWidth="1"/>
    <col min="15103" max="15352" width="8.90625" style="306"/>
    <col min="15353" max="15353" width="6.08984375" style="306" customWidth="1"/>
    <col min="15354" max="15354" width="24.08984375" style="306" bestFit="1" customWidth="1"/>
    <col min="15355" max="15355" width="30.453125" style="306" customWidth="1"/>
    <col min="15356" max="15356" width="13.453125" style="306" customWidth="1"/>
    <col min="15357" max="15357" width="15.54296875" style="306" bestFit="1" customWidth="1"/>
    <col min="15358" max="15358" width="14.90625" style="306" bestFit="1" customWidth="1"/>
    <col min="15359" max="15608" width="8.90625" style="306"/>
    <col min="15609" max="15609" width="6.08984375" style="306" customWidth="1"/>
    <col min="15610" max="15610" width="24.08984375" style="306" bestFit="1" customWidth="1"/>
    <col min="15611" max="15611" width="30.453125" style="306" customWidth="1"/>
    <col min="15612" max="15612" width="13.453125" style="306" customWidth="1"/>
    <col min="15613" max="15613" width="15.54296875" style="306" bestFit="1" customWidth="1"/>
    <col min="15614" max="15614" width="14.90625" style="306" bestFit="1" customWidth="1"/>
    <col min="15615" max="15864" width="8.90625" style="306"/>
    <col min="15865" max="15865" width="6.08984375" style="306" customWidth="1"/>
    <col min="15866" max="15866" width="24.08984375" style="306" bestFit="1" customWidth="1"/>
    <col min="15867" max="15867" width="30.453125" style="306" customWidth="1"/>
    <col min="15868" max="15868" width="13.453125" style="306" customWidth="1"/>
    <col min="15869" max="15869" width="15.54296875" style="306" bestFit="1" customWidth="1"/>
    <col min="15870" max="15870" width="14.90625" style="306" bestFit="1" customWidth="1"/>
    <col min="15871" max="16120" width="8.90625" style="306"/>
    <col min="16121" max="16121" width="6.08984375" style="306" customWidth="1"/>
    <col min="16122" max="16122" width="24.08984375" style="306" bestFit="1" customWidth="1"/>
    <col min="16123" max="16123" width="30.453125" style="306" customWidth="1"/>
    <col min="16124" max="16124" width="13.453125" style="306" customWidth="1"/>
    <col min="16125" max="16125" width="15.54296875" style="306" bestFit="1" customWidth="1"/>
    <col min="16126" max="16126" width="14.90625" style="306" bestFit="1" customWidth="1"/>
    <col min="16127" max="16384" width="8.90625" style="306"/>
  </cols>
  <sheetData>
    <row r="1" spans="1:9" ht="20">
      <c r="A1" s="527" t="s">
        <v>776</v>
      </c>
      <c r="B1" s="528"/>
      <c r="C1" s="528"/>
      <c r="D1" s="528"/>
      <c r="E1" s="528"/>
      <c r="F1" s="528"/>
      <c r="G1" s="528"/>
      <c r="H1" s="529"/>
    </row>
    <row r="2" spans="1:9" ht="15.5">
      <c r="A2" s="307" t="s">
        <v>777</v>
      </c>
      <c r="B2" s="308" t="s">
        <v>778</v>
      </c>
      <c r="C2" s="308" t="s">
        <v>779</v>
      </c>
      <c r="D2" s="307" t="s">
        <v>780</v>
      </c>
      <c r="E2" s="307" t="s">
        <v>781</v>
      </c>
      <c r="F2" s="307" t="s">
        <v>782</v>
      </c>
      <c r="G2" s="308" t="s">
        <v>50</v>
      </c>
      <c r="H2" s="308" t="s">
        <v>783</v>
      </c>
    </row>
    <row r="3" spans="1:9" ht="46">
      <c r="A3" s="309">
        <v>1</v>
      </c>
      <c r="B3" s="309" t="s">
        <v>784</v>
      </c>
      <c r="C3" s="310" t="s">
        <v>785</v>
      </c>
      <c r="D3" s="311" t="s">
        <v>786</v>
      </c>
      <c r="E3" s="309" t="s">
        <v>787</v>
      </c>
      <c r="F3" s="312">
        <v>16</v>
      </c>
      <c r="G3" s="485">
        <v>2550</v>
      </c>
      <c r="H3" s="313">
        <f t="shared" ref="H3:H27" si="0">F3*G3</f>
        <v>40800</v>
      </c>
      <c r="I3" s="314"/>
    </row>
    <row r="4" spans="1:9" ht="34.5">
      <c r="A4" s="309">
        <v>2</v>
      </c>
      <c r="B4" s="309" t="s">
        <v>788</v>
      </c>
      <c r="C4" s="310" t="s">
        <v>789</v>
      </c>
      <c r="D4" s="310" t="s">
        <v>790</v>
      </c>
      <c r="E4" s="309" t="s">
        <v>787</v>
      </c>
      <c r="F4" s="309">
        <v>0</v>
      </c>
      <c r="G4" s="485">
        <v>0</v>
      </c>
      <c r="H4" s="313">
        <f t="shared" si="0"/>
        <v>0</v>
      </c>
      <c r="I4" s="314"/>
    </row>
    <row r="5" spans="1:9" ht="103.5">
      <c r="A5" s="309">
        <v>3</v>
      </c>
      <c r="B5" s="309" t="s">
        <v>791</v>
      </c>
      <c r="C5" s="310" t="s">
        <v>792</v>
      </c>
      <c r="D5" s="311" t="s">
        <v>793</v>
      </c>
      <c r="E5" s="309" t="s">
        <v>787</v>
      </c>
      <c r="F5" s="309">
        <v>0</v>
      </c>
      <c r="G5" s="485">
        <v>0</v>
      </c>
      <c r="H5" s="313">
        <f t="shared" si="0"/>
        <v>0</v>
      </c>
      <c r="I5" s="314"/>
    </row>
    <row r="6" spans="1:9" ht="103.5">
      <c r="A6" s="309">
        <v>4</v>
      </c>
      <c r="B6" s="309" t="s">
        <v>791</v>
      </c>
      <c r="C6" s="310" t="s">
        <v>794</v>
      </c>
      <c r="D6" s="311" t="s">
        <v>795</v>
      </c>
      <c r="E6" s="309" t="s">
        <v>787</v>
      </c>
      <c r="F6" s="309">
        <v>0</v>
      </c>
      <c r="G6" s="485">
        <v>0</v>
      </c>
      <c r="H6" s="313">
        <f t="shared" si="0"/>
        <v>0</v>
      </c>
      <c r="I6" s="314"/>
    </row>
    <row r="7" spans="1:9" ht="103.5">
      <c r="A7" s="309">
        <v>5</v>
      </c>
      <c r="B7" s="309" t="s">
        <v>791</v>
      </c>
      <c r="C7" s="310" t="s">
        <v>796</v>
      </c>
      <c r="D7" s="311" t="s">
        <v>797</v>
      </c>
      <c r="E7" s="309" t="s">
        <v>787</v>
      </c>
      <c r="F7" s="309">
        <v>0</v>
      </c>
      <c r="G7" s="485">
        <v>0</v>
      </c>
      <c r="H7" s="313">
        <f t="shared" si="0"/>
        <v>0</v>
      </c>
      <c r="I7" s="314"/>
    </row>
    <row r="8" spans="1:9" ht="103.5">
      <c r="A8" s="309">
        <v>6</v>
      </c>
      <c r="B8" s="309" t="s">
        <v>791</v>
      </c>
      <c r="C8" s="310" t="s">
        <v>798</v>
      </c>
      <c r="D8" s="311" t="s">
        <v>799</v>
      </c>
      <c r="E8" s="309" t="s">
        <v>787</v>
      </c>
      <c r="F8" s="309">
        <v>1</v>
      </c>
      <c r="G8" s="485">
        <v>55000</v>
      </c>
      <c r="H8" s="313">
        <f t="shared" si="0"/>
        <v>55000</v>
      </c>
      <c r="I8" s="314"/>
    </row>
    <row r="9" spans="1:9" ht="69">
      <c r="A9" s="309">
        <f t="shared" ref="A9:A27" si="1">A8+1</f>
        <v>7</v>
      </c>
      <c r="B9" s="311" t="s">
        <v>800</v>
      </c>
      <c r="C9" s="310" t="s">
        <v>801</v>
      </c>
      <c r="D9" s="311" t="s">
        <v>262</v>
      </c>
      <c r="E9" s="309"/>
      <c r="F9" s="309">
        <v>0</v>
      </c>
      <c r="G9" s="485">
        <v>0</v>
      </c>
      <c r="H9" s="313">
        <f t="shared" si="0"/>
        <v>0</v>
      </c>
      <c r="I9" s="314"/>
    </row>
    <row r="10" spans="1:9">
      <c r="A10" s="309">
        <f t="shared" si="1"/>
        <v>8</v>
      </c>
      <c r="B10" s="315" t="s">
        <v>802</v>
      </c>
      <c r="C10" s="310" t="s">
        <v>803</v>
      </c>
      <c r="D10" s="310" t="s">
        <v>804</v>
      </c>
      <c r="E10" s="316" t="s">
        <v>805</v>
      </c>
      <c r="F10" s="316">
        <v>1</v>
      </c>
      <c r="G10" s="485">
        <v>29900</v>
      </c>
      <c r="H10" s="313">
        <f t="shared" si="0"/>
        <v>29900</v>
      </c>
      <c r="I10" s="314"/>
    </row>
    <row r="11" spans="1:9">
      <c r="A11" s="309">
        <f t="shared" si="1"/>
        <v>9</v>
      </c>
      <c r="B11" s="315" t="s">
        <v>802</v>
      </c>
      <c r="C11" s="310" t="s">
        <v>806</v>
      </c>
      <c r="D11" s="310" t="s">
        <v>804</v>
      </c>
      <c r="E11" s="316" t="s">
        <v>805</v>
      </c>
      <c r="F11" s="309">
        <v>0</v>
      </c>
      <c r="G11" s="485">
        <v>24500</v>
      </c>
      <c r="H11" s="313">
        <f t="shared" si="0"/>
        <v>0</v>
      </c>
      <c r="I11" s="314"/>
    </row>
    <row r="12" spans="1:9" ht="23">
      <c r="A12" s="309">
        <f t="shared" si="1"/>
        <v>10</v>
      </c>
      <c r="B12" s="316" t="s">
        <v>807</v>
      </c>
      <c r="C12" s="310"/>
      <c r="D12" s="310"/>
      <c r="E12" s="316" t="s">
        <v>808</v>
      </c>
      <c r="F12" s="312">
        <v>125</v>
      </c>
      <c r="G12" s="485">
        <v>105</v>
      </c>
      <c r="H12" s="313">
        <f t="shared" si="0"/>
        <v>13125</v>
      </c>
      <c r="I12" s="314"/>
    </row>
    <row r="13" spans="1:9">
      <c r="A13" s="309">
        <f t="shared" si="1"/>
        <v>11</v>
      </c>
      <c r="B13" s="317" t="s">
        <v>809</v>
      </c>
      <c r="C13" s="310" t="s">
        <v>810</v>
      </c>
      <c r="D13" s="316" t="s">
        <v>811</v>
      </c>
      <c r="E13" s="310" t="s">
        <v>812</v>
      </c>
      <c r="F13" s="309">
        <v>1</v>
      </c>
      <c r="G13" s="485">
        <v>5500</v>
      </c>
      <c r="H13" s="313">
        <f t="shared" si="0"/>
        <v>5500</v>
      </c>
      <c r="I13" s="314"/>
    </row>
    <row r="14" spans="1:9">
      <c r="A14" s="309">
        <f t="shared" si="1"/>
        <v>12</v>
      </c>
      <c r="B14" s="317" t="s">
        <v>813</v>
      </c>
      <c r="C14" s="310"/>
      <c r="D14" s="316"/>
      <c r="E14" s="310"/>
      <c r="F14" s="309">
        <v>1</v>
      </c>
      <c r="G14" s="485">
        <v>45500</v>
      </c>
      <c r="H14" s="313">
        <f t="shared" si="0"/>
        <v>45500</v>
      </c>
      <c r="I14" s="314"/>
    </row>
    <row r="15" spans="1:9">
      <c r="A15" s="309">
        <f t="shared" si="1"/>
        <v>13</v>
      </c>
      <c r="B15" s="317" t="s">
        <v>814</v>
      </c>
      <c r="C15" s="310"/>
      <c r="D15" s="316"/>
      <c r="E15" s="310"/>
      <c r="F15" s="309">
        <v>1</v>
      </c>
      <c r="G15" s="485">
        <v>22000</v>
      </c>
      <c r="H15" s="313">
        <f t="shared" si="0"/>
        <v>22000</v>
      </c>
      <c r="I15" s="314"/>
    </row>
    <row r="16" spans="1:9">
      <c r="A16" s="309">
        <f t="shared" si="1"/>
        <v>14</v>
      </c>
      <c r="B16" s="317" t="s">
        <v>815</v>
      </c>
      <c r="C16" s="310"/>
      <c r="D16" s="316"/>
      <c r="E16" s="310"/>
      <c r="F16" s="309">
        <v>1</v>
      </c>
      <c r="G16" s="485">
        <v>1050</v>
      </c>
      <c r="H16" s="313">
        <f t="shared" si="0"/>
        <v>1050</v>
      </c>
      <c r="I16" s="314"/>
    </row>
    <row r="17" spans="1:9">
      <c r="A17" s="309">
        <f t="shared" si="1"/>
        <v>15</v>
      </c>
      <c r="B17" s="317" t="s">
        <v>816</v>
      </c>
      <c r="C17" s="310"/>
      <c r="D17" s="316"/>
      <c r="E17" s="310"/>
      <c r="F17" s="309">
        <v>1</v>
      </c>
      <c r="G17" s="485">
        <v>2500</v>
      </c>
      <c r="H17" s="313"/>
      <c r="I17" s="314"/>
    </row>
    <row r="18" spans="1:9">
      <c r="A18" s="309">
        <f t="shared" si="1"/>
        <v>16</v>
      </c>
      <c r="B18" s="317" t="s">
        <v>817</v>
      </c>
      <c r="C18" s="311"/>
      <c r="D18" s="310"/>
      <c r="E18" s="310"/>
      <c r="F18" s="318">
        <v>32</v>
      </c>
      <c r="G18" s="485">
        <v>300</v>
      </c>
      <c r="H18" s="313">
        <f t="shared" si="0"/>
        <v>9600</v>
      </c>
      <c r="I18" s="314"/>
    </row>
    <row r="19" spans="1:9">
      <c r="A19" s="309">
        <f t="shared" si="1"/>
        <v>17</v>
      </c>
      <c r="B19" s="317" t="s">
        <v>818</v>
      </c>
      <c r="C19" s="311"/>
      <c r="D19" s="310"/>
      <c r="E19" s="310"/>
      <c r="F19" s="318">
        <v>16</v>
      </c>
      <c r="G19" s="485">
        <v>300</v>
      </c>
      <c r="H19" s="313">
        <f t="shared" si="0"/>
        <v>4800</v>
      </c>
      <c r="I19" s="314"/>
    </row>
    <row r="20" spans="1:9">
      <c r="A20" s="309">
        <f t="shared" si="1"/>
        <v>18</v>
      </c>
      <c r="B20" s="309" t="s">
        <v>819</v>
      </c>
      <c r="C20" s="311" t="s">
        <v>820</v>
      </c>
      <c r="D20" s="316"/>
      <c r="E20" s="310" t="s">
        <v>821</v>
      </c>
      <c r="F20" s="311">
        <v>0</v>
      </c>
      <c r="G20" s="485">
        <v>3500</v>
      </c>
      <c r="H20" s="313">
        <f t="shared" si="0"/>
        <v>0</v>
      </c>
      <c r="I20" s="314"/>
    </row>
    <row r="21" spans="1:9">
      <c r="A21" s="309">
        <f t="shared" si="1"/>
        <v>19</v>
      </c>
      <c r="B21" s="309" t="s">
        <v>819</v>
      </c>
      <c r="C21" s="311" t="s">
        <v>822</v>
      </c>
      <c r="D21" s="316"/>
      <c r="E21" s="310" t="s">
        <v>821</v>
      </c>
      <c r="F21" s="318">
        <v>1</v>
      </c>
      <c r="G21" s="485">
        <v>3850</v>
      </c>
      <c r="H21" s="313">
        <f t="shared" si="0"/>
        <v>3850</v>
      </c>
      <c r="I21" s="314"/>
    </row>
    <row r="22" spans="1:9">
      <c r="A22" s="309">
        <f t="shared" si="1"/>
        <v>20</v>
      </c>
      <c r="B22" s="317" t="s">
        <v>823</v>
      </c>
      <c r="C22" s="311" t="s">
        <v>824</v>
      </c>
      <c r="D22" s="310"/>
      <c r="E22" s="310" t="s">
        <v>825</v>
      </c>
      <c r="F22" s="311">
        <v>1</v>
      </c>
      <c r="G22" s="485">
        <v>1550</v>
      </c>
      <c r="H22" s="313">
        <f t="shared" si="0"/>
        <v>1550</v>
      </c>
      <c r="I22" s="314"/>
    </row>
    <row r="23" spans="1:9">
      <c r="A23" s="309">
        <f t="shared" si="1"/>
        <v>21</v>
      </c>
      <c r="B23" s="319" t="s">
        <v>826</v>
      </c>
      <c r="C23" s="320" t="s">
        <v>827</v>
      </c>
      <c r="D23" s="320"/>
      <c r="E23" s="319" t="s">
        <v>787</v>
      </c>
      <c r="F23" s="321">
        <v>1</v>
      </c>
      <c r="G23" s="485">
        <v>1500</v>
      </c>
      <c r="H23" s="313">
        <f t="shared" si="0"/>
        <v>1500</v>
      </c>
      <c r="I23" s="314"/>
    </row>
    <row r="24" spans="1:9">
      <c r="A24" s="309">
        <f t="shared" si="1"/>
        <v>22</v>
      </c>
      <c r="B24" s="319" t="s">
        <v>828</v>
      </c>
      <c r="C24" s="320" t="s">
        <v>829</v>
      </c>
      <c r="D24" s="320" t="s">
        <v>830</v>
      </c>
      <c r="E24" s="320" t="s">
        <v>831</v>
      </c>
      <c r="F24" s="320">
        <v>0</v>
      </c>
      <c r="G24" s="485">
        <v>2550</v>
      </c>
      <c r="H24" s="313">
        <f t="shared" si="0"/>
        <v>0</v>
      </c>
      <c r="I24" s="314"/>
    </row>
    <row r="25" spans="1:9">
      <c r="A25" s="309">
        <f t="shared" si="1"/>
        <v>23</v>
      </c>
      <c r="B25" s="319" t="s">
        <v>828</v>
      </c>
      <c r="C25" s="320" t="s">
        <v>832</v>
      </c>
      <c r="D25" s="320" t="s">
        <v>833</v>
      </c>
      <c r="E25" s="320" t="s">
        <v>831</v>
      </c>
      <c r="F25" s="320">
        <v>0</v>
      </c>
      <c r="G25" s="485">
        <v>65000</v>
      </c>
      <c r="H25" s="313">
        <f t="shared" si="0"/>
        <v>0</v>
      </c>
      <c r="I25" s="314"/>
    </row>
    <row r="26" spans="1:9">
      <c r="A26" s="309">
        <f t="shared" si="1"/>
        <v>24</v>
      </c>
      <c r="B26" s="319" t="s">
        <v>828</v>
      </c>
      <c r="C26" s="320" t="s">
        <v>832</v>
      </c>
      <c r="D26" s="320" t="s">
        <v>834</v>
      </c>
      <c r="E26" s="320" t="s">
        <v>831</v>
      </c>
      <c r="F26" s="320">
        <v>0</v>
      </c>
      <c r="G26" s="485">
        <v>95000</v>
      </c>
      <c r="H26" s="313">
        <f t="shared" si="0"/>
        <v>0</v>
      </c>
      <c r="I26" s="314"/>
    </row>
    <row r="27" spans="1:9">
      <c r="A27" s="309">
        <f t="shared" si="1"/>
        <v>25</v>
      </c>
      <c r="B27" s="319" t="s">
        <v>835</v>
      </c>
      <c r="C27" s="320" t="s">
        <v>827</v>
      </c>
      <c r="D27" s="320"/>
      <c r="E27" s="320" t="s">
        <v>831</v>
      </c>
      <c r="F27" s="320">
        <v>0</v>
      </c>
      <c r="G27" s="485">
        <v>1500</v>
      </c>
      <c r="H27" s="313">
        <f t="shared" si="0"/>
        <v>0</v>
      </c>
      <c r="I27" s="314"/>
    </row>
    <row r="28" spans="1:9" ht="14">
      <c r="A28" s="530" t="s">
        <v>0</v>
      </c>
      <c r="B28" s="530"/>
      <c r="C28" s="530"/>
      <c r="D28" s="530"/>
      <c r="E28" s="530"/>
      <c r="F28" s="322"/>
      <c r="G28" s="323"/>
      <c r="H28" s="324">
        <f>SUM(H3:H27)</f>
        <v>234175</v>
      </c>
      <c r="I28" s="314"/>
    </row>
    <row r="30" spans="1:9" ht="15">
      <c r="A30" s="325"/>
      <c r="B30" s="326" t="s">
        <v>836</v>
      </c>
      <c r="C30" s="325"/>
      <c r="D30" s="325"/>
      <c r="E30" s="325"/>
      <c r="F30" s="325"/>
      <c r="G30" s="325"/>
      <c r="H30" s="325"/>
      <c r="I30" s="325"/>
    </row>
    <row r="31" spans="1:9" ht="14">
      <c r="A31" s="325"/>
      <c r="B31" s="325"/>
      <c r="C31" s="325"/>
      <c r="D31" s="325"/>
      <c r="E31" s="325"/>
      <c r="F31" s="325"/>
      <c r="G31" s="325"/>
      <c r="H31" s="325"/>
      <c r="I31" s="325"/>
    </row>
    <row r="32" spans="1:9" ht="15">
      <c r="A32" s="325"/>
      <c r="B32" s="327" t="s">
        <v>837</v>
      </c>
      <c r="C32" s="325"/>
      <c r="D32" s="325"/>
      <c r="E32" s="325"/>
      <c r="F32" s="325"/>
      <c r="G32" s="325"/>
      <c r="H32" s="325"/>
      <c r="I32" s="325"/>
    </row>
    <row r="33" spans="1:9" ht="15">
      <c r="A33" s="325"/>
      <c r="B33" s="328" t="s">
        <v>838</v>
      </c>
      <c r="C33" s="325"/>
      <c r="D33" s="325"/>
      <c r="E33" s="325"/>
      <c r="F33" s="325"/>
      <c r="G33" s="325"/>
      <c r="H33" s="325"/>
      <c r="I33" s="325"/>
    </row>
    <row r="34" spans="1:9" ht="15">
      <c r="A34" s="325"/>
      <c r="B34" s="327" t="s">
        <v>839</v>
      </c>
      <c r="C34" s="325"/>
      <c r="D34" s="325"/>
      <c r="E34" s="325"/>
      <c r="F34" s="325"/>
      <c r="G34" s="325"/>
      <c r="H34" s="325"/>
      <c r="I34" s="325"/>
    </row>
    <row r="35" spans="1:9" ht="15">
      <c r="A35" s="325"/>
      <c r="B35" s="327" t="s">
        <v>840</v>
      </c>
      <c r="C35" s="325"/>
      <c r="D35" s="325"/>
      <c r="E35" s="325"/>
      <c r="F35" s="325"/>
      <c r="G35" s="325"/>
      <c r="H35" s="325"/>
      <c r="I35" s="325"/>
    </row>
    <row r="36" spans="1:9" ht="15">
      <c r="A36" s="325"/>
      <c r="B36" s="327" t="s">
        <v>841</v>
      </c>
      <c r="C36" s="325"/>
      <c r="D36" s="325"/>
      <c r="E36" s="325"/>
      <c r="F36" s="325"/>
      <c r="G36" s="325"/>
      <c r="H36" s="325"/>
      <c r="I36" s="325"/>
    </row>
    <row r="37" spans="1:9" ht="15">
      <c r="A37" s="325"/>
      <c r="B37" s="327" t="s">
        <v>842</v>
      </c>
      <c r="C37" s="325"/>
      <c r="D37" s="325"/>
      <c r="E37" s="325"/>
      <c r="F37" s="325"/>
      <c r="G37" s="325"/>
      <c r="H37" s="325"/>
      <c r="I37" s="325"/>
    </row>
    <row r="38" spans="1:9" ht="15">
      <c r="A38" s="325"/>
      <c r="B38" s="327" t="s">
        <v>843</v>
      </c>
      <c r="C38" s="325"/>
      <c r="D38" s="325"/>
      <c r="E38" s="325"/>
      <c r="F38" s="325"/>
      <c r="G38" s="325"/>
      <c r="H38" s="325"/>
      <c r="I38" s="325"/>
    </row>
    <row r="39" spans="1:9" ht="15.5">
      <c r="A39"/>
      <c r="B39" s="329"/>
      <c r="C39"/>
      <c r="D39"/>
      <c r="E39"/>
      <c r="F39"/>
      <c r="G39"/>
      <c r="H39"/>
      <c r="I39"/>
    </row>
  </sheetData>
  <mergeCells count="2">
    <mergeCell ref="A1:H1"/>
    <mergeCell ref="A28:E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4" workbookViewId="0">
      <selection activeCell="E6" sqref="E6"/>
    </sheetView>
  </sheetViews>
  <sheetFormatPr defaultRowHeight="15.5"/>
  <cols>
    <col min="1" max="1" width="9" style="343" customWidth="1"/>
    <col min="2" max="2" width="63.453125" style="343" customWidth="1"/>
    <col min="3" max="3" width="11.08984375" style="343" customWidth="1"/>
    <col min="4" max="4" width="7.08984375" style="343" customWidth="1"/>
    <col min="5" max="5" width="8.36328125" style="350" customWidth="1"/>
    <col min="6" max="6" width="14.6328125" style="351" customWidth="1"/>
    <col min="7" max="7" width="24.90625" style="351" customWidth="1"/>
    <col min="8" max="8" width="15.90625" style="343" customWidth="1"/>
    <col min="9" max="9" width="13.08984375" style="343" customWidth="1"/>
    <col min="10" max="257" width="8.90625" style="343"/>
    <col min="258" max="258" width="8" style="343" customWidth="1"/>
    <col min="259" max="259" width="63.08984375" style="343" customWidth="1"/>
    <col min="260" max="260" width="10.6328125" style="343" customWidth="1"/>
    <col min="261" max="261" width="9.36328125" style="343" customWidth="1"/>
    <col min="262" max="262" width="22" style="343" customWidth="1"/>
    <col min="263" max="263" width="14.36328125" style="343" customWidth="1"/>
    <col min="264" max="264" width="8.90625" style="343"/>
    <col min="265" max="265" width="13.08984375" style="343" customWidth="1"/>
    <col min="266" max="513" width="8.90625" style="343"/>
    <col min="514" max="514" width="8" style="343" customWidth="1"/>
    <col min="515" max="515" width="63.08984375" style="343" customWidth="1"/>
    <col min="516" max="516" width="10.6328125" style="343" customWidth="1"/>
    <col min="517" max="517" width="9.36328125" style="343" customWidth="1"/>
    <col min="518" max="518" width="22" style="343" customWidth="1"/>
    <col min="519" max="519" width="14.36328125" style="343" customWidth="1"/>
    <col min="520" max="520" width="8.90625" style="343"/>
    <col min="521" max="521" width="13.08984375" style="343" customWidth="1"/>
    <col min="522" max="769" width="8.90625" style="343"/>
    <col min="770" max="770" width="8" style="343" customWidth="1"/>
    <col min="771" max="771" width="63.08984375" style="343" customWidth="1"/>
    <col min="772" max="772" width="10.6328125" style="343" customWidth="1"/>
    <col min="773" max="773" width="9.36328125" style="343" customWidth="1"/>
    <col min="774" max="774" width="22" style="343" customWidth="1"/>
    <col min="775" max="775" width="14.36328125" style="343" customWidth="1"/>
    <col min="776" max="776" width="8.90625" style="343"/>
    <col min="777" max="777" width="13.08984375" style="343" customWidth="1"/>
    <col min="778" max="1025" width="8.90625" style="343"/>
    <col min="1026" max="1026" width="8" style="343" customWidth="1"/>
    <col min="1027" max="1027" width="63.08984375" style="343" customWidth="1"/>
    <col min="1028" max="1028" width="10.6328125" style="343" customWidth="1"/>
    <col min="1029" max="1029" width="9.36328125" style="343" customWidth="1"/>
    <col min="1030" max="1030" width="22" style="343" customWidth="1"/>
    <col min="1031" max="1031" width="14.36328125" style="343" customWidth="1"/>
    <col min="1032" max="1032" width="8.90625" style="343"/>
    <col min="1033" max="1033" width="13.08984375" style="343" customWidth="1"/>
    <col min="1034" max="1281" width="8.90625" style="343"/>
    <col min="1282" max="1282" width="8" style="343" customWidth="1"/>
    <col min="1283" max="1283" width="63.08984375" style="343" customWidth="1"/>
    <col min="1284" max="1284" width="10.6328125" style="343" customWidth="1"/>
    <col min="1285" max="1285" width="9.36328125" style="343" customWidth="1"/>
    <col min="1286" max="1286" width="22" style="343" customWidth="1"/>
    <col min="1287" max="1287" width="14.36328125" style="343" customWidth="1"/>
    <col min="1288" max="1288" width="8.90625" style="343"/>
    <col min="1289" max="1289" width="13.08984375" style="343" customWidth="1"/>
    <col min="1290" max="1537" width="8.90625" style="343"/>
    <col min="1538" max="1538" width="8" style="343" customWidth="1"/>
    <col min="1539" max="1539" width="63.08984375" style="343" customWidth="1"/>
    <col min="1540" max="1540" width="10.6328125" style="343" customWidth="1"/>
    <col min="1541" max="1541" width="9.36328125" style="343" customWidth="1"/>
    <col min="1542" max="1542" width="22" style="343" customWidth="1"/>
    <col min="1543" max="1543" width="14.36328125" style="343" customWidth="1"/>
    <col min="1544" max="1544" width="8.90625" style="343"/>
    <col min="1545" max="1545" width="13.08984375" style="343" customWidth="1"/>
    <col min="1546" max="1793" width="8.90625" style="343"/>
    <col min="1794" max="1794" width="8" style="343" customWidth="1"/>
    <col min="1795" max="1795" width="63.08984375" style="343" customWidth="1"/>
    <col min="1796" max="1796" width="10.6328125" style="343" customWidth="1"/>
    <col min="1797" max="1797" width="9.36328125" style="343" customWidth="1"/>
    <col min="1798" max="1798" width="22" style="343" customWidth="1"/>
    <col min="1799" max="1799" width="14.36328125" style="343" customWidth="1"/>
    <col min="1800" max="1800" width="8.90625" style="343"/>
    <col min="1801" max="1801" width="13.08984375" style="343" customWidth="1"/>
    <col min="1802" max="2049" width="8.90625" style="343"/>
    <col min="2050" max="2050" width="8" style="343" customWidth="1"/>
    <col min="2051" max="2051" width="63.08984375" style="343" customWidth="1"/>
    <col min="2052" max="2052" width="10.6328125" style="343" customWidth="1"/>
    <col min="2053" max="2053" width="9.36328125" style="343" customWidth="1"/>
    <col min="2054" max="2054" width="22" style="343" customWidth="1"/>
    <col min="2055" max="2055" width="14.36328125" style="343" customWidth="1"/>
    <col min="2056" max="2056" width="8.90625" style="343"/>
    <col min="2057" max="2057" width="13.08984375" style="343" customWidth="1"/>
    <col min="2058" max="2305" width="8.90625" style="343"/>
    <col min="2306" max="2306" width="8" style="343" customWidth="1"/>
    <col min="2307" max="2307" width="63.08984375" style="343" customWidth="1"/>
    <col min="2308" max="2308" width="10.6328125" style="343" customWidth="1"/>
    <col min="2309" max="2309" width="9.36328125" style="343" customWidth="1"/>
    <col min="2310" max="2310" width="22" style="343" customWidth="1"/>
    <col min="2311" max="2311" width="14.36328125" style="343" customWidth="1"/>
    <col min="2312" max="2312" width="8.90625" style="343"/>
    <col min="2313" max="2313" width="13.08984375" style="343" customWidth="1"/>
    <col min="2314" max="2561" width="8.90625" style="343"/>
    <col min="2562" max="2562" width="8" style="343" customWidth="1"/>
    <col min="2563" max="2563" width="63.08984375" style="343" customWidth="1"/>
    <col min="2564" max="2564" width="10.6328125" style="343" customWidth="1"/>
    <col min="2565" max="2565" width="9.36328125" style="343" customWidth="1"/>
    <col min="2566" max="2566" width="22" style="343" customWidth="1"/>
    <col min="2567" max="2567" width="14.36328125" style="343" customWidth="1"/>
    <col min="2568" max="2568" width="8.90625" style="343"/>
    <col min="2569" max="2569" width="13.08984375" style="343" customWidth="1"/>
    <col min="2570" max="2817" width="8.90625" style="343"/>
    <col min="2818" max="2818" width="8" style="343" customWidth="1"/>
    <col min="2819" max="2819" width="63.08984375" style="343" customWidth="1"/>
    <col min="2820" max="2820" width="10.6328125" style="343" customWidth="1"/>
    <col min="2821" max="2821" width="9.36328125" style="343" customWidth="1"/>
    <col min="2822" max="2822" width="22" style="343" customWidth="1"/>
    <col min="2823" max="2823" width="14.36328125" style="343" customWidth="1"/>
    <col min="2824" max="2824" width="8.90625" style="343"/>
    <col min="2825" max="2825" width="13.08984375" style="343" customWidth="1"/>
    <col min="2826" max="3073" width="8.90625" style="343"/>
    <col min="3074" max="3074" width="8" style="343" customWidth="1"/>
    <col min="3075" max="3075" width="63.08984375" style="343" customWidth="1"/>
    <col min="3076" max="3076" width="10.6328125" style="343" customWidth="1"/>
    <col min="3077" max="3077" width="9.36328125" style="343" customWidth="1"/>
    <col min="3078" max="3078" width="22" style="343" customWidth="1"/>
    <col min="3079" max="3079" width="14.36328125" style="343" customWidth="1"/>
    <col min="3080" max="3080" width="8.90625" style="343"/>
    <col min="3081" max="3081" width="13.08984375" style="343" customWidth="1"/>
    <col min="3082" max="3329" width="8.90625" style="343"/>
    <col min="3330" max="3330" width="8" style="343" customWidth="1"/>
    <col min="3331" max="3331" width="63.08984375" style="343" customWidth="1"/>
    <col min="3332" max="3332" width="10.6328125" style="343" customWidth="1"/>
    <col min="3333" max="3333" width="9.36328125" style="343" customWidth="1"/>
    <col min="3334" max="3334" width="22" style="343" customWidth="1"/>
    <col min="3335" max="3335" width="14.36328125" style="343" customWidth="1"/>
    <col min="3336" max="3336" width="8.90625" style="343"/>
    <col min="3337" max="3337" width="13.08984375" style="343" customWidth="1"/>
    <col min="3338" max="3585" width="8.90625" style="343"/>
    <col min="3586" max="3586" width="8" style="343" customWidth="1"/>
    <col min="3587" max="3587" width="63.08984375" style="343" customWidth="1"/>
    <col min="3588" max="3588" width="10.6328125" style="343" customWidth="1"/>
    <col min="3589" max="3589" width="9.36328125" style="343" customWidth="1"/>
    <col min="3590" max="3590" width="22" style="343" customWidth="1"/>
    <col min="3591" max="3591" width="14.36328125" style="343" customWidth="1"/>
    <col min="3592" max="3592" width="8.90625" style="343"/>
    <col min="3593" max="3593" width="13.08984375" style="343" customWidth="1"/>
    <col min="3594" max="3841" width="8.90625" style="343"/>
    <col min="3842" max="3842" width="8" style="343" customWidth="1"/>
    <col min="3843" max="3843" width="63.08984375" style="343" customWidth="1"/>
    <col min="3844" max="3844" width="10.6328125" style="343" customWidth="1"/>
    <col min="3845" max="3845" width="9.36328125" style="343" customWidth="1"/>
    <col min="3846" max="3846" width="22" style="343" customWidth="1"/>
    <col min="3847" max="3847" width="14.36328125" style="343" customWidth="1"/>
    <col min="3848" max="3848" width="8.90625" style="343"/>
    <col min="3849" max="3849" width="13.08984375" style="343" customWidth="1"/>
    <col min="3850" max="4097" width="8.90625" style="343"/>
    <col min="4098" max="4098" width="8" style="343" customWidth="1"/>
    <col min="4099" max="4099" width="63.08984375" style="343" customWidth="1"/>
    <col min="4100" max="4100" width="10.6328125" style="343" customWidth="1"/>
    <col min="4101" max="4101" width="9.36328125" style="343" customWidth="1"/>
    <col min="4102" max="4102" width="22" style="343" customWidth="1"/>
    <col min="4103" max="4103" width="14.36328125" style="343" customWidth="1"/>
    <col min="4104" max="4104" width="8.90625" style="343"/>
    <col min="4105" max="4105" width="13.08984375" style="343" customWidth="1"/>
    <col min="4106" max="4353" width="8.90625" style="343"/>
    <col min="4354" max="4354" width="8" style="343" customWidth="1"/>
    <col min="4355" max="4355" width="63.08984375" style="343" customWidth="1"/>
    <col min="4356" max="4356" width="10.6328125" style="343" customWidth="1"/>
    <col min="4357" max="4357" width="9.36328125" style="343" customWidth="1"/>
    <col min="4358" max="4358" width="22" style="343" customWidth="1"/>
    <col min="4359" max="4359" width="14.36328125" style="343" customWidth="1"/>
    <col min="4360" max="4360" width="8.90625" style="343"/>
    <col min="4361" max="4361" width="13.08984375" style="343" customWidth="1"/>
    <col min="4362" max="4609" width="8.90625" style="343"/>
    <col min="4610" max="4610" width="8" style="343" customWidth="1"/>
    <col min="4611" max="4611" width="63.08984375" style="343" customWidth="1"/>
    <col min="4612" max="4612" width="10.6328125" style="343" customWidth="1"/>
    <col min="4613" max="4613" width="9.36328125" style="343" customWidth="1"/>
    <col min="4614" max="4614" width="22" style="343" customWidth="1"/>
    <col min="4615" max="4615" width="14.36328125" style="343" customWidth="1"/>
    <col min="4616" max="4616" width="8.90625" style="343"/>
    <col min="4617" max="4617" width="13.08984375" style="343" customWidth="1"/>
    <col min="4618" max="4865" width="8.90625" style="343"/>
    <col min="4866" max="4866" width="8" style="343" customWidth="1"/>
    <col min="4867" max="4867" width="63.08984375" style="343" customWidth="1"/>
    <col min="4868" max="4868" width="10.6328125" style="343" customWidth="1"/>
    <col min="4869" max="4869" width="9.36328125" style="343" customWidth="1"/>
    <col min="4870" max="4870" width="22" style="343" customWidth="1"/>
    <col min="4871" max="4871" width="14.36328125" style="343" customWidth="1"/>
    <col min="4872" max="4872" width="8.90625" style="343"/>
    <col min="4873" max="4873" width="13.08984375" style="343" customWidth="1"/>
    <col min="4874" max="5121" width="8.90625" style="343"/>
    <col min="5122" max="5122" width="8" style="343" customWidth="1"/>
    <col min="5123" max="5123" width="63.08984375" style="343" customWidth="1"/>
    <col min="5124" max="5124" width="10.6328125" style="343" customWidth="1"/>
    <col min="5125" max="5125" width="9.36328125" style="343" customWidth="1"/>
    <col min="5126" max="5126" width="22" style="343" customWidth="1"/>
    <col min="5127" max="5127" width="14.36328125" style="343" customWidth="1"/>
    <col min="5128" max="5128" width="8.90625" style="343"/>
    <col min="5129" max="5129" width="13.08984375" style="343" customWidth="1"/>
    <col min="5130" max="5377" width="8.90625" style="343"/>
    <col min="5378" max="5378" width="8" style="343" customWidth="1"/>
    <col min="5379" max="5379" width="63.08984375" style="343" customWidth="1"/>
    <col min="5380" max="5380" width="10.6328125" style="343" customWidth="1"/>
    <col min="5381" max="5381" width="9.36328125" style="343" customWidth="1"/>
    <col min="5382" max="5382" width="22" style="343" customWidth="1"/>
    <col min="5383" max="5383" width="14.36328125" style="343" customWidth="1"/>
    <col min="5384" max="5384" width="8.90625" style="343"/>
    <col min="5385" max="5385" width="13.08984375" style="343" customWidth="1"/>
    <col min="5386" max="5633" width="8.90625" style="343"/>
    <col min="5634" max="5634" width="8" style="343" customWidth="1"/>
    <col min="5635" max="5635" width="63.08984375" style="343" customWidth="1"/>
    <col min="5636" max="5636" width="10.6328125" style="343" customWidth="1"/>
    <col min="5637" max="5637" width="9.36328125" style="343" customWidth="1"/>
    <col min="5638" max="5638" width="22" style="343" customWidth="1"/>
    <col min="5639" max="5639" width="14.36328125" style="343" customWidth="1"/>
    <col min="5640" max="5640" width="8.90625" style="343"/>
    <col min="5641" max="5641" width="13.08984375" style="343" customWidth="1"/>
    <col min="5642" max="5889" width="8.90625" style="343"/>
    <col min="5890" max="5890" width="8" style="343" customWidth="1"/>
    <col min="5891" max="5891" width="63.08984375" style="343" customWidth="1"/>
    <col min="5892" max="5892" width="10.6328125" style="343" customWidth="1"/>
    <col min="5893" max="5893" width="9.36328125" style="343" customWidth="1"/>
    <col min="5894" max="5894" width="22" style="343" customWidth="1"/>
    <col min="5895" max="5895" width="14.36328125" style="343" customWidth="1"/>
    <col min="5896" max="5896" width="8.90625" style="343"/>
    <col min="5897" max="5897" width="13.08984375" style="343" customWidth="1"/>
    <col min="5898" max="6145" width="8.90625" style="343"/>
    <col min="6146" max="6146" width="8" style="343" customWidth="1"/>
    <col min="6147" max="6147" width="63.08984375" style="343" customWidth="1"/>
    <col min="6148" max="6148" width="10.6328125" style="343" customWidth="1"/>
    <col min="6149" max="6149" width="9.36328125" style="343" customWidth="1"/>
    <col min="6150" max="6150" width="22" style="343" customWidth="1"/>
    <col min="6151" max="6151" width="14.36328125" style="343" customWidth="1"/>
    <col min="6152" max="6152" width="8.90625" style="343"/>
    <col min="6153" max="6153" width="13.08984375" style="343" customWidth="1"/>
    <col min="6154" max="6401" width="8.90625" style="343"/>
    <col min="6402" max="6402" width="8" style="343" customWidth="1"/>
    <col min="6403" max="6403" width="63.08984375" style="343" customWidth="1"/>
    <col min="6404" max="6404" width="10.6328125" style="343" customWidth="1"/>
    <col min="6405" max="6405" width="9.36328125" style="343" customWidth="1"/>
    <col min="6406" max="6406" width="22" style="343" customWidth="1"/>
    <col min="6407" max="6407" width="14.36328125" style="343" customWidth="1"/>
    <col min="6408" max="6408" width="8.90625" style="343"/>
    <col min="6409" max="6409" width="13.08984375" style="343" customWidth="1"/>
    <col min="6410" max="6657" width="8.90625" style="343"/>
    <col min="6658" max="6658" width="8" style="343" customWidth="1"/>
    <col min="6659" max="6659" width="63.08984375" style="343" customWidth="1"/>
    <col min="6660" max="6660" width="10.6328125" style="343" customWidth="1"/>
    <col min="6661" max="6661" width="9.36328125" style="343" customWidth="1"/>
    <col min="6662" max="6662" width="22" style="343" customWidth="1"/>
    <col min="6663" max="6663" width="14.36328125" style="343" customWidth="1"/>
    <col min="6664" max="6664" width="8.90625" style="343"/>
    <col min="6665" max="6665" width="13.08984375" style="343" customWidth="1"/>
    <col min="6666" max="6913" width="8.90625" style="343"/>
    <col min="6914" max="6914" width="8" style="343" customWidth="1"/>
    <col min="6915" max="6915" width="63.08984375" style="343" customWidth="1"/>
    <col min="6916" max="6916" width="10.6328125" style="343" customWidth="1"/>
    <col min="6917" max="6917" width="9.36328125" style="343" customWidth="1"/>
    <col min="6918" max="6918" width="22" style="343" customWidth="1"/>
    <col min="6919" max="6919" width="14.36328125" style="343" customWidth="1"/>
    <col min="6920" max="6920" width="8.90625" style="343"/>
    <col min="6921" max="6921" width="13.08984375" style="343" customWidth="1"/>
    <col min="6922" max="7169" width="8.90625" style="343"/>
    <col min="7170" max="7170" width="8" style="343" customWidth="1"/>
    <col min="7171" max="7171" width="63.08984375" style="343" customWidth="1"/>
    <col min="7172" max="7172" width="10.6328125" style="343" customWidth="1"/>
    <col min="7173" max="7173" width="9.36328125" style="343" customWidth="1"/>
    <col min="7174" max="7174" width="22" style="343" customWidth="1"/>
    <col min="7175" max="7175" width="14.36328125" style="343" customWidth="1"/>
    <col min="7176" max="7176" width="8.90625" style="343"/>
    <col min="7177" max="7177" width="13.08984375" style="343" customWidth="1"/>
    <col min="7178" max="7425" width="8.90625" style="343"/>
    <col min="7426" max="7426" width="8" style="343" customWidth="1"/>
    <col min="7427" max="7427" width="63.08984375" style="343" customWidth="1"/>
    <col min="7428" max="7428" width="10.6328125" style="343" customWidth="1"/>
    <col min="7429" max="7429" width="9.36328125" style="343" customWidth="1"/>
    <col min="7430" max="7430" width="22" style="343" customWidth="1"/>
    <col min="7431" max="7431" width="14.36328125" style="343" customWidth="1"/>
    <col min="7432" max="7432" width="8.90625" style="343"/>
    <col min="7433" max="7433" width="13.08984375" style="343" customWidth="1"/>
    <col min="7434" max="7681" width="8.90625" style="343"/>
    <col min="7682" max="7682" width="8" style="343" customWidth="1"/>
    <col min="7683" max="7683" width="63.08984375" style="343" customWidth="1"/>
    <col min="7684" max="7684" width="10.6328125" style="343" customWidth="1"/>
    <col min="7685" max="7685" width="9.36328125" style="343" customWidth="1"/>
    <col min="7686" max="7686" width="22" style="343" customWidth="1"/>
    <col min="7687" max="7687" width="14.36328125" style="343" customWidth="1"/>
    <col min="7688" max="7688" width="8.90625" style="343"/>
    <col min="7689" max="7689" width="13.08984375" style="343" customWidth="1"/>
    <col min="7690" max="7937" width="8.90625" style="343"/>
    <col min="7938" max="7938" width="8" style="343" customWidth="1"/>
    <col min="7939" max="7939" width="63.08984375" style="343" customWidth="1"/>
    <col min="7940" max="7940" width="10.6328125" style="343" customWidth="1"/>
    <col min="7941" max="7941" width="9.36328125" style="343" customWidth="1"/>
    <col min="7942" max="7942" width="22" style="343" customWidth="1"/>
    <col min="7943" max="7943" width="14.36328125" style="343" customWidth="1"/>
    <col min="7944" max="7944" width="8.90625" style="343"/>
    <col min="7945" max="7945" width="13.08984375" style="343" customWidth="1"/>
    <col min="7946" max="8193" width="8.90625" style="343"/>
    <col min="8194" max="8194" width="8" style="343" customWidth="1"/>
    <col min="8195" max="8195" width="63.08984375" style="343" customWidth="1"/>
    <col min="8196" max="8196" width="10.6328125" style="343" customWidth="1"/>
    <col min="8197" max="8197" width="9.36328125" style="343" customWidth="1"/>
    <col min="8198" max="8198" width="22" style="343" customWidth="1"/>
    <col min="8199" max="8199" width="14.36328125" style="343" customWidth="1"/>
    <col min="8200" max="8200" width="8.90625" style="343"/>
    <col min="8201" max="8201" width="13.08984375" style="343" customWidth="1"/>
    <col min="8202" max="8449" width="8.90625" style="343"/>
    <col min="8450" max="8450" width="8" style="343" customWidth="1"/>
    <col min="8451" max="8451" width="63.08984375" style="343" customWidth="1"/>
    <col min="8452" max="8452" width="10.6328125" style="343" customWidth="1"/>
    <col min="8453" max="8453" width="9.36328125" style="343" customWidth="1"/>
    <col min="8454" max="8454" width="22" style="343" customWidth="1"/>
    <col min="8455" max="8455" width="14.36328125" style="343" customWidth="1"/>
    <col min="8456" max="8456" width="8.90625" style="343"/>
    <col min="8457" max="8457" width="13.08984375" style="343" customWidth="1"/>
    <col min="8458" max="8705" width="8.90625" style="343"/>
    <col min="8706" max="8706" width="8" style="343" customWidth="1"/>
    <col min="8707" max="8707" width="63.08984375" style="343" customWidth="1"/>
    <col min="8708" max="8708" width="10.6328125" style="343" customWidth="1"/>
    <col min="8709" max="8709" width="9.36328125" style="343" customWidth="1"/>
    <col min="8710" max="8710" width="22" style="343" customWidth="1"/>
    <col min="8711" max="8711" width="14.36328125" style="343" customWidth="1"/>
    <col min="8712" max="8712" width="8.90625" style="343"/>
    <col min="8713" max="8713" width="13.08984375" style="343" customWidth="1"/>
    <col min="8714" max="8961" width="8.90625" style="343"/>
    <col min="8962" max="8962" width="8" style="343" customWidth="1"/>
    <col min="8963" max="8963" width="63.08984375" style="343" customWidth="1"/>
    <col min="8964" max="8964" width="10.6328125" style="343" customWidth="1"/>
    <col min="8965" max="8965" width="9.36328125" style="343" customWidth="1"/>
    <col min="8966" max="8966" width="22" style="343" customWidth="1"/>
    <col min="8967" max="8967" width="14.36328125" style="343" customWidth="1"/>
    <col min="8968" max="8968" width="8.90625" style="343"/>
    <col min="8969" max="8969" width="13.08984375" style="343" customWidth="1"/>
    <col min="8970" max="9217" width="8.90625" style="343"/>
    <col min="9218" max="9218" width="8" style="343" customWidth="1"/>
    <col min="9219" max="9219" width="63.08984375" style="343" customWidth="1"/>
    <col min="9220" max="9220" width="10.6328125" style="343" customWidth="1"/>
    <col min="9221" max="9221" width="9.36328125" style="343" customWidth="1"/>
    <col min="9222" max="9222" width="22" style="343" customWidth="1"/>
    <col min="9223" max="9223" width="14.36328125" style="343" customWidth="1"/>
    <col min="9224" max="9224" width="8.90625" style="343"/>
    <col min="9225" max="9225" width="13.08984375" style="343" customWidth="1"/>
    <col min="9226" max="9473" width="8.90625" style="343"/>
    <col min="9474" max="9474" width="8" style="343" customWidth="1"/>
    <col min="9475" max="9475" width="63.08984375" style="343" customWidth="1"/>
    <col min="9476" max="9476" width="10.6328125" style="343" customWidth="1"/>
    <col min="9477" max="9477" width="9.36328125" style="343" customWidth="1"/>
    <col min="9478" max="9478" width="22" style="343" customWidth="1"/>
    <col min="9479" max="9479" width="14.36328125" style="343" customWidth="1"/>
    <col min="9480" max="9480" width="8.90625" style="343"/>
    <col min="9481" max="9481" width="13.08984375" style="343" customWidth="1"/>
    <col min="9482" max="9729" width="8.90625" style="343"/>
    <col min="9730" max="9730" width="8" style="343" customWidth="1"/>
    <col min="9731" max="9731" width="63.08984375" style="343" customWidth="1"/>
    <col min="9732" max="9732" width="10.6328125" style="343" customWidth="1"/>
    <col min="9733" max="9733" width="9.36328125" style="343" customWidth="1"/>
    <col min="9734" max="9734" width="22" style="343" customWidth="1"/>
    <col min="9735" max="9735" width="14.36328125" style="343" customWidth="1"/>
    <col min="9736" max="9736" width="8.90625" style="343"/>
    <col min="9737" max="9737" width="13.08984375" style="343" customWidth="1"/>
    <col min="9738" max="9985" width="8.90625" style="343"/>
    <col min="9986" max="9986" width="8" style="343" customWidth="1"/>
    <col min="9987" max="9987" width="63.08984375" style="343" customWidth="1"/>
    <col min="9988" max="9988" width="10.6328125" style="343" customWidth="1"/>
    <col min="9989" max="9989" width="9.36328125" style="343" customWidth="1"/>
    <col min="9990" max="9990" width="22" style="343" customWidth="1"/>
    <col min="9991" max="9991" width="14.36328125" style="343" customWidth="1"/>
    <col min="9992" max="9992" width="8.90625" style="343"/>
    <col min="9993" max="9993" width="13.08984375" style="343" customWidth="1"/>
    <col min="9994" max="10241" width="8.90625" style="343"/>
    <col min="10242" max="10242" width="8" style="343" customWidth="1"/>
    <col min="10243" max="10243" width="63.08984375" style="343" customWidth="1"/>
    <col min="10244" max="10244" width="10.6328125" style="343" customWidth="1"/>
    <col min="10245" max="10245" width="9.36328125" style="343" customWidth="1"/>
    <col min="10246" max="10246" width="22" style="343" customWidth="1"/>
    <col min="10247" max="10247" width="14.36328125" style="343" customWidth="1"/>
    <col min="10248" max="10248" width="8.90625" style="343"/>
    <col min="10249" max="10249" width="13.08984375" style="343" customWidth="1"/>
    <col min="10250" max="10497" width="8.90625" style="343"/>
    <col min="10498" max="10498" width="8" style="343" customWidth="1"/>
    <col min="10499" max="10499" width="63.08984375" style="343" customWidth="1"/>
    <col min="10500" max="10500" width="10.6328125" style="343" customWidth="1"/>
    <col min="10501" max="10501" width="9.36328125" style="343" customWidth="1"/>
    <col min="10502" max="10502" width="22" style="343" customWidth="1"/>
    <col min="10503" max="10503" width="14.36328125" style="343" customWidth="1"/>
    <col min="10504" max="10504" width="8.90625" style="343"/>
    <col min="10505" max="10505" width="13.08984375" style="343" customWidth="1"/>
    <col min="10506" max="10753" width="8.90625" style="343"/>
    <col min="10754" max="10754" width="8" style="343" customWidth="1"/>
    <col min="10755" max="10755" width="63.08984375" style="343" customWidth="1"/>
    <col min="10756" max="10756" width="10.6328125" style="343" customWidth="1"/>
    <col min="10757" max="10757" width="9.36328125" style="343" customWidth="1"/>
    <col min="10758" max="10758" width="22" style="343" customWidth="1"/>
    <col min="10759" max="10759" width="14.36328125" style="343" customWidth="1"/>
    <col min="10760" max="10760" width="8.90625" style="343"/>
    <col min="10761" max="10761" width="13.08984375" style="343" customWidth="1"/>
    <col min="10762" max="11009" width="8.90625" style="343"/>
    <col min="11010" max="11010" width="8" style="343" customWidth="1"/>
    <col min="11011" max="11011" width="63.08984375" style="343" customWidth="1"/>
    <col min="11012" max="11012" width="10.6328125" style="343" customWidth="1"/>
    <col min="11013" max="11013" width="9.36328125" style="343" customWidth="1"/>
    <col min="11014" max="11014" width="22" style="343" customWidth="1"/>
    <col min="11015" max="11015" width="14.36328125" style="343" customWidth="1"/>
    <col min="11016" max="11016" width="8.90625" style="343"/>
    <col min="11017" max="11017" width="13.08984375" style="343" customWidth="1"/>
    <col min="11018" max="11265" width="8.90625" style="343"/>
    <col min="11266" max="11266" width="8" style="343" customWidth="1"/>
    <col min="11267" max="11267" width="63.08984375" style="343" customWidth="1"/>
    <col min="11268" max="11268" width="10.6328125" style="343" customWidth="1"/>
    <col min="11269" max="11269" width="9.36328125" style="343" customWidth="1"/>
    <col min="11270" max="11270" width="22" style="343" customWidth="1"/>
    <col min="11271" max="11271" width="14.36328125" style="343" customWidth="1"/>
    <col min="11272" max="11272" width="8.90625" style="343"/>
    <col min="11273" max="11273" width="13.08984375" style="343" customWidth="1"/>
    <col min="11274" max="11521" width="8.90625" style="343"/>
    <col min="11522" max="11522" width="8" style="343" customWidth="1"/>
    <col min="11523" max="11523" width="63.08984375" style="343" customWidth="1"/>
    <col min="11524" max="11524" width="10.6328125" style="343" customWidth="1"/>
    <col min="11525" max="11525" width="9.36328125" style="343" customWidth="1"/>
    <col min="11526" max="11526" width="22" style="343" customWidth="1"/>
    <col min="11527" max="11527" width="14.36328125" style="343" customWidth="1"/>
    <col min="11528" max="11528" width="8.90625" style="343"/>
    <col min="11529" max="11529" width="13.08984375" style="343" customWidth="1"/>
    <col min="11530" max="11777" width="8.90625" style="343"/>
    <col min="11778" max="11778" width="8" style="343" customWidth="1"/>
    <col min="11779" max="11779" width="63.08984375" style="343" customWidth="1"/>
    <col min="11780" max="11780" width="10.6328125" style="343" customWidth="1"/>
    <col min="11781" max="11781" width="9.36328125" style="343" customWidth="1"/>
    <col min="11782" max="11782" width="22" style="343" customWidth="1"/>
    <col min="11783" max="11783" width="14.36328125" style="343" customWidth="1"/>
    <col min="11784" max="11784" width="8.90625" style="343"/>
    <col min="11785" max="11785" width="13.08984375" style="343" customWidth="1"/>
    <col min="11786" max="12033" width="8.90625" style="343"/>
    <col min="12034" max="12034" width="8" style="343" customWidth="1"/>
    <col min="12035" max="12035" width="63.08984375" style="343" customWidth="1"/>
    <col min="12036" max="12036" width="10.6328125" style="343" customWidth="1"/>
    <col min="12037" max="12037" width="9.36328125" style="343" customWidth="1"/>
    <col min="12038" max="12038" width="22" style="343" customWidth="1"/>
    <col min="12039" max="12039" width="14.36328125" style="343" customWidth="1"/>
    <col min="12040" max="12040" width="8.90625" style="343"/>
    <col min="12041" max="12041" width="13.08984375" style="343" customWidth="1"/>
    <col min="12042" max="12289" width="8.90625" style="343"/>
    <col min="12290" max="12290" width="8" style="343" customWidth="1"/>
    <col min="12291" max="12291" width="63.08984375" style="343" customWidth="1"/>
    <col min="12292" max="12292" width="10.6328125" style="343" customWidth="1"/>
    <col min="12293" max="12293" width="9.36328125" style="343" customWidth="1"/>
    <col min="12294" max="12294" width="22" style="343" customWidth="1"/>
    <col min="12295" max="12295" width="14.36328125" style="343" customWidth="1"/>
    <col min="12296" max="12296" width="8.90625" style="343"/>
    <col min="12297" max="12297" width="13.08984375" style="343" customWidth="1"/>
    <col min="12298" max="12545" width="8.90625" style="343"/>
    <col min="12546" max="12546" width="8" style="343" customWidth="1"/>
    <col min="12547" max="12547" width="63.08984375" style="343" customWidth="1"/>
    <col min="12548" max="12548" width="10.6328125" style="343" customWidth="1"/>
    <col min="12549" max="12549" width="9.36328125" style="343" customWidth="1"/>
    <col min="12550" max="12550" width="22" style="343" customWidth="1"/>
    <col min="12551" max="12551" width="14.36328125" style="343" customWidth="1"/>
    <col min="12552" max="12552" width="8.90625" style="343"/>
    <col min="12553" max="12553" width="13.08984375" style="343" customWidth="1"/>
    <col min="12554" max="12801" width="8.90625" style="343"/>
    <col min="12802" max="12802" width="8" style="343" customWidth="1"/>
    <col min="12803" max="12803" width="63.08984375" style="343" customWidth="1"/>
    <col min="12804" max="12804" width="10.6328125" style="343" customWidth="1"/>
    <col min="12805" max="12805" width="9.36328125" style="343" customWidth="1"/>
    <col min="12806" max="12806" width="22" style="343" customWidth="1"/>
    <col min="12807" max="12807" width="14.36328125" style="343" customWidth="1"/>
    <col min="12808" max="12808" width="8.90625" style="343"/>
    <col min="12809" max="12809" width="13.08984375" style="343" customWidth="1"/>
    <col min="12810" max="13057" width="8.90625" style="343"/>
    <col min="13058" max="13058" width="8" style="343" customWidth="1"/>
    <col min="13059" max="13059" width="63.08984375" style="343" customWidth="1"/>
    <col min="13060" max="13060" width="10.6328125" style="343" customWidth="1"/>
    <col min="13061" max="13061" width="9.36328125" style="343" customWidth="1"/>
    <col min="13062" max="13062" width="22" style="343" customWidth="1"/>
    <col min="13063" max="13063" width="14.36328125" style="343" customWidth="1"/>
    <col min="13064" max="13064" width="8.90625" style="343"/>
    <col min="13065" max="13065" width="13.08984375" style="343" customWidth="1"/>
    <col min="13066" max="13313" width="8.90625" style="343"/>
    <col min="13314" max="13314" width="8" style="343" customWidth="1"/>
    <col min="13315" max="13315" width="63.08984375" style="343" customWidth="1"/>
    <col min="13316" max="13316" width="10.6328125" style="343" customWidth="1"/>
    <col min="13317" max="13317" width="9.36328125" style="343" customWidth="1"/>
    <col min="13318" max="13318" width="22" style="343" customWidth="1"/>
    <col min="13319" max="13319" width="14.36328125" style="343" customWidth="1"/>
    <col min="13320" max="13320" width="8.90625" style="343"/>
    <col min="13321" max="13321" width="13.08984375" style="343" customWidth="1"/>
    <col min="13322" max="13569" width="8.90625" style="343"/>
    <col min="13570" max="13570" width="8" style="343" customWidth="1"/>
    <col min="13571" max="13571" width="63.08984375" style="343" customWidth="1"/>
    <col min="13572" max="13572" width="10.6328125" style="343" customWidth="1"/>
    <col min="13573" max="13573" width="9.36328125" style="343" customWidth="1"/>
    <col min="13574" max="13574" width="22" style="343" customWidth="1"/>
    <col min="13575" max="13575" width="14.36328125" style="343" customWidth="1"/>
    <col min="13576" max="13576" width="8.90625" style="343"/>
    <col min="13577" max="13577" width="13.08984375" style="343" customWidth="1"/>
    <col min="13578" max="13825" width="8.90625" style="343"/>
    <col min="13826" max="13826" width="8" style="343" customWidth="1"/>
    <col min="13827" max="13827" width="63.08984375" style="343" customWidth="1"/>
    <col min="13828" max="13828" width="10.6328125" style="343" customWidth="1"/>
    <col min="13829" max="13829" width="9.36328125" style="343" customWidth="1"/>
    <col min="13830" max="13830" width="22" style="343" customWidth="1"/>
    <col min="13831" max="13831" width="14.36328125" style="343" customWidth="1"/>
    <col min="13832" max="13832" width="8.90625" style="343"/>
    <col min="13833" max="13833" width="13.08984375" style="343" customWidth="1"/>
    <col min="13834" max="14081" width="8.90625" style="343"/>
    <col min="14082" max="14082" width="8" style="343" customWidth="1"/>
    <col min="14083" max="14083" width="63.08984375" style="343" customWidth="1"/>
    <col min="14084" max="14084" width="10.6328125" style="343" customWidth="1"/>
    <col min="14085" max="14085" width="9.36328125" style="343" customWidth="1"/>
    <col min="14086" max="14086" width="22" style="343" customWidth="1"/>
    <col min="14087" max="14087" width="14.36328125" style="343" customWidth="1"/>
    <col min="14088" max="14088" width="8.90625" style="343"/>
    <col min="14089" max="14089" width="13.08984375" style="343" customWidth="1"/>
    <col min="14090" max="14337" width="8.90625" style="343"/>
    <col min="14338" max="14338" width="8" style="343" customWidth="1"/>
    <col min="14339" max="14339" width="63.08984375" style="343" customWidth="1"/>
    <col min="14340" max="14340" width="10.6328125" style="343" customWidth="1"/>
    <col min="14341" max="14341" width="9.36328125" style="343" customWidth="1"/>
    <col min="14342" max="14342" width="22" style="343" customWidth="1"/>
    <col min="14343" max="14343" width="14.36328125" style="343" customWidth="1"/>
    <col min="14344" max="14344" width="8.90625" style="343"/>
    <col min="14345" max="14345" width="13.08984375" style="343" customWidth="1"/>
    <col min="14346" max="14593" width="8.90625" style="343"/>
    <col min="14594" max="14594" width="8" style="343" customWidth="1"/>
    <col min="14595" max="14595" width="63.08984375" style="343" customWidth="1"/>
    <col min="14596" max="14596" width="10.6328125" style="343" customWidth="1"/>
    <col min="14597" max="14597" width="9.36328125" style="343" customWidth="1"/>
    <col min="14598" max="14598" width="22" style="343" customWidth="1"/>
    <col min="14599" max="14599" width="14.36328125" style="343" customWidth="1"/>
    <col min="14600" max="14600" width="8.90625" style="343"/>
    <col min="14601" max="14601" width="13.08984375" style="343" customWidth="1"/>
    <col min="14602" max="14849" width="8.90625" style="343"/>
    <col min="14850" max="14850" width="8" style="343" customWidth="1"/>
    <col min="14851" max="14851" width="63.08984375" style="343" customWidth="1"/>
    <col min="14852" max="14852" width="10.6328125" style="343" customWidth="1"/>
    <col min="14853" max="14853" width="9.36328125" style="343" customWidth="1"/>
    <col min="14854" max="14854" width="22" style="343" customWidth="1"/>
    <col min="14855" max="14855" width="14.36328125" style="343" customWidth="1"/>
    <col min="14856" max="14856" width="8.90625" style="343"/>
    <col min="14857" max="14857" width="13.08984375" style="343" customWidth="1"/>
    <col min="14858" max="15105" width="8.90625" style="343"/>
    <col min="15106" max="15106" width="8" style="343" customWidth="1"/>
    <col min="15107" max="15107" width="63.08984375" style="343" customWidth="1"/>
    <col min="15108" max="15108" width="10.6328125" style="343" customWidth="1"/>
    <col min="15109" max="15109" width="9.36328125" style="343" customWidth="1"/>
    <col min="15110" max="15110" width="22" style="343" customWidth="1"/>
    <col min="15111" max="15111" width="14.36328125" style="343" customWidth="1"/>
    <col min="15112" max="15112" width="8.90625" style="343"/>
    <col min="15113" max="15113" width="13.08984375" style="343" customWidth="1"/>
    <col min="15114" max="15361" width="8.90625" style="343"/>
    <col min="15362" max="15362" width="8" style="343" customWidth="1"/>
    <col min="15363" max="15363" width="63.08984375" style="343" customWidth="1"/>
    <col min="15364" max="15364" width="10.6328125" style="343" customWidth="1"/>
    <col min="15365" max="15365" width="9.36328125" style="343" customWidth="1"/>
    <col min="15366" max="15366" width="22" style="343" customWidth="1"/>
    <col min="15367" max="15367" width="14.36328125" style="343" customWidth="1"/>
    <col min="15368" max="15368" width="8.90625" style="343"/>
    <col min="15369" max="15369" width="13.08984375" style="343" customWidth="1"/>
    <col min="15370" max="15617" width="8.90625" style="343"/>
    <col min="15618" max="15618" width="8" style="343" customWidth="1"/>
    <col min="15619" max="15619" width="63.08984375" style="343" customWidth="1"/>
    <col min="15620" max="15620" width="10.6328125" style="343" customWidth="1"/>
    <col min="15621" max="15621" width="9.36328125" style="343" customWidth="1"/>
    <col min="15622" max="15622" width="22" style="343" customWidth="1"/>
    <col min="15623" max="15623" width="14.36328125" style="343" customWidth="1"/>
    <col min="15624" max="15624" width="8.90625" style="343"/>
    <col min="15625" max="15625" width="13.08984375" style="343" customWidth="1"/>
    <col min="15626" max="15873" width="8.90625" style="343"/>
    <col min="15874" max="15874" width="8" style="343" customWidth="1"/>
    <col min="15875" max="15875" width="63.08984375" style="343" customWidth="1"/>
    <col min="15876" max="15876" width="10.6328125" style="343" customWidth="1"/>
    <col min="15877" max="15877" width="9.36328125" style="343" customWidth="1"/>
    <col min="15878" max="15878" width="22" style="343" customWidth="1"/>
    <col min="15879" max="15879" width="14.36328125" style="343" customWidth="1"/>
    <col min="15880" max="15880" width="8.90625" style="343"/>
    <col min="15881" max="15881" width="13.08984375" style="343" customWidth="1"/>
    <col min="15882" max="16129" width="8.90625" style="343"/>
    <col min="16130" max="16130" width="8" style="343" customWidth="1"/>
    <col min="16131" max="16131" width="63.08984375" style="343" customWidth="1"/>
    <col min="16132" max="16132" width="10.6328125" style="343" customWidth="1"/>
    <col min="16133" max="16133" width="9.36328125" style="343" customWidth="1"/>
    <col min="16134" max="16134" width="22" style="343" customWidth="1"/>
    <col min="16135" max="16135" width="14.36328125" style="343" customWidth="1"/>
    <col min="16136" max="16136" width="8.90625" style="343"/>
    <col min="16137" max="16137" width="13.08984375" style="343" customWidth="1"/>
    <col min="16138" max="16384" width="8.90625" style="343"/>
  </cols>
  <sheetData>
    <row r="1" spans="1:8" s="330" customFormat="1" ht="21">
      <c r="A1" s="531" t="s">
        <v>844</v>
      </c>
      <c r="B1" s="532"/>
      <c r="C1" s="532"/>
      <c r="D1" s="532"/>
      <c r="E1" s="532"/>
      <c r="F1" s="532"/>
      <c r="G1" s="532"/>
      <c r="H1" s="532"/>
    </row>
    <row r="2" spans="1:8" s="334" customFormat="1">
      <c r="A2" s="331" t="s">
        <v>493</v>
      </c>
      <c r="B2" s="332" t="s">
        <v>2</v>
      </c>
      <c r="C2" s="332" t="s">
        <v>3</v>
      </c>
      <c r="D2" s="332" t="s">
        <v>329</v>
      </c>
      <c r="E2" s="332" t="s">
        <v>330</v>
      </c>
      <c r="F2" s="332" t="s">
        <v>338</v>
      </c>
      <c r="G2" s="333" t="s">
        <v>845</v>
      </c>
      <c r="H2" s="333" t="s">
        <v>846</v>
      </c>
    </row>
    <row r="3" spans="1:8" s="334" customFormat="1" ht="58">
      <c r="A3" s="335">
        <v>1</v>
      </c>
      <c r="B3" s="336" t="s">
        <v>847</v>
      </c>
      <c r="C3" s="337" t="s">
        <v>848</v>
      </c>
      <c r="D3" s="338">
        <v>12</v>
      </c>
      <c r="E3" s="486">
        <v>3950</v>
      </c>
      <c r="F3" s="345">
        <f t="shared" ref="F3:F6" si="0">D3*E3</f>
        <v>47400</v>
      </c>
      <c r="G3" s="489" t="s">
        <v>937</v>
      </c>
      <c r="H3" s="339"/>
    </row>
    <row r="4" spans="1:8" s="334" customFormat="1" ht="48.65" customHeight="1">
      <c r="A4" s="335">
        <v>2</v>
      </c>
      <c r="B4" s="340" t="s">
        <v>849</v>
      </c>
      <c r="C4" s="337" t="s">
        <v>848</v>
      </c>
      <c r="D4" s="341">
        <v>9</v>
      </c>
      <c r="E4" s="487">
        <v>5500</v>
      </c>
      <c r="F4" s="345">
        <f t="shared" si="0"/>
        <v>49500</v>
      </c>
      <c r="G4" s="489" t="s">
        <v>937</v>
      </c>
      <c r="H4" s="352"/>
    </row>
    <row r="5" spans="1:8" ht="70.75" customHeight="1">
      <c r="A5" s="335">
        <v>3</v>
      </c>
      <c r="B5" s="342" t="s">
        <v>850</v>
      </c>
      <c r="C5" s="337" t="s">
        <v>848</v>
      </c>
      <c r="D5" s="341">
        <v>6</v>
      </c>
      <c r="E5" s="487">
        <v>7200</v>
      </c>
      <c r="F5" s="345">
        <f t="shared" si="0"/>
        <v>43200</v>
      </c>
      <c r="G5" s="489" t="s">
        <v>937</v>
      </c>
      <c r="H5" s="352"/>
    </row>
    <row r="6" spans="1:8" ht="33.65" customHeight="1">
      <c r="A6" s="335" t="s">
        <v>851</v>
      </c>
      <c r="B6" s="342" t="s">
        <v>852</v>
      </c>
      <c r="C6" s="337" t="s">
        <v>848</v>
      </c>
      <c r="D6" s="341">
        <v>3</v>
      </c>
      <c r="E6" s="487">
        <v>1550</v>
      </c>
      <c r="F6" s="345">
        <f t="shared" si="0"/>
        <v>4650</v>
      </c>
      <c r="G6" s="489" t="s">
        <v>937</v>
      </c>
      <c r="H6" s="352"/>
    </row>
    <row r="7" spans="1:8" ht="47.4" customHeight="1">
      <c r="A7" s="335">
        <v>4</v>
      </c>
      <c r="B7" s="337" t="s">
        <v>853</v>
      </c>
      <c r="C7" s="337" t="s">
        <v>854</v>
      </c>
      <c r="D7" s="344">
        <v>12</v>
      </c>
      <c r="E7" s="488">
        <v>1050</v>
      </c>
      <c r="F7" s="345">
        <f t="shared" ref="F7" si="1">D7*E7</f>
        <v>12600</v>
      </c>
      <c r="G7" s="489" t="s">
        <v>937</v>
      </c>
      <c r="H7" s="353"/>
    </row>
    <row r="8" spans="1:8" ht="64.25" customHeight="1">
      <c r="A8" s="335">
        <v>5</v>
      </c>
      <c r="B8" s="337" t="s">
        <v>855</v>
      </c>
      <c r="C8" s="337" t="s">
        <v>848</v>
      </c>
      <c r="D8" s="346"/>
      <c r="E8" s="488"/>
      <c r="F8" s="345"/>
      <c r="G8" s="345"/>
      <c r="H8" s="345"/>
    </row>
    <row r="9" spans="1:8">
      <c r="A9" s="347"/>
      <c r="B9" s="533" t="s">
        <v>338</v>
      </c>
      <c r="C9" s="533"/>
      <c r="D9" s="533"/>
      <c r="E9" s="533"/>
      <c r="F9" s="349">
        <f>SUM(F3:F8)</f>
        <v>157350</v>
      </c>
      <c r="G9" s="348"/>
      <c r="H9" s="348"/>
    </row>
  </sheetData>
  <mergeCells count="2">
    <mergeCell ref="A1:H1"/>
    <mergeCell ref="B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E19" sqref="E19"/>
    </sheetView>
  </sheetViews>
  <sheetFormatPr defaultRowHeight="15.5"/>
  <cols>
    <col min="1" max="1" width="8" style="381" customWidth="1"/>
    <col min="2" max="2" width="63.08984375" style="382" customWidth="1"/>
    <col min="3" max="3" width="21.54296875" style="383" customWidth="1"/>
    <col min="4" max="4" width="6.54296875" style="384" bestFit="1" customWidth="1"/>
    <col min="5" max="5" width="6.36328125" style="381" bestFit="1" customWidth="1"/>
    <col min="6" max="6" width="7.08984375" style="383" bestFit="1" customWidth="1"/>
    <col min="7" max="7" width="14.6328125" style="385" customWidth="1"/>
    <col min="8" max="8" width="17.453125" style="385" customWidth="1"/>
    <col min="9" max="9" width="9.08984375" style="355" customWidth="1"/>
    <col min="10" max="10" width="8.984375E-2" style="355" customWidth="1"/>
    <col min="11" max="159" width="8.90625" style="355"/>
    <col min="160" max="160" width="8" style="355" customWidth="1"/>
    <col min="161" max="161" width="63.08984375" style="355" customWidth="1"/>
    <col min="162" max="162" width="10.6328125" style="355" customWidth="1"/>
    <col min="163" max="163" width="9.36328125" style="355" customWidth="1"/>
    <col min="164" max="164" width="22" style="355" customWidth="1"/>
    <col min="165" max="165" width="14.36328125" style="355" customWidth="1"/>
    <col min="166" max="166" width="8.90625" style="355"/>
    <col min="167" max="167" width="13.08984375" style="355" customWidth="1"/>
    <col min="168" max="415" width="8.90625" style="355"/>
    <col min="416" max="416" width="8" style="355" customWidth="1"/>
    <col min="417" max="417" width="63.08984375" style="355" customWidth="1"/>
    <col min="418" max="418" width="10.6328125" style="355" customWidth="1"/>
    <col min="419" max="419" width="9.36328125" style="355" customWidth="1"/>
    <col min="420" max="420" width="22" style="355" customWidth="1"/>
    <col min="421" max="421" width="14.36328125" style="355" customWidth="1"/>
    <col min="422" max="422" width="8.90625" style="355"/>
    <col min="423" max="423" width="13.08984375" style="355" customWidth="1"/>
    <col min="424" max="671" width="8.90625" style="355"/>
    <col min="672" max="672" width="8" style="355" customWidth="1"/>
    <col min="673" max="673" width="63.08984375" style="355" customWidth="1"/>
    <col min="674" max="674" width="10.6328125" style="355" customWidth="1"/>
    <col min="675" max="675" width="9.36328125" style="355" customWidth="1"/>
    <col min="676" max="676" width="22" style="355" customWidth="1"/>
    <col min="677" max="677" width="14.36328125" style="355" customWidth="1"/>
    <col min="678" max="678" width="8.90625" style="355"/>
    <col min="679" max="679" width="13.08984375" style="355" customWidth="1"/>
    <col min="680" max="927" width="8.90625" style="355"/>
    <col min="928" max="928" width="8" style="355" customWidth="1"/>
    <col min="929" max="929" width="63.08984375" style="355" customWidth="1"/>
    <col min="930" max="930" width="10.6328125" style="355" customWidth="1"/>
    <col min="931" max="931" width="9.36328125" style="355" customWidth="1"/>
    <col min="932" max="932" width="22" style="355" customWidth="1"/>
    <col min="933" max="933" width="14.36328125" style="355" customWidth="1"/>
    <col min="934" max="934" width="8.90625" style="355"/>
    <col min="935" max="935" width="13.08984375" style="355" customWidth="1"/>
    <col min="936" max="1183" width="8.90625" style="355"/>
    <col min="1184" max="1184" width="8" style="355" customWidth="1"/>
    <col min="1185" max="1185" width="63.08984375" style="355" customWidth="1"/>
    <col min="1186" max="1186" width="10.6328125" style="355" customWidth="1"/>
    <col min="1187" max="1187" width="9.36328125" style="355" customWidth="1"/>
    <col min="1188" max="1188" width="22" style="355" customWidth="1"/>
    <col min="1189" max="1189" width="14.36328125" style="355" customWidth="1"/>
    <col min="1190" max="1190" width="8.90625" style="355"/>
    <col min="1191" max="1191" width="13.08984375" style="355" customWidth="1"/>
    <col min="1192" max="1439" width="8.90625" style="355"/>
    <col min="1440" max="1440" width="8" style="355" customWidth="1"/>
    <col min="1441" max="1441" width="63.08984375" style="355" customWidth="1"/>
    <col min="1442" max="1442" width="10.6328125" style="355" customWidth="1"/>
    <col min="1443" max="1443" width="9.36328125" style="355" customWidth="1"/>
    <col min="1444" max="1444" width="22" style="355" customWidth="1"/>
    <col min="1445" max="1445" width="14.36328125" style="355" customWidth="1"/>
    <col min="1446" max="1446" width="8.90625" style="355"/>
    <col min="1447" max="1447" width="13.08984375" style="355" customWidth="1"/>
    <col min="1448" max="1695" width="8.90625" style="355"/>
    <col min="1696" max="1696" width="8" style="355" customWidth="1"/>
    <col min="1697" max="1697" width="63.08984375" style="355" customWidth="1"/>
    <col min="1698" max="1698" width="10.6328125" style="355" customWidth="1"/>
    <col min="1699" max="1699" width="9.36328125" style="355" customWidth="1"/>
    <col min="1700" max="1700" width="22" style="355" customWidth="1"/>
    <col min="1701" max="1701" width="14.36328125" style="355" customWidth="1"/>
    <col min="1702" max="1702" width="8.90625" style="355"/>
    <col min="1703" max="1703" width="13.08984375" style="355" customWidth="1"/>
    <col min="1704" max="1951" width="8.90625" style="355"/>
    <col min="1952" max="1952" width="8" style="355" customWidth="1"/>
    <col min="1953" max="1953" width="63.08984375" style="355" customWidth="1"/>
    <col min="1954" max="1954" width="10.6328125" style="355" customWidth="1"/>
    <col min="1955" max="1955" width="9.36328125" style="355" customWidth="1"/>
    <col min="1956" max="1956" width="22" style="355" customWidth="1"/>
    <col min="1957" max="1957" width="14.36328125" style="355" customWidth="1"/>
    <col min="1958" max="1958" width="8.90625" style="355"/>
    <col min="1959" max="1959" width="13.08984375" style="355" customWidth="1"/>
    <col min="1960" max="2207" width="8.90625" style="355"/>
    <col min="2208" max="2208" width="8" style="355" customWidth="1"/>
    <col min="2209" max="2209" width="63.08984375" style="355" customWidth="1"/>
    <col min="2210" max="2210" width="10.6328125" style="355" customWidth="1"/>
    <col min="2211" max="2211" width="9.36328125" style="355" customWidth="1"/>
    <col min="2212" max="2212" width="22" style="355" customWidth="1"/>
    <col min="2213" max="2213" width="14.36328125" style="355" customWidth="1"/>
    <col min="2214" max="2214" width="8.90625" style="355"/>
    <col min="2215" max="2215" width="13.08984375" style="355" customWidth="1"/>
    <col min="2216" max="2463" width="8.90625" style="355"/>
    <col min="2464" max="2464" width="8" style="355" customWidth="1"/>
    <col min="2465" max="2465" width="63.08984375" style="355" customWidth="1"/>
    <col min="2466" max="2466" width="10.6328125" style="355" customWidth="1"/>
    <col min="2467" max="2467" width="9.36328125" style="355" customWidth="1"/>
    <col min="2468" max="2468" width="22" style="355" customWidth="1"/>
    <col min="2469" max="2469" width="14.36328125" style="355" customWidth="1"/>
    <col min="2470" max="2470" width="8.90625" style="355"/>
    <col min="2471" max="2471" width="13.08984375" style="355" customWidth="1"/>
    <col min="2472" max="2719" width="8.90625" style="355"/>
    <col min="2720" max="2720" width="8" style="355" customWidth="1"/>
    <col min="2721" max="2721" width="63.08984375" style="355" customWidth="1"/>
    <col min="2722" max="2722" width="10.6328125" style="355" customWidth="1"/>
    <col min="2723" max="2723" width="9.36328125" style="355" customWidth="1"/>
    <col min="2724" max="2724" width="22" style="355" customWidth="1"/>
    <col min="2725" max="2725" width="14.36328125" style="355" customWidth="1"/>
    <col min="2726" max="2726" width="8.90625" style="355"/>
    <col min="2727" max="2727" width="13.08984375" style="355" customWidth="1"/>
    <col min="2728" max="2975" width="8.90625" style="355"/>
    <col min="2976" max="2976" width="8" style="355" customWidth="1"/>
    <col min="2977" max="2977" width="63.08984375" style="355" customWidth="1"/>
    <col min="2978" max="2978" width="10.6328125" style="355" customWidth="1"/>
    <col min="2979" max="2979" width="9.36328125" style="355" customWidth="1"/>
    <col min="2980" max="2980" width="22" style="355" customWidth="1"/>
    <col min="2981" max="2981" width="14.36328125" style="355" customWidth="1"/>
    <col min="2982" max="2982" width="8.90625" style="355"/>
    <col min="2983" max="2983" width="13.08984375" style="355" customWidth="1"/>
    <col min="2984" max="3231" width="8.90625" style="355"/>
    <col min="3232" max="3232" width="8" style="355" customWidth="1"/>
    <col min="3233" max="3233" width="63.08984375" style="355" customWidth="1"/>
    <col min="3234" max="3234" width="10.6328125" style="355" customWidth="1"/>
    <col min="3235" max="3235" width="9.36328125" style="355" customWidth="1"/>
    <col min="3236" max="3236" width="22" style="355" customWidth="1"/>
    <col min="3237" max="3237" width="14.36328125" style="355" customWidth="1"/>
    <col min="3238" max="3238" width="8.90625" style="355"/>
    <col min="3239" max="3239" width="13.08984375" style="355" customWidth="1"/>
    <col min="3240" max="3487" width="8.90625" style="355"/>
    <col min="3488" max="3488" width="8" style="355" customWidth="1"/>
    <col min="3489" max="3489" width="63.08984375" style="355" customWidth="1"/>
    <col min="3490" max="3490" width="10.6328125" style="355" customWidth="1"/>
    <col min="3491" max="3491" width="9.36328125" style="355" customWidth="1"/>
    <col min="3492" max="3492" width="22" style="355" customWidth="1"/>
    <col min="3493" max="3493" width="14.36328125" style="355" customWidth="1"/>
    <col min="3494" max="3494" width="8.90625" style="355"/>
    <col min="3495" max="3495" width="13.08984375" style="355" customWidth="1"/>
    <col min="3496" max="3743" width="8.90625" style="355"/>
    <col min="3744" max="3744" width="8" style="355" customWidth="1"/>
    <col min="3745" max="3745" width="63.08984375" style="355" customWidth="1"/>
    <col min="3746" max="3746" width="10.6328125" style="355" customWidth="1"/>
    <col min="3747" max="3747" width="9.36328125" style="355" customWidth="1"/>
    <col min="3748" max="3748" width="22" style="355" customWidth="1"/>
    <col min="3749" max="3749" width="14.36328125" style="355" customWidth="1"/>
    <col min="3750" max="3750" width="8.90625" style="355"/>
    <col min="3751" max="3751" width="13.08984375" style="355" customWidth="1"/>
    <col min="3752" max="3999" width="8.90625" style="355"/>
    <col min="4000" max="4000" width="8" style="355" customWidth="1"/>
    <col min="4001" max="4001" width="63.08984375" style="355" customWidth="1"/>
    <col min="4002" max="4002" width="10.6328125" style="355" customWidth="1"/>
    <col min="4003" max="4003" width="9.36328125" style="355" customWidth="1"/>
    <col min="4004" max="4004" width="22" style="355" customWidth="1"/>
    <col min="4005" max="4005" width="14.36328125" style="355" customWidth="1"/>
    <col min="4006" max="4006" width="8.90625" style="355"/>
    <col min="4007" max="4007" width="13.08984375" style="355" customWidth="1"/>
    <col min="4008" max="4255" width="8.90625" style="355"/>
    <col min="4256" max="4256" width="8" style="355" customWidth="1"/>
    <col min="4257" max="4257" width="63.08984375" style="355" customWidth="1"/>
    <col min="4258" max="4258" width="10.6328125" style="355" customWidth="1"/>
    <col min="4259" max="4259" width="9.36328125" style="355" customWidth="1"/>
    <col min="4260" max="4260" width="22" style="355" customWidth="1"/>
    <col min="4261" max="4261" width="14.36328125" style="355" customWidth="1"/>
    <col min="4262" max="4262" width="8.90625" style="355"/>
    <col min="4263" max="4263" width="13.08984375" style="355" customWidth="1"/>
    <col min="4264" max="4511" width="8.90625" style="355"/>
    <col min="4512" max="4512" width="8" style="355" customWidth="1"/>
    <col min="4513" max="4513" width="63.08984375" style="355" customWidth="1"/>
    <col min="4514" max="4514" width="10.6328125" style="355" customWidth="1"/>
    <col min="4515" max="4515" width="9.36328125" style="355" customWidth="1"/>
    <col min="4516" max="4516" width="22" style="355" customWidth="1"/>
    <col min="4517" max="4517" width="14.36328125" style="355" customWidth="1"/>
    <col min="4518" max="4518" width="8.90625" style="355"/>
    <col min="4519" max="4519" width="13.08984375" style="355" customWidth="1"/>
    <col min="4520" max="4767" width="8.90625" style="355"/>
    <col min="4768" max="4768" width="8" style="355" customWidth="1"/>
    <col min="4769" max="4769" width="63.08984375" style="355" customWidth="1"/>
    <col min="4770" max="4770" width="10.6328125" style="355" customWidth="1"/>
    <col min="4771" max="4771" width="9.36328125" style="355" customWidth="1"/>
    <col min="4772" max="4772" width="22" style="355" customWidth="1"/>
    <col min="4773" max="4773" width="14.36328125" style="355" customWidth="1"/>
    <col min="4774" max="4774" width="8.90625" style="355"/>
    <col min="4775" max="4775" width="13.08984375" style="355" customWidth="1"/>
    <col min="4776" max="5023" width="8.90625" style="355"/>
    <col min="5024" max="5024" width="8" style="355" customWidth="1"/>
    <col min="5025" max="5025" width="63.08984375" style="355" customWidth="1"/>
    <col min="5026" max="5026" width="10.6328125" style="355" customWidth="1"/>
    <col min="5027" max="5027" width="9.36328125" style="355" customWidth="1"/>
    <col min="5028" max="5028" width="22" style="355" customWidth="1"/>
    <col min="5029" max="5029" width="14.36328125" style="355" customWidth="1"/>
    <col min="5030" max="5030" width="8.90625" style="355"/>
    <col min="5031" max="5031" width="13.08984375" style="355" customWidth="1"/>
    <col min="5032" max="5279" width="8.90625" style="355"/>
    <col min="5280" max="5280" width="8" style="355" customWidth="1"/>
    <col min="5281" max="5281" width="63.08984375" style="355" customWidth="1"/>
    <col min="5282" max="5282" width="10.6328125" style="355" customWidth="1"/>
    <col min="5283" max="5283" width="9.36328125" style="355" customWidth="1"/>
    <col min="5284" max="5284" width="22" style="355" customWidth="1"/>
    <col min="5285" max="5285" width="14.36328125" style="355" customWidth="1"/>
    <col min="5286" max="5286" width="8.90625" style="355"/>
    <col min="5287" max="5287" width="13.08984375" style="355" customWidth="1"/>
    <col min="5288" max="5535" width="8.90625" style="355"/>
    <col min="5536" max="5536" width="8" style="355" customWidth="1"/>
    <col min="5537" max="5537" width="63.08984375" style="355" customWidth="1"/>
    <col min="5538" max="5538" width="10.6328125" style="355" customWidth="1"/>
    <col min="5539" max="5539" width="9.36328125" style="355" customWidth="1"/>
    <col min="5540" max="5540" width="22" style="355" customWidth="1"/>
    <col min="5541" max="5541" width="14.36328125" style="355" customWidth="1"/>
    <col min="5542" max="5542" width="8.90625" style="355"/>
    <col min="5543" max="5543" width="13.08984375" style="355" customWidth="1"/>
    <col min="5544" max="5791" width="8.90625" style="355"/>
    <col min="5792" max="5792" width="8" style="355" customWidth="1"/>
    <col min="5793" max="5793" width="63.08984375" style="355" customWidth="1"/>
    <col min="5794" max="5794" width="10.6328125" style="355" customWidth="1"/>
    <col min="5795" max="5795" width="9.36328125" style="355" customWidth="1"/>
    <col min="5796" max="5796" width="22" style="355" customWidth="1"/>
    <col min="5797" max="5797" width="14.36328125" style="355" customWidth="1"/>
    <col min="5798" max="5798" width="8.90625" style="355"/>
    <col min="5799" max="5799" width="13.08984375" style="355" customWidth="1"/>
    <col min="5800" max="6047" width="8.90625" style="355"/>
    <col min="6048" max="6048" width="8" style="355" customWidth="1"/>
    <col min="6049" max="6049" width="63.08984375" style="355" customWidth="1"/>
    <col min="6050" max="6050" width="10.6328125" style="355" customWidth="1"/>
    <col min="6051" max="6051" width="9.36328125" style="355" customWidth="1"/>
    <col min="6052" max="6052" width="22" style="355" customWidth="1"/>
    <col min="6053" max="6053" width="14.36328125" style="355" customWidth="1"/>
    <col min="6054" max="6054" width="8.90625" style="355"/>
    <col min="6055" max="6055" width="13.08984375" style="355" customWidth="1"/>
    <col min="6056" max="6303" width="8.90625" style="355"/>
    <col min="6304" max="6304" width="8" style="355" customWidth="1"/>
    <col min="6305" max="6305" width="63.08984375" style="355" customWidth="1"/>
    <col min="6306" max="6306" width="10.6328125" style="355" customWidth="1"/>
    <col min="6307" max="6307" width="9.36328125" style="355" customWidth="1"/>
    <col min="6308" max="6308" width="22" style="355" customWidth="1"/>
    <col min="6309" max="6309" width="14.36328125" style="355" customWidth="1"/>
    <col min="6310" max="6310" width="8.90625" style="355"/>
    <col min="6311" max="6311" width="13.08984375" style="355" customWidth="1"/>
    <col min="6312" max="6559" width="8.90625" style="355"/>
    <col min="6560" max="6560" width="8" style="355" customWidth="1"/>
    <col min="6561" max="6561" width="63.08984375" style="355" customWidth="1"/>
    <col min="6562" max="6562" width="10.6328125" style="355" customWidth="1"/>
    <col min="6563" max="6563" width="9.36328125" style="355" customWidth="1"/>
    <col min="6564" max="6564" width="22" style="355" customWidth="1"/>
    <col min="6565" max="6565" width="14.36328125" style="355" customWidth="1"/>
    <col min="6566" max="6566" width="8.90625" style="355"/>
    <col min="6567" max="6567" width="13.08984375" style="355" customWidth="1"/>
    <col min="6568" max="6815" width="8.90625" style="355"/>
    <col min="6816" max="6816" width="8" style="355" customWidth="1"/>
    <col min="6817" max="6817" width="63.08984375" style="355" customWidth="1"/>
    <col min="6818" max="6818" width="10.6328125" style="355" customWidth="1"/>
    <col min="6819" max="6819" width="9.36328125" style="355" customWidth="1"/>
    <col min="6820" max="6820" width="22" style="355" customWidth="1"/>
    <col min="6821" max="6821" width="14.36328125" style="355" customWidth="1"/>
    <col min="6822" max="6822" width="8.90625" style="355"/>
    <col min="6823" max="6823" width="13.08984375" style="355" customWidth="1"/>
    <col min="6824" max="7071" width="8.90625" style="355"/>
    <col min="7072" max="7072" width="8" style="355" customWidth="1"/>
    <col min="7073" max="7073" width="63.08984375" style="355" customWidth="1"/>
    <col min="7074" max="7074" width="10.6328125" style="355" customWidth="1"/>
    <col min="7075" max="7075" width="9.36328125" style="355" customWidth="1"/>
    <col min="7076" max="7076" width="22" style="355" customWidth="1"/>
    <col min="7077" max="7077" width="14.36328125" style="355" customWidth="1"/>
    <col min="7078" max="7078" width="8.90625" style="355"/>
    <col min="7079" max="7079" width="13.08984375" style="355" customWidth="1"/>
    <col min="7080" max="7327" width="8.90625" style="355"/>
    <col min="7328" max="7328" width="8" style="355" customWidth="1"/>
    <col min="7329" max="7329" width="63.08984375" style="355" customWidth="1"/>
    <col min="7330" max="7330" width="10.6328125" style="355" customWidth="1"/>
    <col min="7331" max="7331" width="9.36328125" style="355" customWidth="1"/>
    <col min="7332" max="7332" width="22" style="355" customWidth="1"/>
    <col min="7333" max="7333" width="14.36328125" style="355" customWidth="1"/>
    <col min="7334" max="7334" width="8.90625" style="355"/>
    <col min="7335" max="7335" width="13.08984375" style="355" customWidth="1"/>
    <col min="7336" max="7583" width="8.90625" style="355"/>
    <col min="7584" max="7584" width="8" style="355" customWidth="1"/>
    <col min="7585" max="7585" width="63.08984375" style="355" customWidth="1"/>
    <col min="7586" max="7586" width="10.6328125" style="355" customWidth="1"/>
    <col min="7587" max="7587" width="9.36328125" style="355" customWidth="1"/>
    <col min="7588" max="7588" width="22" style="355" customWidth="1"/>
    <col min="7589" max="7589" width="14.36328125" style="355" customWidth="1"/>
    <col min="7590" max="7590" width="8.90625" style="355"/>
    <col min="7591" max="7591" width="13.08984375" style="355" customWidth="1"/>
    <col min="7592" max="7839" width="8.90625" style="355"/>
    <col min="7840" max="7840" width="8" style="355" customWidth="1"/>
    <col min="7841" max="7841" width="63.08984375" style="355" customWidth="1"/>
    <col min="7842" max="7842" width="10.6328125" style="355" customWidth="1"/>
    <col min="7843" max="7843" width="9.36328125" style="355" customWidth="1"/>
    <col min="7844" max="7844" width="22" style="355" customWidth="1"/>
    <col min="7845" max="7845" width="14.36328125" style="355" customWidth="1"/>
    <col min="7846" max="7846" width="8.90625" style="355"/>
    <col min="7847" max="7847" width="13.08984375" style="355" customWidth="1"/>
    <col min="7848" max="8095" width="8.90625" style="355"/>
    <col min="8096" max="8096" width="8" style="355" customWidth="1"/>
    <col min="8097" max="8097" width="63.08984375" style="355" customWidth="1"/>
    <col min="8098" max="8098" width="10.6328125" style="355" customWidth="1"/>
    <col min="8099" max="8099" width="9.36328125" style="355" customWidth="1"/>
    <col min="8100" max="8100" width="22" style="355" customWidth="1"/>
    <col min="8101" max="8101" width="14.36328125" style="355" customWidth="1"/>
    <col min="8102" max="8102" width="8.90625" style="355"/>
    <col min="8103" max="8103" width="13.08984375" style="355" customWidth="1"/>
    <col min="8104" max="8351" width="8.90625" style="355"/>
    <col min="8352" max="8352" width="8" style="355" customWidth="1"/>
    <col min="8353" max="8353" width="63.08984375" style="355" customWidth="1"/>
    <col min="8354" max="8354" width="10.6328125" style="355" customWidth="1"/>
    <col min="8355" max="8355" width="9.36328125" style="355" customWidth="1"/>
    <col min="8356" max="8356" width="22" style="355" customWidth="1"/>
    <col min="8357" max="8357" width="14.36328125" style="355" customWidth="1"/>
    <col min="8358" max="8358" width="8.90625" style="355"/>
    <col min="8359" max="8359" width="13.08984375" style="355" customWidth="1"/>
    <col min="8360" max="8607" width="8.90625" style="355"/>
    <col min="8608" max="8608" width="8" style="355" customWidth="1"/>
    <col min="8609" max="8609" width="63.08984375" style="355" customWidth="1"/>
    <col min="8610" max="8610" width="10.6328125" style="355" customWidth="1"/>
    <col min="8611" max="8611" width="9.36328125" style="355" customWidth="1"/>
    <col min="8612" max="8612" width="22" style="355" customWidth="1"/>
    <col min="8613" max="8613" width="14.36328125" style="355" customWidth="1"/>
    <col min="8614" max="8614" width="8.90625" style="355"/>
    <col min="8615" max="8615" width="13.08984375" style="355" customWidth="1"/>
    <col min="8616" max="8863" width="8.90625" style="355"/>
    <col min="8864" max="8864" width="8" style="355" customWidth="1"/>
    <col min="8865" max="8865" width="63.08984375" style="355" customWidth="1"/>
    <col min="8866" max="8866" width="10.6328125" style="355" customWidth="1"/>
    <col min="8867" max="8867" width="9.36328125" style="355" customWidth="1"/>
    <col min="8868" max="8868" width="22" style="355" customWidth="1"/>
    <col min="8869" max="8869" width="14.36328125" style="355" customWidth="1"/>
    <col min="8870" max="8870" width="8.90625" style="355"/>
    <col min="8871" max="8871" width="13.08984375" style="355" customWidth="1"/>
    <col min="8872" max="9119" width="8.90625" style="355"/>
    <col min="9120" max="9120" width="8" style="355" customWidth="1"/>
    <col min="9121" max="9121" width="63.08984375" style="355" customWidth="1"/>
    <col min="9122" max="9122" width="10.6328125" style="355" customWidth="1"/>
    <col min="9123" max="9123" width="9.36328125" style="355" customWidth="1"/>
    <col min="9124" max="9124" width="22" style="355" customWidth="1"/>
    <col min="9125" max="9125" width="14.36328125" style="355" customWidth="1"/>
    <col min="9126" max="9126" width="8.90625" style="355"/>
    <col min="9127" max="9127" width="13.08984375" style="355" customWidth="1"/>
    <col min="9128" max="9375" width="8.90625" style="355"/>
    <col min="9376" max="9376" width="8" style="355" customWidth="1"/>
    <col min="9377" max="9377" width="63.08984375" style="355" customWidth="1"/>
    <col min="9378" max="9378" width="10.6328125" style="355" customWidth="1"/>
    <col min="9379" max="9379" width="9.36328125" style="355" customWidth="1"/>
    <col min="9380" max="9380" width="22" style="355" customWidth="1"/>
    <col min="9381" max="9381" width="14.36328125" style="355" customWidth="1"/>
    <col min="9382" max="9382" width="8.90625" style="355"/>
    <col min="9383" max="9383" width="13.08984375" style="355" customWidth="1"/>
    <col min="9384" max="9631" width="8.90625" style="355"/>
    <col min="9632" max="9632" width="8" style="355" customWidth="1"/>
    <col min="9633" max="9633" width="63.08984375" style="355" customWidth="1"/>
    <col min="9634" max="9634" width="10.6328125" style="355" customWidth="1"/>
    <col min="9635" max="9635" width="9.36328125" style="355" customWidth="1"/>
    <col min="9636" max="9636" width="22" style="355" customWidth="1"/>
    <col min="9637" max="9637" width="14.36328125" style="355" customWidth="1"/>
    <col min="9638" max="9638" width="8.90625" style="355"/>
    <col min="9639" max="9639" width="13.08984375" style="355" customWidth="1"/>
    <col min="9640" max="9887" width="8.90625" style="355"/>
    <col min="9888" max="9888" width="8" style="355" customWidth="1"/>
    <col min="9889" max="9889" width="63.08984375" style="355" customWidth="1"/>
    <col min="9890" max="9890" width="10.6328125" style="355" customWidth="1"/>
    <col min="9891" max="9891" width="9.36328125" style="355" customWidth="1"/>
    <col min="9892" max="9892" width="22" style="355" customWidth="1"/>
    <col min="9893" max="9893" width="14.36328125" style="355" customWidth="1"/>
    <col min="9894" max="9894" width="8.90625" style="355"/>
    <col min="9895" max="9895" width="13.08984375" style="355" customWidth="1"/>
    <col min="9896" max="10143" width="8.90625" style="355"/>
    <col min="10144" max="10144" width="8" style="355" customWidth="1"/>
    <col min="10145" max="10145" width="63.08984375" style="355" customWidth="1"/>
    <col min="10146" max="10146" width="10.6328125" style="355" customWidth="1"/>
    <col min="10147" max="10147" width="9.36328125" style="355" customWidth="1"/>
    <col min="10148" max="10148" width="22" style="355" customWidth="1"/>
    <col min="10149" max="10149" width="14.36328125" style="355" customWidth="1"/>
    <col min="10150" max="10150" width="8.90625" style="355"/>
    <col min="10151" max="10151" width="13.08984375" style="355" customWidth="1"/>
    <col min="10152" max="10399" width="8.90625" style="355"/>
    <col min="10400" max="10400" width="8" style="355" customWidth="1"/>
    <col min="10401" max="10401" width="63.08984375" style="355" customWidth="1"/>
    <col min="10402" max="10402" width="10.6328125" style="355" customWidth="1"/>
    <col min="10403" max="10403" width="9.36328125" style="355" customWidth="1"/>
    <col min="10404" max="10404" width="22" style="355" customWidth="1"/>
    <col min="10405" max="10405" width="14.36328125" style="355" customWidth="1"/>
    <col min="10406" max="10406" width="8.90625" style="355"/>
    <col min="10407" max="10407" width="13.08984375" style="355" customWidth="1"/>
    <col min="10408" max="10655" width="8.90625" style="355"/>
    <col min="10656" max="10656" width="8" style="355" customWidth="1"/>
    <col min="10657" max="10657" width="63.08984375" style="355" customWidth="1"/>
    <col min="10658" max="10658" width="10.6328125" style="355" customWidth="1"/>
    <col min="10659" max="10659" width="9.36328125" style="355" customWidth="1"/>
    <col min="10660" max="10660" width="22" style="355" customWidth="1"/>
    <col min="10661" max="10661" width="14.36328125" style="355" customWidth="1"/>
    <col min="10662" max="10662" width="8.90625" style="355"/>
    <col min="10663" max="10663" width="13.08984375" style="355" customWidth="1"/>
    <col min="10664" max="10911" width="8.90625" style="355"/>
    <col min="10912" max="10912" width="8" style="355" customWidth="1"/>
    <col min="10913" max="10913" width="63.08984375" style="355" customWidth="1"/>
    <col min="10914" max="10914" width="10.6328125" style="355" customWidth="1"/>
    <col min="10915" max="10915" width="9.36328125" style="355" customWidth="1"/>
    <col min="10916" max="10916" width="22" style="355" customWidth="1"/>
    <col min="10917" max="10917" width="14.36328125" style="355" customWidth="1"/>
    <col min="10918" max="10918" width="8.90625" style="355"/>
    <col min="10919" max="10919" width="13.08984375" style="355" customWidth="1"/>
    <col min="10920" max="11167" width="8.90625" style="355"/>
    <col min="11168" max="11168" width="8" style="355" customWidth="1"/>
    <col min="11169" max="11169" width="63.08984375" style="355" customWidth="1"/>
    <col min="11170" max="11170" width="10.6328125" style="355" customWidth="1"/>
    <col min="11171" max="11171" width="9.36328125" style="355" customWidth="1"/>
    <col min="11172" max="11172" width="22" style="355" customWidth="1"/>
    <col min="11173" max="11173" width="14.36328125" style="355" customWidth="1"/>
    <col min="11174" max="11174" width="8.90625" style="355"/>
    <col min="11175" max="11175" width="13.08984375" style="355" customWidth="1"/>
    <col min="11176" max="11423" width="8.90625" style="355"/>
    <col min="11424" max="11424" width="8" style="355" customWidth="1"/>
    <col min="11425" max="11425" width="63.08984375" style="355" customWidth="1"/>
    <col min="11426" max="11426" width="10.6328125" style="355" customWidth="1"/>
    <col min="11427" max="11427" width="9.36328125" style="355" customWidth="1"/>
    <col min="11428" max="11428" width="22" style="355" customWidth="1"/>
    <col min="11429" max="11429" width="14.36328125" style="355" customWidth="1"/>
    <col min="11430" max="11430" width="8.90625" style="355"/>
    <col min="11431" max="11431" width="13.08984375" style="355" customWidth="1"/>
    <col min="11432" max="11679" width="8.90625" style="355"/>
    <col min="11680" max="11680" width="8" style="355" customWidth="1"/>
    <col min="11681" max="11681" width="63.08984375" style="355" customWidth="1"/>
    <col min="11682" max="11682" width="10.6328125" style="355" customWidth="1"/>
    <col min="11683" max="11683" width="9.36328125" style="355" customWidth="1"/>
    <col min="11684" max="11684" width="22" style="355" customWidth="1"/>
    <col min="11685" max="11685" width="14.36328125" style="355" customWidth="1"/>
    <col min="11686" max="11686" width="8.90625" style="355"/>
    <col min="11687" max="11687" width="13.08984375" style="355" customWidth="1"/>
    <col min="11688" max="11935" width="8.90625" style="355"/>
    <col min="11936" max="11936" width="8" style="355" customWidth="1"/>
    <col min="11937" max="11937" width="63.08984375" style="355" customWidth="1"/>
    <col min="11938" max="11938" width="10.6328125" style="355" customWidth="1"/>
    <col min="11939" max="11939" width="9.36328125" style="355" customWidth="1"/>
    <col min="11940" max="11940" width="22" style="355" customWidth="1"/>
    <col min="11941" max="11941" width="14.36328125" style="355" customWidth="1"/>
    <col min="11942" max="11942" width="8.90625" style="355"/>
    <col min="11943" max="11943" width="13.08984375" style="355" customWidth="1"/>
    <col min="11944" max="12191" width="8.90625" style="355"/>
    <col min="12192" max="12192" width="8" style="355" customWidth="1"/>
    <col min="12193" max="12193" width="63.08984375" style="355" customWidth="1"/>
    <col min="12194" max="12194" width="10.6328125" style="355" customWidth="1"/>
    <col min="12195" max="12195" width="9.36328125" style="355" customWidth="1"/>
    <col min="12196" max="12196" width="22" style="355" customWidth="1"/>
    <col min="12197" max="12197" width="14.36328125" style="355" customWidth="1"/>
    <col min="12198" max="12198" width="8.90625" style="355"/>
    <col min="12199" max="12199" width="13.08984375" style="355" customWidth="1"/>
    <col min="12200" max="12447" width="8.90625" style="355"/>
    <col min="12448" max="12448" width="8" style="355" customWidth="1"/>
    <col min="12449" max="12449" width="63.08984375" style="355" customWidth="1"/>
    <col min="12450" max="12450" width="10.6328125" style="355" customWidth="1"/>
    <col min="12451" max="12451" width="9.36328125" style="355" customWidth="1"/>
    <col min="12452" max="12452" width="22" style="355" customWidth="1"/>
    <col min="12453" max="12453" width="14.36328125" style="355" customWidth="1"/>
    <col min="12454" max="12454" width="8.90625" style="355"/>
    <col min="12455" max="12455" width="13.08984375" style="355" customWidth="1"/>
    <col min="12456" max="12703" width="8.90625" style="355"/>
    <col min="12704" max="12704" width="8" style="355" customWidth="1"/>
    <col min="12705" max="12705" width="63.08984375" style="355" customWidth="1"/>
    <col min="12706" max="12706" width="10.6328125" style="355" customWidth="1"/>
    <col min="12707" max="12707" width="9.36328125" style="355" customWidth="1"/>
    <col min="12708" max="12708" width="22" style="355" customWidth="1"/>
    <col min="12709" max="12709" width="14.36328125" style="355" customWidth="1"/>
    <col min="12710" max="12710" width="8.90625" style="355"/>
    <col min="12711" max="12711" width="13.08984375" style="355" customWidth="1"/>
    <col min="12712" max="12959" width="8.90625" style="355"/>
    <col min="12960" max="12960" width="8" style="355" customWidth="1"/>
    <col min="12961" max="12961" width="63.08984375" style="355" customWidth="1"/>
    <col min="12962" max="12962" width="10.6328125" style="355" customWidth="1"/>
    <col min="12963" max="12963" width="9.36328125" style="355" customWidth="1"/>
    <col min="12964" max="12964" width="22" style="355" customWidth="1"/>
    <col min="12965" max="12965" width="14.36328125" style="355" customWidth="1"/>
    <col min="12966" max="12966" width="8.90625" style="355"/>
    <col min="12967" max="12967" width="13.08984375" style="355" customWidth="1"/>
    <col min="12968" max="13215" width="8.90625" style="355"/>
    <col min="13216" max="13216" width="8" style="355" customWidth="1"/>
    <col min="13217" max="13217" width="63.08984375" style="355" customWidth="1"/>
    <col min="13218" max="13218" width="10.6328125" style="355" customWidth="1"/>
    <col min="13219" max="13219" width="9.36328125" style="355" customWidth="1"/>
    <col min="13220" max="13220" width="22" style="355" customWidth="1"/>
    <col min="13221" max="13221" width="14.36328125" style="355" customWidth="1"/>
    <col min="13222" max="13222" width="8.90625" style="355"/>
    <col min="13223" max="13223" width="13.08984375" style="355" customWidth="1"/>
    <col min="13224" max="13471" width="8.90625" style="355"/>
    <col min="13472" max="13472" width="8" style="355" customWidth="1"/>
    <col min="13473" max="13473" width="63.08984375" style="355" customWidth="1"/>
    <col min="13474" max="13474" width="10.6328125" style="355" customWidth="1"/>
    <col min="13475" max="13475" width="9.36328125" style="355" customWidth="1"/>
    <col min="13476" max="13476" width="22" style="355" customWidth="1"/>
    <col min="13477" max="13477" width="14.36328125" style="355" customWidth="1"/>
    <col min="13478" max="13478" width="8.90625" style="355"/>
    <col min="13479" max="13479" width="13.08984375" style="355" customWidth="1"/>
    <col min="13480" max="13727" width="8.90625" style="355"/>
    <col min="13728" max="13728" width="8" style="355" customWidth="1"/>
    <col min="13729" max="13729" width="63.08984375" style="355" customWidth="1"/>
    <col min="13730" max="13730" width="10.6328125" style="355" customWidth="1"/>
    <col min="13731" max="13731" width="9.36328125" style="355" customWidth="1"/>
    <col min="13732" max="13732" width="22" style="355" customWidth="1"/>
    <col min="13733" max="13733" width="14.36328125" style="355" customWidth="1"/>
    <col min="13734" max="13734" width="8.90625" style="355"/>
    <col min="13735" max="13735" width="13.08984375" style="355" customWidth="1"/>
    <col min="13736" max="13983" width="8.90625" style="355"/>
    <col min="13984" max="13984" width="8" style="355" customWidth="1"/>
    <col min="13985" max="13985" width="63.08984375" style="355" customWidth="1"/>
    <col min="13986" max="13986" width="10.6328125" style="355" customWidth="1"/>
    <col min="13987" max="13987" width="9.36328125" style="355" customWidth="1"/>
    <col min="13988" max="13988" width="22" style="355" customWidth="1"/>
    <col min="13989" max="13989" width="14.36328125" style="355" customWidth="1"/>
    <col min="13990" max="13990" width="8.90625" style="355"/>
    <col min="13991" max="13991" width="13.08984375" style="355" customWidth="1"/>
    <col min="13992" max="14239" width="8.90625" style="355"/>
    <col min="14240" max="14240" width="8" style="355" customWidth="1"/>
    <col min="14241" max="14241" width="63.08984375" style="355" customWidth="1"/>
    <col min="14242" max="14242" width="10.6328125" style="355" customWidth="1"/>
    <col min="14243" max="14243" width="9.36328125" style="355" customWidth="1"/>
    <col min="14244" max="14244" width="22" style="355" customWidth="1"/>
    <col min="14245" max="14245" width="14.36328125" style="355" customWidth="1"/>
    <col min="14246" max="14246" width="8.90625" style="355"/>
    <col min="14247" max="14247" width="13.08984375" style="355" customWidth="1"/>
    <col min="14248" max="14495" width="8.90625" style="355"/>
    <col min="14496" max="14496" width="8" style="355" customWidth="1"/>
    <col min="14497" max="14497" width="63.08984375" style="355" customWidth="1"/>
    <col min="14498" max="14498" width="10.6328125" style="355" customWidth="1"/>
    <col min="14499" max="14499" width="9.36328125" style="355" customWidth="1"/>
    <col min="14500" max="14500" width="22" style="355" customWidth="1"/>
    <col min="14501" max="14501" width="14.36328125" style="355" customWidth="1"/>
    <col min="14502" max="14502" width="8.90625" style="355"/>
    <col min="14503" max="14503" width="13.08984375" style="355" customWidth="1"/>
    <col min="14504" max="14751" width="8.90625" style="355"/>
    <col min="14752" max="14752" width="8" style="355" customWidth="1"/>
    <col min="14753" max="14753" width="63.08984375" style="355" customWidth="1"/>
    <col min="14754" max="14754" width="10.6328125" style="355" customWidth="1"/>
    <col min="14755" max="14755" width="9.36328125" style="355" customWidth="1"/>
    <col min="14756" max="14756" width="22" style="355" customWidth="1"/>
    <col min="14757" max="14757" width="14.36328125" style="355" customWidth="1"/>
    <col min="14758" max="14758" width="8.90625" style="355"/>
    <col min="14759" max="14759" width="13.08984375" style="355" customWidth="1"/>
    <col min="14760" max="15007" width="8.90625" style="355"/>
    <col min="15008" max="15008" width="8" style="355" customWidth="1"/>
    <col min="15009" max="15009" width="63.08984375" style="355" customWidth="1"/>
    <col min="15010" max="15010" width="10.6328125" style="355" customWidth="1"/>
    <col min="15011" max="15011" width="9.36328125" style="355" customWidth="1"/>
    <col min="15012" max="15012" width="22" style="355" customWidth="1"/>
    <col min="15013" max="15013" width="14.36328125" style="355" customWidth="1"/>
    <col min="15014" max="15014" width="8.90625" style="355"/>
    <col min="15015" max="15015" width="13.08984375" style="355" customWidth="1"/>
    <col min="15016" max="15263" width="8.90625" style="355"/>
    <col min="15264" max="15264" width="8" style="355" customWidth="1"/>
    <col min="15265" max="15265" width="63.08984375" style="355" customWidth="1"/>
    <col min="15266" max="15266" width="10.6328125" style="355" customWidth="1"/>
    <col min="15267" max="15267" width="9.36328125" style="355" customWidth="1"/>
    <col min="15268" max="15268" width="22" style="355" customWidth="1"/>
    <col min="15269" max="15269" width="14.36328125" style="355" customWidth="1"/>
    <col min="15270" max="15270" width="8.90625" style="355"/>
    <col min="15271" max="15271" width="13.08984375" style="355" customWidth="1"/>
    <col min="15272" max="15519" width="8.90625" style="355"/>
    <col min="15520" max="15520" width="8" style="355" customWidth="1"/>
    <col min="15521" max="15521" width="63.08984375" style="355" customWidth="1"/>
    <col min="15522" max="15522" width="10.6328125" style="355" customWidth="1"/>
    <col min="15523" max="15523" width="9.36328125" style="355" customWidth="1"/>
    <col min="15524" max="15524" width="22" style="355" customWidth="1"/>
    <col min="15525" max="15525" width="14.36328125" style="355" customWidth="1"/>
    <col min="15526" max="15526" width="8.90625" style="355"/>
    <col min="15527" max="15527" width="13.08984375" style="355" customWidth="1"/>
    <col min="15528" max="15775" width="8.90625" style="355"/>
    <col min="15776" max="15776" width="8" style="355" customWidth="1"/>
    <col min="15777" max="15777" width="63.08984375" style="355" customWidth="1"/>
    <col min="15778" max="15778" width="10.6328125" style="355" customWidth="1"/>
    <col min="15779" max="15779" width="9.36328125" style="355" customWidth="1"/>
    <col min="15780" max="15780" width="22" style="355" customWidth="1"/>
    <col min="15781" max="15781" width="14.36328125" style="355" customWidth="1"/>
    <col min="15782" max="15782" width="8.90625" style="355"/>
    <col min="15783" max="15783" width="13.08984375" style="355" customWidth="1"/>
    <col min="15784" max="16031" width="8.90625" style="355"/>
    <col min="16032" max="16032" width="8" style="355" customWidth="1"/>
    <col min="16033" max="16033" width="63.08984375" style="355" customWidth="1"/>
    <col min="16034" max="16034" width="10.6328125" style="355" customWidth="1"/>
    <col min="16035" max="16035" width="9.36328125" style="355" customWidth="1"/>
    <col min="16036" max="16036" width="22" style="355" customWidth="1"/>
    <col min="16037" max="16037" width="14.36328125" style="355" customWidth="1"/>
    <col min="16038" max="16038" width="8.90625" style="355"/>
    <col min="16039" max="16039" width="13.08984375" style="355" customWidth="1"/>
    <col min="16040" max="16384" width="8.90625" style="355"/>
  </cols>
  <sheetData>
    <row r="1" spans="1:9" ht="20">
      <c r="A1" s="534" t="s">
        <v>856</v>
      </c>
      <c r="B1" s="535"/>
      <c r="C1" s="535"/>
      <c r="D1" s="535"/>
      <c r="E1" s="535"/>
      <c r="F1" s="535"/>
      <c r="G1" s="535"/>
      <c r="H1" s="536"/>
      <c r="I1" s="354"/>
    </row>
    <row r="2" spans="1:9" s="362" customFormat="1">
      <c r="A2" s="356" t="s">
        <v>222</v>
      </c>
      <c r="B2" s="357" t="s">
        <v>2</v>
      </c>
      <c r="C2" s="358" t="s">
        <v>857</v>
      </c>
      <c r="D2" s="359" t="s">
        <v>3</v>
      </c>
      <c r="E2" s="357" t="s">
        <v>329</v>
      </c>
      <c r="F2" s="358" t="s">
        <v>330</v>
      </c>
      <c r="G2" s="360" t="s">
        <v>338</v>
      </c>
      <c r="H2" s="361" t="s">
        <v>845</v>
      </c>
    </row>
    <row r="3" spans="1:9">
      <c r="A3" s="363">
        <v>1</v>
      </c>
      <c r="B3" s="364" t="s">
        <v>858</v>
      </c>
      <c r="C3" s="365"/>
      <c r="D3" s="366"/>
      <c r="E3" s="366"/>
      <c r="F3" s="365"/>
      <c r="G3" s="367"/>
      <c r="H3" s="368"/>
    </row>
    <row r="4" spans="1:9" ht="65">
      <c r="A4" s="363"/>
      <c r="B4" s="369" t="s">
        <v>859</v>
      </c>
      <c r="C4" s="365"/>
      <c r="D4" s="370" t="s">
        <v>20</v>
      </c>
      <c r="E4" s="371">
        <v>2</v>
      </c>
      <c r="F4" s="490">
        <v>550</v>
      </c>
      <c r="G4" s="491">
        <f>E4*F4</f>
        <v>1100</v>
      </c>
      <c r="H4" s="492"/>
    </row>
    <row r="5" spans="1:9">
      <c r="A5" s="363">
        <f>A3+1</f>
        <v>2</v>
      </c>
      <c r="B5" s="364" t="s">
        <v>860</v>
      </c>
      <c r="C5" s="365"/>
      <c r="D5" s="370"/>
      <c r="E5" s="371"/>
      <c r="F5" s="490"/>
      <c r="G5" s="493"/>
      <c r="H5" s="494"/>
    </row>
    <row r="6" spans="1:9" ht="78">
      <c r="A6" s="363"/>
      <c r="B6" s="369" t="s">
        <v>861</v>
      </c>
      <c r="C6" s="365"/>
      <c r="D6" s="370" t="s">
        <v>20</v>
      </c>
      <c r="E6" s="371">
        <v>2</v>
      </c>
      <c r="F6" s="490">
        <v>5500</v>
      </c>
      <c r="G6" s="491">
        <f>E6*F6</f>
        <v>11000</v>
      </c>
      <c r="H6" s="492" t="s">
        <v>862</v>
      </c>
    </row>
    <row r="7" spans="1:9" ht="26">
      <c r="A7" s="363">
        <f>A5+1</f>
        <v>3</v>
      </c>
      <c r="B7" s="364" t="s">
        <v>863</v>
      </c>
      <c r="C7" s="365"/>
      <c r="D7" s="370" t="s">
        <v>20</v>
      </c>
      <c r="E7" s="371" t="s">
        <v>864</v>
      </c>
      <c r="F7" s="490"/>
      <c r="G7" s="491"/>
      <c r="H7" s="492" t="s">
        <v>865</v>
      </c>
    </row>
    <row r="8" spans="1:9">
      <c r="A8" s="363">
        <f>A7+1</f>
        <v>4</v>
      </c>
      <c r="B8" s="364" t="s">
        <v>866</v>
      </c>
      <c r="C8" s="365"/>
      <c r="D8" s="370"/>
      <c r="E8" s="371"/>
      <c r="F8" s="490"/>
      <c r="G8" s="493"/>
      <c r="H8" s="494"/>
    </row>
    <row r="9" spans="1:9" ht="65">
      <c r="A9" s="363"/>
      <c r="B9" s="369" t="s">
        <v>867</v>
      </c>
      <c r="C9" s="365"/>
      <c r="D9" s="370" t="s">
        <v>20</v>
      </c>
      <c r="E9" s="371">
        <v>1</v>
      </c>
      <c r="F9" s="490">
        <v>4530</v>
      </c>
      <c r="G9" s="491">
        <f>E9*F9</f>
        <v>4530</v>
      </c>
      <c r="H9" s="492" t="s">
        <v>868</v>
      </c>
    </row>
    <row r="10" spans="1:9">
      <c r="A10" s="363">
        <f>A8+1</f>
        <v>5</v>
      </c>
      <c r="B10" s="364" t="s">
        <v>869</v>
      </c>
      <c r="C10" s="365"/>
      <c r="D10" s="370"/>
      <c r="E10" s="371"/>
      <c r="F10" s="490"/>
      <c r="G10" s="493"/>
      <c r="H10" s="494"/>
    </row>
    <row r="11" spans="1:9" ht="78">
      <c r="A11" s="363"/>
      <c r="B11" s="369" t="s">
        <v>870</v>
      </c>
      <c r="C11" s="365"/>
      <c r="D11" s="370" t="s">
        <v>20</v>
      </c>
      <c r="E11" s="371">
        <v>1</v>
      </c>
      <c r="F11" s="490">
        <v>4310</v>
      </c>
      <c r="G11" s="491">
        <f>E11*F11</f>
        <v>4310</v>
      </c>
      <c r="H11" s="492"/>
    </row>
    <row r="12" spans="1:9">
      <c r="A12" s="363">
        <f>A10+1</f>
        <v>6</v>
      </c>
      <c r="B12" s="364" t="s">
        <v>871</v>
      </c>
      <c r="C12" s="365"/>
      <c r="D12" s="370"/>
      <c r="E12" s="371"/>
      <c r="F12" s="490"/>
      <c r="G12" s="493"/>
      <c r="H12" s="494"/>
    </row>
    <row r="13" spans="1:9" ht="65">
      <c r="A13" s="363"/>
      <c r="B13" s="369" t="s">
        <v>872</v>
      </c>
      <c r="C13" s="365"/>
      <c r="D13" s="370" t="s">
        <v>873</v>
      </c>
      <c r="E13" s="371">
        <v>4</v>
      </c>
      <c r="F13" s="490">
        <v>4100</v>
      </c>
      <c r="G13" s="491">
        <f>E13*F13</f>
        <v>16400</v>
      </c>
      <c r="H13" s="492"/>
    </row>
    <row r="14" spans="1:9">
      <c r="A14" s="363">
        <v>7</v>
      </c>
      <c r="B14" s="364" t="s">
        <v>874</v>
      </c>
      <c r="C14" s="365"/>
      <c r="D14" s="370"/>
      <c r="E14" s="371"/>
      <c r="F14" s="490"/>
      <c r="G14" s="493"/>
      <c r="H14" s="494"/>
    </row>
    <row r="15" spans="1:9" ht="65">
      <c r="A15" s="363"/>
      <c r="B15" s="369" t="s">
        <v>875</v>
      </c>
      <c r="C15" s="365"/>
      <c r="D15" s="370" t="s">
        <v>873</v>
      </c>
      <c r="E15" s="371">
        <v>6</v>
      </c>
      <c r="F15" s="490">
        <v>4100</v>
      </c>
      <c r="G15" s="491">
        <f t="shared" ref="G15" si="0">E15*F15</f>
        <v>24600</v>
      </c>
      <c r="H15" s="492"/>
    </row>
    <row r="16" spans="1:9">
      <c r="A16" s="363">
        <v>8</v>
      </c>
      <c r="B16" s="364" t="s">
        <v>876</v>
      </c>
      <c r="C16" s="365"/>
      <c r="D16" s="370"/>
      <c r="E16" s="371"/>
      <c r="F16" s="490"/>
      <c r="G16" s="493"/>
      <c r="H16" s="494"/>
    </row>
    <row r="17" spans="1:8" ht="65">
      <c r="A17" s="363"/>
      <c r="B17" s="369" t="s">
        <v>875</v>
      </c>
      <c r="C17" s="365"/>
      <c r="D17" s="370" t="s">
        <v>873</v>
      </c>
      <c r="E17" s="371">
        <v>1</v>
      </c>
      <c r="F17" s="490">
        <v>4530</v>
      </c>
      <c r="G17" s="491">
        <f>E17*F17</f>
        <v>4530</v>
      </c>
      <c r="H17" s="492"/>
    </row>
    <row r="18" spans="1:8">
      <c r="A18" s="363">
        <v>9</v>
      </c>
      <c r="B18" s="364" t="s">
        <v>877</v>
      </c>
      <c r="C18" s="365"/>
      <c r="D18" s="370" t="s">
        <v>878</v>
      </c>
      <c r="E18" s="424">
        <v>60</v>
      </c>
      <c r="F18" s="490">
        <v>250</v>
      </c>
      <c r="G18" s="491">
        <f>E18*F18</f>
        <v>15000</v>
      </c>
      <c r="H18" s="494"/>
    </row>
    <row r="19" spans="1:8">
      <c r="A19" s="363">
        <v>10</v>
      </c>
      <c r="B19" s="364" t="s">
        <v>879</v>
      </c>
      <c r="C19" s="365"/>
      <c r="D19" s="370"/>
      <c r="E19" s="371"/>
      <c r="F19" s="490"/>
      <c r="G19" s="493"/>
      <c r="H19" s="494"/>
    </row>
    <row r="20" spans="1:8" ht="26">
      <c r="A20" s="363"/>
      <c r="B20" s="369" t="s">
        <v>880</v>
      </c>
      <c r="C20" s="365"/>
      <c r="D20" s="370" t="s">
        <v>873</v>
      </c>
      <c r="E20" s="424">
        <v>1</v>
      </c>
      <c r="F20" s="490">
        <v>4550</v>
      </c>
      <c r="G20" s="491">
        <f>E20*F20</f>
        <v>4550</v>
      </c>
      <c r="H20" s="492"/>
    </row>
    <row r="21" spans="1:8">
      <c r="A21" s="372"/>
      <c r="B21" s="537" t="s">
        <v>881</v>
      </c>
      <c r="C21" s="537"/>
      <c r="D21" s="537"/>
      <c r="E21" s="537"/>
      <c r="F21" s="537"/>
      <c r="G21" s="537"/>
      <c r="H21" s="538"/>
    </row>
    <row r="22" spans="1:8" s="380" customFormat="1" ht="16" thickBot="1">
      <c r="A22" s="373"/>
      <c r="B22" s="374" t="s">
        <v>338</v>
      </c>
      <c r="C22" s="375"/>
      <c r="D22" s="376"/>
      <c r="E22" s="377"/>
      <c r="F22" s="375"/>
      <c r="G22" s="378">
        <f>SUM(G4:G20)</f>
        <v>86020</v>
      </c>
      <c r="H22" s="379"/>
    </row>
  </sheetData>
  <mergeCells count="2">
    <mergeCell ref="A1:H1"/>
    <mergeCell ref="B21:H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7" zoomScale="90" zoomScaleNormal="90" workbookViewId="0">
      <selection activeCell="G13" sqref="G13"/>
    </sheetView>
  </sheetViews>
  <sheetFormatPr defaultRowHeight="15.5"/>
  <cols>
    <col min="1" max="1" width="8" style="381" customWidth="1"/>
    <col min="2" max="2" width="63.08984375" style="382" customWidth="1"/>
    <col min="3" max="3" width="24.90625" style="383" customWidth="1"/>
    <col min="4" max="4" width="19.81640625" style="384" customWidth="1"/>
    <col min="5" max="5" width="6.36328125" style="381" bestFit="1" customWidth="1"/>
    <col min="6" max="6" width="16.6328125" style="383" customWidth="1"/>
    <col min="7" max="7" width="14.6328125" style="385" customWidth="1"/>
    <col min="8" max="8" width="17.453125" style="385" customWidth="1"/>
    <col min="9" max="9" width="9.08984375" style="355" customWidth="1"/>
    <col min="10" max="10" width="8.984375E-2" style="355" customWidth="1"/>
    <col min="11" max="159" width="8.90625" style="355"/>
    <col min="160" max="160" width="8" style="355" customWidth="1"/>
    <col min="161" max="161" width="63.08984375" style="355" customWidth="1"/>
    <col min="162" max="162" width="10.6328125" style="355" customWidth="1"/>
    <col min="163" max="163" width="9.36328125" style="355" customWidth="1"/>
    <col min="164" max="164" width="22" style="355" customWidth="1"/>
    <col min="165" max="165" width="14.36328125" style="355" customWidth="1"/>
    <col min="166" max="166" width="8.90625" style="355"/>
    <col min="167" max="167" width="13.08984375" style="355" customWidth="1"/>
    <col min="168" max="415" width="8.90625" style="355"/>
    <col min="416" max="416" width="8" style="355" customWidth="1"/>
    <col min="417" max="417" width="63.08984375" style="355" customWidth="1"/>
    <col min="418" max="418" width="10.6328125" style="355" customWidth="1"/>
    <col min="419" max="419" width="9.36328125" style="355" customWidth="1"/>
    <col min="420" max="420" width="22" style="355" customWidth="1"/>
    <col min="421" max="421" width="14.36328125" style="355" customWidth="1"/>
    <col min="422" max="422" width="8.90625" style="355"/>
    <col min="423" max="423" width="13.08984375" style="355" customWidth="1"/>
    <col min="424" max="671" width="8.90625" style="355"/>
    <col min="672" max="672" width="8" style="355" customWidth="1"/>
    <col min="673" max="673" width="63.08984375" style="355" customWidth="1"/>
    <col min="674" max="674" width="10.6328125" style="355" customWidth="1"/>
    <col min="675" max="675" width="9.36328125" style="355" customWidth="1"/>
    <col min="676" max="676" width="22" style="355" customWidth="1"/>
    <col min="677" max="677" width="14.36328125" style="355" customWidth="1"/>
    <col min="678" max="678" width="8.90625" style="355"/>
    <col min="679" max="679" width="13.08984375" style="355" customWidth="1"/>
    <col min="680" max="927" width="8.90625" style="355"/>
    <col min="928" max="928" width="8" style="355" customWidth="1"/>
    <col min="929" max="929" width="63.08984375" style="355" customWidth="1"/>
    <col min="930" max="930" width="10.6328125" style="355" customWidth="1"/>
    <col min="931" max="931" width="9.36328125" style="355" customWidth="1"/>
    <col min="932" max="932" width="22" style="355" customWidth="1"/>
    <col min="933" max="933" width="14.36328125" style="355" customWidth="1"/>
    <col min="934" max="934" width="8.90625" style="355"/>
    <col min="935" max="935" width="13.08984375" style="355" customWidth="1"/>
    <col min="936" max="1183" width="8.90625" style="355"/>
    <col min="1184" max="1184" width="8" style="355" customWidth="1"/>
    <col min="1185" max="1185" width="63.08984375" style="355" customWidth="1"/>
    <col min="1186" max="1186" width="10.6328125" style="355" customWidth="1"/>
    <col min="1187" max="1187" width="9.36328125" style="355" customWidth="1"/>
    <col min="1188" max="1188" width="22" style="355" customWidth="1"/>
    <col min="1189" max="1189" width="14.36328125" style="355" customWidth="1"/>
    <col min="1190" max="1190" width="8.90625" style="355"/>
    <col min="1191" max="1191" width="13.08984375" style="355" customWidth="1"/>
    <col min="1192" max="1439" width="8.90625" style="355"/>
    <col min="1440" max="1440" width="8" style="355" customWidth="1"/>
    <col min="1441" max="1441" width="63.08984375" style="355" customWidth="1"/>
    <col min="1442" max="1442" width="10.6328125" style="355" customWidth="1"/>
    <col min="1443" max="1443" width="9.36328125" style="355" customWidth="1"/>
    <col min="1444" max="1444" width="22" style="355" customWidth="1"/>
    <col min="1445" max="1445" width="14.36328125" style="355" customWidth="1"/>
    <col min="1446" max="1446" width="8.90625" style="355"/>
    <col min="1447" max="1447" width="13.08984375" style="355" customWidth="1"/>
    <col min="1448" max="1695" width="8.90625" style="355"/>
    <col min="1696" max="1696" width="8" style="355" customWidth="1"/>
    <col min="1697" max="1697" width="63.08984375" style="355" customWidth="1"/>
    <col min="1698" max="1698" width="10.6328125" style="355" customWidth="1"/>
    <col min="1699" max="1699" width="9.36328125" style="355" customWidth="1"/>
    <col min="1700" max="1700" width="22" style="355" customWidth="1"/>
    <col min="1701" max="1701" width="14.36328125" style="355" customWidth="1"/>
    <col min="1702" max="1702" width="8.90625" style="355"/>
    <col min="1703" max="1703" width="13.08984375" style="355" customWidth="1"/>
    <col min="1704" max="1951" width="8.90625" style="355"/>
    <col min="1952" max="1952" width="8" style="355" customWidth="1"/>
    <col min="1953" max="1953" width="63.08984375" style="355" customWidth="1"/>
    <col min="1954" max="1954" width="10.6328125" style="355" customWidth="1"/>
    <col min="1955" max="1955" width="9.36328125" style="355" customWidth="1"/>
    <col min="1956" max="1956" width="22" style="355" customWidth="1"/>
    <col min="1957" max="1957" width="14.36328125" style="355" customWidth="1"/>
    <col min="1958" max="1958" width="8.90625" style="355"/>
    <col min="1959" max="1959" width="13.08984375" style="355" customWidth="1"/>
    <col min="1960" max="2207" width="8.90625" style="355"/>
    <col min="2208" max="2208" width="8" style="355" customWidth="1"/>
    <col min="2209" max="2209" width="63.08984375" style="355" customWidth="1"/>
    <col min="2210" max="2210" width="10.6328125" style="355" customWidth="1"/>
    <col min="2211" max="2211" width="9.36328125" style="355" customWidth="1"/>
    <col min="2212" max="2212" width="22" style="355" customWidth="1"/>
    <col min="2213" max="2213" width="14.36328125" style="355" customWidth="1"/>
    <col min="2214" max="2214" width="8.90625" style="355"/>
    <col min="2215" max="2215" width="13.08984375" style="355" customWidth="1"/>
    <col min="2216" max="2463" width="8.90625" style="355"/>
    <col min="2464" max="2464" width="8" style="355" customWidth="1"/>
    <col min="2465" max="2465" width="63.08984375" style="355" customWidth="1"/>
    <col min="2466" max="2466" width="10.6328125" style="355" customWidth="1"/>
    <col min="2467" max="2467" width="9.36328125" style="355" customWidth="1"/>
    <col min="2468" max="2468" width="22" style="355" customWidth="1"/>
    <col min="2469" max="2469" width="14.36328125" style="355" customWidth="1"/>
    <col min="2470" max="2470" width="8.90625" style="355"/>
    <col min="2471" max="2471" width="13.08984375" style="355" customWidth="1"/>
    <col min="2472" max="2719" width="8.90625" style="355"/>
    <col min="2720" max="2720" width="8" style="355" customWidth="1"/>
    <col min="2721" max="2721" width="63.08984375" style="355" customWidth="1"/>
    <col min="2722" max="2722" width="10.6328125" style="355" customWidth="1"/>
    <col min="2723" max="2723" width="9.36328125" style="355" customWidth="1"/>
    <col min="2724" max="2724" width="22" style="355" customWidth="1"/>
    <col min="2725" max="2725" width="14.36328125" style="355" customWidth="1"/>
    <col min="2726" max="2726" width="8.90625" style="355"/>
    <col min="2727" max="2727" width="13.08984375" style="355" customWidth="1"/>
    <col min="2728" max="2975" width="8.90625" style="355"/>
    <col min="2976" max="2976" width="8" style="355" customWidth="1"/>
    <col min="2977" max="2977" width="63.08984375" style="355" customWidth="1"/>
    <col min="2978" max="2978" width="10.6328125" style="355" customWidth="1"/>
    <col min="2979" max="2979" width="9.36328125" style="355" customWidth="1"/>
    <col min="2980" max="2980" width="22" style="355" customWidth="1"/>
    <col min="2981" max="2981" width="14.36328125" style="355" customWidth="1"/>
    <col min="2982" max="2982" width="8.90625" style="355"/>
    <col min="2983" max="2983" width="13.08984375" style="355" customWidth="1"/>
    <col min="2984" max="3231" width="8.90625" style="355"/>
    <col min="3232" max="3232" width="8" style="355" customWidth="1"/>
    <col min="3233" max="3233" width="63.08984375" style="355" customWidth="1"/>
    <col min="3234" max="3234" width="10.6328125" style="355" customWidth="1"/>
    <col min="3235" max="3235" width="9.36328125" style="355" customWidth="1"/>
    <col min="3236" max="3236" width="22" style="355" customWidth="1"/>
    <col min="3237" max="3237" width="14.36328125" style="355" customWidth="1"/>
    <col min="3238" max="3238" width="8.90625" style="355"/>
    <col min="3239" max="3239" width="13.08984375" style="355" customWidth="1"/>
    <col min="3240" max="3487" width="8.90625" style="355"/>
    <col min="3488" max="3488" width="8" style="355" customWidth="1"/>
    <col min="3489" max="3489" width="63.08984375" style="355" customWidth="1"/>
    <col min="3490" max="3490" width="10.6328125" style="355" customWidth="1"/>
    <col min="3491" max="3491" width="9.36328125" style="355" customWidth="1"/>
    <col min="3492" max="3492" width="22" style="355" customWidth="1"/>
    <col min="3493" max="3493" width="14.36328125" style="355" customWidth="1"/>
    <col min="3494" max="3494" width="8.90625" style="355"/>
    <col min="3495" max="3495" width="13.08984375" style="355" customWidth="1"/>
    <col min="3496" max="3743" width="8.90625" style="355"/>
    <col min="3744" max="3744" width="8" style="355" customWidth="1"/>
    <col min="3745" max="3745" width="63.08984375" style="355" customWidth="1"/>
    <col min="3746" max="3746" width="10.6328125" style="355" customWidth="1"/>
    <col min="3747" max="3747" width="9.36328125" style="355" customWidth="1"/>
    <col min="3748" max="3748" width="22" style="355" customWidth="1"/>
    <col min="3749" max="3749" width="14.36328125" style="355" customWidth="1"/>
    <col min="3750" max="3750" width="8.90625" style="355"/>
    <col min="3751" max="3751" width="13.08984375" style="355" customWidth="1"/>
    <col min="3752" max="3999" width="8.90625" style="355"/>
    <col min="4000" max="4000" width="8" style="355" customWidth="1"/>
    <col min="4001" max="4001" width="63.08984375" style="355" customWidth="1"/>
    <col min="4002" max="4002" width="10.6328125" style="355" customWidth="1"/>
    <col min="4003" max="4003" width="9.36328125" style="355" customWidth="1"/>
    <col min="4004" max="4004" width="22" style="355" customWidth="1"/>
    <col min="4005" max="4005" width="14.36328125" style="355" customWidth="1"/>
    <col min="4006" max="4006" width="8.90625" style="355"/>
    <col min="4007" max="4007" width="13.08984375" style="355" customWidth="1"/>
    <col min="4008" max="4255" width="8.90625" style="355"/>
    <col min="4256" max="4256" width="8" style="355" customWidth="1"/>
    <col min="4257" max="4257" width="63.08984375" style="355" customWidth="1"/>
    <col min="4258" max="4258" width="10.6328125" style="355" customWidth="1"/>
    <col min="4259" max="4259" width="9.36328125" style="355" customWidth="1"/>
    <col min="4260" max="4260" width="22" style="355" customWidth="1"/>
    <col min="4261" max="4261" width="14.36328125" style="355" customWidth="1"/>
    <col min="4262" max="4262" width="8.90625" style="355"/>
    <col min="4263" max="4263" width="13.08984375" style="355" customWidth="1"/>
    <col min="4264" max="4511" width="8.90625" style="355"/>
    <col min="4512" max="4512" width="8" style="355" customWidth="1"/>
    <col min="4513" max="4513" width="63.08984375" style="355" customWidth="1"/>
    <col min="4514" max="4514" width="10.6328125" style="355" customWidth="1"/>
    <col min="4515" max="4515" width="9.36328125" style="355" customWidth="1"/>
    <col min="4516" max="4516" width="22" style="355" customWidth="1"/>
    <col min="4517" max="4517" width="14.36328125" style="355" customWidth="1"/>
    <col min="4518" max="4518" width="8.90625" style="355"/>
    <col min="4519" max="4519" width="13.08984375" style="355" customWidth="1"/>
    <col min="4520" max="4767" width="8.90625" style="355"/>
    <col min="4768" max="4768" width="8" style="355" customWidth="1"/>
    <col min="4769" max="4769" width="63.08984375" style="355" customWidth="1"/>
    <col min="4770" max="4770" width="10.6328125" style="355" customWidth="1"/>
    <col min="4771" max="4771" width="9.36328125" style="355" customWidth="1"/>
    <col min="4772" max="4772" width="22" style="355" customWidth="1"/>
    <col min="4773" max="4773" width="14.36328125" style="355" customWidth="1"/>
    <col min="4774" max="4774" width="8.90625" style="355"/>
    <col min="4775" max="4775" width="13.08984375" style="355" customWidth="1"/>
    <col min="4776" max="5023" width="8.90625" style="355"/>
    <col min="5024" max="5024" width="8" style="355" customWidth="1"/>
    <col min="5025" max="5025" width="63.08984375" style="355" customWidth="1"/>
    <col min="5026" max="5026" width="10.6328125" style="355" customWidth="1"/>
    <col min="5027" max="5027" width="9.36328125" style="355" customWidth="1"/>
    <col min="5028" max="5028" width="22" style="355" customWidth="1"/>
    <col min="5029" max="5029" width="14.36328125" style="355" customWidth="1"/>
    <col min="5030" max="5030" width="8.90625" style="355"/>
    <col min="5031" max="5031" width="13.08984375" style="355" customWidth="1"/>
    <col min="5032" max="5279" width="8.90625" style="355"/>
    <col min="5280" max="5280" width="8" style="355" customWidth="1"/>
    <col min="5281" max="5281" width="63.08984375" style="355" customWidth="1"/>
    <col min="5282" max="5282" width="10.6328125" style="355" customWidth="1"/>
    <col min="5283" max="5283" width="9.36328125" style="355" customWidth="1"/>
    <col min="5284" max="5284" width="22" style="355" customWidth="1"/>
    <col min="5285" max="5285" width="14.36328125" style="355" customWidth="1"/>
    <col min="5286" max="5286" width="8.90625" style="355"/>
    <col min="5287" max="5287" width="13.08984375" style="355" customWidth="1"/>
    <col min="5288" max="5535" width="8.90625" style="355"/>
    <col min="5536" max="5536" width="8" style="355" customWidth="1"/>
    <col min="5537" max="5537" width="63.08984375" style="355" customWidth="1"/>
    <col min="5538" max="5538" width="10.6328125" style="355" customWidth="1"/>
    <col min="5539" max="5539" width="9.36328125" style="355" customWidth="1"/>
    <col min="5540" max="5540" width="22" style="355" customWidth="1"/>
    <col min="5541" max="5541" width="14.36328125" style="355" customWidth="1"/>
    <col min="5542" max="5542" width="8.90625" style="355"/>
    <col min="5543" max="5543" width="13.08984375" style="355" customWidth="1"/>
    <col min="5544" max="5791" width="8.90625" style="355"/>
    <col min="5792" max="5792" width="8" style="355" customWidth="1"/>
    <col min="5793" max="5793" width="63.08984375" style="355" customWidth="1"/>
    <col min="5794" max="5794" width="10.6328125" style="355" customWidth="1"/>
    <col min="5795" max="5795" width="9.36328125" style="355" customWidth="1"/>
    <col min="5796" max="5796" width="22" style="355" customWidth="1"/>
    <col min="5797" max="5797" width="14.36328125" style="355" customWidth="1"/>
    <col min="5798" max="5798" width="8.90625" style="355"/>
    <col min="5799" max="5799" width="13.08984375" style="355" customWidth="1"/>
    <col min="5800" max="6047" width="8.90625" style="355"/>
    <col min="6048" max="6048" width="8" style="355" customWidth="1"/>
    <col min="6049" max="6049" width="63.08984375" style="355" customWidth="1"/>
    <col min="6050" max="6050" width="10.6328125" style="355" customWidth="1"/>
    <col min="6051" max="6051" width="9.36328125" style="355" customWidth="1"/>
    <col min="6052" max="6052" width="22" style="355" customWidth="1"/>
    <col min="6053" max="6053" width="14.36328125" style="355" customWidth="1"/>
    <col min="6054" max="6054" width="8.90625" style="355"/>
    <col min="6055" max="6055" width="13.08984375" style="355" customWidth="1"/>
    <col min="6056" max="6303" width="8.90625" style="355"/>
    <col min="6304" max="6304" width="8" style="355" customWidth="1"/>
    <col min="6305" max="6305" width="63.08984375" style="355" customWidth="1"/>
    <col min="6306" max="6306" width="10.6328125" style="355" customWidth="1"/>
    <col min="6307" max="6307" width="9.36328125" style="355" customWidth="1"/>
    <col min="6308" max="6308" width="22" style="355" customWidth="1"/>
    <col min="6309" max="6309" width="14.36328125" style="355" customWidth="1"/>
    <col min="6310" max="6310" width="8.90625" style="355"/>
    <col min="6311" max="6311" width="13.08984375" style="355" customWidth="1"/>
    <col min="6312" max="6559" width="8.90625" style="355"/>
    <col min="6560" max="6560" width="8" style="355" customWidth="1"/>
    <col min="6561" max="6561" width="63.08984375" style="355" customWidth="1"/>
    <col min="6562" max="6562" width="10.6328125" style="355" customWidth="1"/>
    <col min="6563" max="6563" width="9.36328125" style="355" customWidth="1"/>
    <col min="6564" max="6564" width="22" style="355" customWidth="1"/>
    <col min="6565" max="6565" width="14.36328125" style="355" customWidth="1"/>
    <col min="6566" max="6566" width="8.90625" style="355"/>
    <col min="6567" max="6567" width="13.08984375" style="355" customWidth="1"/>
    <col min="6568" max="6815" width="8.90625" style="355"/>
    <col min="6816" max="6816" width="8" style="355" customWidth="1"/>
    <col min="6817" max="6817" width="63.08984375" style="355" customWidth="1"/>
    <col min="6818" max="6818" width="10.6328125" style="355" customWidth="1"/>
    <col min="6819" max="6819" width="9.36328125" style="355" customWidth="1"/>
    <col min="6820" max="6820" width="22" style="355" customWidth="1"/>
    <col min="6821" max="6821" width="14.36328125" style="355" customWidth="1"/>
    <col min="6822" max="6822" width="8.90625" style="355"/>
    <col min="6823" max="6823" width="13.08984375" style="355" customWidth="1"/>
    <col min="6824" max="7071" width="8.90625" style="355"/>
    <col min="7072" max="7072" width="8" style="355" customWidth="1"/>
    <col min="7073" max="7073" width="63.08984375" style="355" customWidth="1"/>
    <col min="7074" max="7074" width="10.6328125" style="355" customWidth="1"/>
    <col min="7075" max="7075" width="9.36328125" style="355" customWidth="1"/>
    <col min="7076" max="7076" width="22" style="355" customWidth="1"/>
    <col min="7077" max="7077" width="14.36328125" style="355" customWidth="1"/>
    <col min="7078" max="7078" width="8.90625" style="355"/>
    <col min="7079" max="7079" width="13.08984375" style="355" customWidth="1"/>
    <col min="7080" max="7327" width="8.90625" style="355"/>
    <col min="7328" max="7328" width="8" style="355" customWidth="1"/>
    <col min="7329" max="7329" width="63.08984375" style="355" customWidth="1"/>
    <col min="7330" max="7330" width="10.6328125" style="355" customWidth="1"/>
    <col min="7331" max="7331" width="9.36328125" style="355" customWidth="1"/>
    <col min="7332" max="7332" width="22" style="355" customWidth="1"/>
    <col min="7333" max="7333" width="14.36328125" style="355" customWidth="1"/>
    <col min="7334" max="7334" width="8.90625" style="355"/>
    <col min="7335" max="7335" width="13.08984375" style="355" customWidth="1"/>
    <col min="7336" max="7583" width="8.90625" style="355"/>
    <col min="7584" max="7584" width="8" style="355" customWidth="1"/>
    <col min="7585" max="7585" width="63.08984375" style="355" customWidth="1"/>
    <col min="7586" max="7586" width="10.6328125" style="355" customWidth="1"/>
    <col min="7587" max="7587" width="9.36328125" style="355" customWidth="1"/>
    <col min="7588" max="7588" width="22" style="355" customWidth="1"/>
    <col min="7589" max="7589" width="14.36328125" style="355" customWidth="1"/>
    <col min="7590" max="7590" width="8.90625" style="355"/>
    <col min="7591" max="7591" width="13.08984375" style="355" customWidth="1"/>
    <col min="7592" max="7839" width="8.90625" style="355"/>
    <col min="7840" max="7840" width="8" style="355" customWidth="1"/>
    <col min="7841" max="7841" width="63.08984375" style="355" customWidth="1"/>
    <col min="7842" max="7842" width="10.6328125" style="355" customWidth="1"/>
    <col min="7843" max="7843" width="9.36328125" style="355" customWidth="1"/>
    <col min="7844" max="7844" width="22" style="355" customWidth="1"/>
    <col min="7845" max="7845" width="14.36328125" style="355" customWidth="1"/>
    <col min="7846" max="7846" width="8.90625" style="355"/>
    <col min="7847" max="7847" width="13.08984375" style="355" customWidth="1"/>
    <col min="7848" max="8095" width="8.90625" style="355"/>
    <col min="8096" max="8096" width="8" style="355" customWidth="1"/>
    <col min="8097" max="8097" width="63.08984375" style="355" customWidth="1"/>
    <col min="8098" max="8098" width="10.6328125" style="355" customWidth="1"/>
    <col min="8099" max="8099" width="9.36328125" style="355" customWidth="1"/>
    <col min="8100" max="8100" width="22" style="355" customWidth="1"/>
    <col min="8101" max="8101" width="14.36328125" style="355" customWidth="1"/>
    <col min="8102" max="8102" width="8.90625" style="355"/>
    <col min="8103" max="8103" width="13.08984375" style="355" customWidth="1"/>
    <col min="8104" max="8351" width="8.90625" style="355"/>
    <col min="8352" max="8352" width="8" style="355" customWidth="1"/>
    <col min="8353" max="8353" width="63.08984375" style="355" customWidth="1"/>
    <col min="8354" max="8354" width="10.6328125" style="355" customWidth="1"/>
    <col min="8355" max="8355" width="9.36328125" style="355" customWidth="1"/>
    <col min="8356" max="8356" width="22" style="355" customWidth="1"/>
    <col min="8357" max="8357" width="14.36328125" style="355" customWidth="1"/>
    <col min="8358" max="8358" width="8.90625" style="355"/>
    <col min="8359" max="8359" width="13.08984375" style="355" customWidth="1"/>
    <col min="8360" max="8607" width="8.90625" style="355"/>
    <col min="8608" max="8608" width="8" style="355" customWidth="1"/>
    <col min="8609" max="8609" width="63.08984375" style="355" customWidth="1"/>
    <col min="8610" max="8610" width="10.6328125" style="355" customWidth="1"/>
    <col min="8611" max="8611" width="9.36328125" style="355" customWidth="1"/>
    <col min="8612" max="8612" width="22" style="355" customWidth="1"/>
    <col min="8613" max="8613" width="14.36328125" style="355" customWidth="1"/>
    <col min="8614" max="8614" width="8.90625" style="355"/>
    <col min="8615" max="8615" width="13.08984375" style="355" customWidth="1"/>
    <col min="8616" max="8863" width="8.90625" style="355"/>
    <col min="8864" max="8864" width="8" style="355" customWidth="1"/>
    <col min="8865" max="8865" width="63.08984375" style="355" customWidth="1"/>
    <col min="8866" max="8866" width="10.6328125" style="355" customWidth="1"/>
    <col min="8867" max="8867" width="9.36328125" style="355" customWidth="1"/>
    <col min="8868" max="8868" width="22" style="355" customWidth="1"/>
    <col min="8869" max="8869" width="14.36328125" style="355" customWidth="1"/>
    <col min="8870" max="8870" width="8.90625" style="355"/>
    <col min="8871" max="8871" width="13.08984375" style="355" customWidth="1"/>
    <col min="8872" max="9119" width="8.90625" style="355"/>
    <col min="9120" max="9120" width="8" style="355" customWidth="1"/>
    <col min="9121" max="9121" width="63.08984375" style="355" customWidth="1"/>
    <col min="9122" max="9122" width="10.6328125" style="355" customWidth="1"/>
    <col min="9123" max="9123" width="9.36328125" style="355" customWidth="1"/>
    <col min="9124" max="9124" width="22" style="355" customWidth="1"/>
    <col min="9125" max="9125" width="14.36328125" style="355" customWidth="1"/>
    <col min="9126" max="9126" width="8.90625" style="355"/>
    <col min="9127" max="9127" width="13.08984375" style="355" customWidth="1"/>
    <col min="9128" max="9375" width="8.90625" style="355"/>
    <col min="9376" max="9376" width="8" style="355" customWidth="1"/>
    <col min="9377" max="9377" width="63.08984375" style="355" customWidth="1"/>
    <col min="9378" max="9378" width="10.6328125" style="355" customWidth="1"/>
    <col min="9379" max="9379" width="9.36328125" style="355" customWidth="1"/>
    <col min="9380" max="9380" width="22" style="355" customWidth="1"/>
    <col min="9381" max="9381" width="14.36328125" style="355" customWidth="1"/>
    <col min="9382" max="9382" width="8.90625" style="355"/>
    <col min="9383" max="9383" width="13.08984375" style="355" customWidth="1"/>
    <col min="9384" max="9631" width="8.90625" style="355"/>
    <col min="9632" max="9632" width="8" style="355" customWidth="1"/>
    <col min="9633" max="9633" width="63.08984375" style="355" customWidth="1"/>
    <col min="9634" max="9634" width="10.6328125" style="355" customWidth="1"/>
    <col min="9635" max="9635" width="9.36328125" style="355" customWidth="1"/>
    <col min="9636" max="9636" width="22" style="355" customWidth="1"/>
    <col min="9637" max="9637" width="14.36328125" style="355" customWidth="1"/>
    <col min="9638" max="9638" width="8.90625" style="355"/>
    <col min="9639" max="9639" width="13.08984375" style="355" customWidth="1"/>
    <col min="9640" max="9887" width="8.90625" style="355"/>
    <col min="9888" max="9888" width="8" style="355" customWidth="1"/>
    <col min="9889" max="9889" width="63.08984375" style="355" customWidth="1"/>
    <col min="9890" max="9890" width="10.6328125" style="355" customWidth="1"/>
    <col min="9891" max="9891" width="9.36328125" style="355" customWidth="1"/>
    <col min="9892" max="9892" width="22" style="355" customWidth="1"/>
    <col min="9893" max="9893" width="14.36328125" style="355" customWidth="1"/>
    <col min="9894" max="9894" width="8.90625" style="355"/>
    <col min="9895" max="9895" width="13.08984375" style="355" customWidth="1"/>
    <col min="9896" max="10143" width="8.90625" style="355"/>
    <col min="10144" max="10144" width="8" style="355" customWidth="1"/>
    <col min="10145" max="10145" width="63.08984375" style="355" customWidth="1"/>
    <col min="10146" max="10146" width="10.6328125" style="355" customWidth="1"/>
    <col min="10147" max="10147" width="9.36328125" style="355" customWidth="1"/>
    <col min="10148" max="10148" width="22" style="355" customWidth="1"/>
    <col min="10149" max="10149" width="14.36328125" style="355" customWidth="1"/>
    <col min="10150" max="10150" width="8.90625" style="355"/>
    <col min="10151" max="10151" width="13.08984375" style="355" customWidth="1"/>
    <col min="10152" max="10399" width="8.90625" style="355"/>
    <col min="10400" max="10400" width="8" style="355" customWidth="1"/>
    <col min="10401" max="10401" width="63.08984375" style="355" customWidth="1"/>
    <col min="10402" max="10402" width="10.6328125" style="355" customWidth="1"/>
    <col min="10403" max="10403" width="9.36328125" style="355" customWidth="1"/>
    <col min="10404" max="10404" width="22" style="355" customWidth="1"/>
    <col min="10405" max="10405" width="14.36328125" style="355" customWidth="1"/>
    <col min="10406" max="10406" width="8.90625" style="355"/>
    <col min="10407" max="10407" width="13.08984375" style="355" customWidth="1"/>
    <col min="10408" max="10655" width="8.90625" style="355"/>
    <col min="10656" max="10656" width="8" style="355" customWidth="1"/>
    <col min="10657" max="10657" width="63.08984375" style="355" customWidth="1"/>
    <col min="10658" max="10658" width="10.6328125" style="355" customWidth="1"/>
    <col min="10659" max="10659" width="9.36328125" style="355" customWidth="1"/>
    <col min="10660" max="10660" width="22" style="355" customWidth="1"/>
    <col min="10661" max="10661" width="14.36328125" style="355" customWidth="1"/>
    <col min="10662" max="10662" width="8.90625" style="355"/>
    <col min="10663" max="10663" width="13.08984375" style="355" customWidth="1"/>
    <col min="10664" max="10911" width="8.90625" style="355"/>
    <col min="10912" max="10912" width="8" style="355" customWidth="1"/>
    <col min="10913" max="10913" width="63.08984375" style="355" customWidth="1"/>
    <col min="10914" max="10914" width="10.6328125" style="355" customWidth="1"/>
    <col min="10915" max="10915" width="9.36328125" style="355" customWidth="1"/>
    <col min="10916" max="10916" width="22" style="355" customWidth="1"/>
    <col min="10917" max="10917" width="14.36328125" style="355" customWidth="1"/>
    <col min="10918" max="10918" width="8.90625" style="355"/>
    <col min="10919" max="10919" width="13.08984375" style="355" customWidth="1"/>
    <col min="10920" max="11167" width="8.90625" style="355"/>
    <col min="11168" max="11168" width="8" style="355" customWidth="1"/>
    <col min="11169" max="11169" width="63.08984375" style="355" customWidth="1"/>
    <col min="11170" max="11170" width="10.6328125" style="355" customWidth="1"/>
    <col min="11171" max="11171" width="9.36328125" style="355" customWidth="1"/>
    <col min="11172" max="11172" width="22" style="355" customWidth="1"/>
    <col min="11173" max="11173" width="14.36328125" style="355" customWidth="1"/>
    <col min="11174" max="11174" width="8.90625" style="355"/>
    <col min="11175" max="11175" width="13.08984375" style="355" customWidth="1"/>
    <col min="11176" max="11423" width="8.90625" style="355"/>
    <col min="11424" max="11424" width="8" style="355" customWidth="1"/>
    <col min="11425" max="11425" width="63.08984375" style="355" customWidth="1"/>
    <col min="11426" max="11426" width="10.6328125" style="355" customWidth="1"/>
    <col min="11427" max="11427" width="9.36328125" style="355" customWidth="1"/>
    <col min="11428" max="11428" width="22" style="355" customWidth="1"/>
    <col min="11429" max="11429" width="14.36328125" style="355" customWidth="1"/>
    <col min="11430" max="11430" width="8.90625" style="355"/>
    <col min="11431" max="11431" width="13.08984375" style="355" customWidth="1"/>
    <col min="11432" max="11679" width="8.90625" style="355"/>
    <col min="11680" max="11680" width="8" style="355" customWidth="1"/>
    <col min="11681" max="11681" width="63.08984375" style="355" customWidth="1"/>
    <col min="11682" max="11682" width="10.6328125" style="355" customWidth="1"/>
    <col min="11683" max="11683" width="9.36328125" style="355" customWidth="1"/>
    <col min="11684" max="11684" width="22" style="355" customWidth="1"/>
    <col min="11685" max="11685" width="14.36328125" style="355" customWidth="1"/>
    <col min="11686" max="11686" width="8.90625" style="355"/>
    <col min="11687" max="11687" width="13.08984375" style="355" customWidth="1"/>
    <col min="11688" max="11935" width="8.90625" style="355"/>
    <col min="11936" max="11936" width="8" style="355" customWidth="1"/>
    <col min="11937" max="11937" width="63.08984375" style="355" customWidth="1"/>
    <col min="11938" max="11938" width="10.6328125" style="355" customWidth="1"/>
    <col min="11939" max="11939" width="9.36328125" style="355" customWidth="1"/>
    <col min="11940" max="11940" width="22" style="355" customWidth="1"/>
    <col min="11941" max="11941" width="14.36328125" style="355" customWidth="1"/>
    <col min="11942" max="11942" width="8.90625" style="355"/>
    <col min="11943" max="11943" width="13.08984375" style="355" customWidth="1"/>
    <col min="11944" max="12191" width="8.90625" style="355"/>
    <col min="12192" max="12192" width="8" style="355" customWidth="1"/>
    <col min="12193" max="12193" width="63.08984375" style="355" customWidth="1"/>
    <col min="12194" max="12194" width="10.6328125" style="355" customWidth="1"/>
    <col min="12195" max="12195" width="9.36328125" style="355" customWidth="1"/>
    <col min="12196" max="12196" width="22" style="355" customWidth="1"/>
    <col min="12197" max="12197" width="14.36328125" style="355" customWidth="1"/>
    <col min="12198" max="12198" width="8.90625" style="355"/>
    <col min="12199" max="12199" width="13.08984375" style="355" customWidth="1"/>
    <col min="12200" max="12447" width="8.90625" style="355"/>
    <col min="12448" max="12448" width="8" style="355" customWidth="1"/>
    <col min="12449" max="12449" width="63.08984375" style="355" customWidth="1"/>
    <col min="12450" max="12450" width="10.6328125" style="355" customWidth="1"/>
    <col min="12451" max="12451" width="9.36328125" style="355" customWidth="1"/>
    <col min="12452" max="12452" width="22" style="355" customWidth="1"/>
    <col min="12453" max="12453" width="14.36328125" style="355" customWidth="1"/>
    <col min="12454" max="12454" width="8.90625" style="355"/>
    <col min="12455" max="12455" width="13.08984375" style="355" customWidth="1"/>
    <col min="12456" max="12703" width="8.90625" style="355"/>
    <col min="12704" max="12704" width="8" style="355" customWidth="1"/>
    <col min="12705" max="12705" width="63.08984375" style="355" customWidth="1"/>
    <col min="12706" max="12706" width="10.6328125" style="355" customWidth="1"/>
    <col min="12707" max="12707" width="9.36328125" style="355" customWidth="1"/>
    <col min="12708" max="12708" width="22" style="355" customWidth="1"/>
    <col min="12709" max="12709" width="14.36328125" style="355" customWidth="1"/>
    <col min="12710" max="12710" width="8.90625" style="355"/>
    <col min="12711" max="12711" width="13.08984375" style="355" customWidth="1"/>
    <col min="12712" max="12959" width="8.90625" style="355"/>
    <col min="12960" max="12960" width="8" style="355" customWidth="1"/>
    <col min="12961" max="12961" width="63.08984375" style="355" customWidth="1"/>
    <col min="12962" max="12962" width="10.6328125" style="355" customWidth="1"/>
    <col min="12963" max="12963" width="9.36328125" style="355" customWidth="1"/>
    <col min="12964" max="12964" width="22" style="355" customWidth="1"/>
    <col min="12965" max="12965" width="14.36328125" style="355" customWidth="1"/>
    <col min="12966" max="12966" width="8.90625" style="355"/>
    <col min="12967" max="12967" width="13.08984375" style="355" customWidth="1"/>
    <col min="12968" max="13215" width="8.90625" style="355"/>
    <col min="13216" max="13216" width="8" style="355" customWidth="1"/>
    <col min="13217" max="13217" width="63.08984375" style="355" customWidth="1"/>
    <col min="13218" max="13218" width="10.6328125" style="355" customWidth="1"/>
    <col min="13219" max="13219" width="9.36328125" style="355" customWidth="1"/>
    <col min="13220" max="13220" width="22" style="355" customWidth="1"/>
    <col min="13221" max="13221" width="14.36328125" style="355" customWidth="1"/>
    <col min="13222" max="13222" width="8.90625" style="355"/>
    <col min="13223" max="13223" width="13.08984375" style="355" customWidth="1"/>
    <col min="13224" max="13471" width="8.90625" style="355"/>
    <col min="13472" max="13472" width="8" style="355" customWidth="1"/>
    <col min="13473" max="13473" width="63.08984375" style="355" customWidth="1"/>
    <col min="13474" max="13474" width="10.6328125" style="355" customWidth="1"/>
    <col min="13475" max="13475" width="9.36328125" style="355" customWidth="1"/>
    <col min="13476" max="13476" width="22" style="355" customWidth="1"/>
    <col min="13477" max="13477" width="14.36328125" style="355" customWidth="1"/>
    <col min="13478" max="13478" width="8.90625" style="355"/>
    <col min="13479" max="13479" width="13.08984375" style="355" customWidth="1"/>
    <col min="13480" max="13727" width="8.90625" style="355"/>
    <col min="13728" max="13728" width="8" style="355" customWidth="1"/>
    <col min="13729" max="13729" width="63.08984375" style="355" customWidth="1"/>
    <col min="13730" max="13730" width="10.6328125" style="355" customWidth="1"/>
    <col min="13731" max="13731" width="9.36328125" style="355" customWidth="1"/>
    <col min="13732" max="13732" width="22" style="355" customWidth="1"/>
    <col min="13733" max="13733" width="14.36328125" style="355" customWidth="1"/>
    <col min="13734" max="13734" width="8.90625" style="355"/>
    <col min="13735" max="13735" width="13.08984375" style="355" customWidth="1"/>
    <col min="13736" max="13983" width="8.90625" style="355"/>
    <col min="13984" max="13984" width="8" style="355" customWidth="1"/>
    <col min="13985" max="13985" width="63.08984375" style="355" customWidth="1"/>
    <col min="13986" max="13986" width="10.6328125" style="355" customWidth="1"/>
    <col min="13987" max="13987" width="9.36328125" style="355" customWidth="1"/>
    <col min="13988" max="13988" width="22" style="355" customWidth="1"/>
    <col min="13989" max="13989" width="14.36328125" style="355" customWidth="1"/>
    <col min="13990" max="13990" width="8.90625" style="355"/>
    <col min="13991" max="13991" width="13.08984375" style="355" customWidth="1"/>
    <col min="13992" max="14239" width="8.90625" style="355"/>
    <col min="14240" max="14240" width="8" style="355" customWidth="1"/>
    <col min="14241" max="14241" width="63.08984375" style="355" customWidth="1"/>
    <col min="14242" max="14242" width="10.6328125" style="355" customWidth="1"/>
    <col min="14243" max="14243" width="9.36328125" style="355" customWidth="1"/>
    <col min="14244" max="14244" width="22" style="355" customWidth="1"/>
    <col min="14245" max="14245" width="14.36328125" style="355" customWidth="1"/>
    <col min="14246" max="14246" width="8.90625" style="355"/>
    <col min="14247" max="14247" width="13.08984375" style="355" customWidth="1"/>
    <col min="14248" max="14495" width="8.90625" style="355"/>
    <col min="14496" max="14496" width="8" style="355" customWidth="1"/>
    <col min="14497" max="14497" width="63.08984375" style="355" customWidth="1"/>
    <col min="14498" max="14498" width="10.6328125" style="355" customWidth="1"/>
    <col min="14499" max="14499" width="9.36328125" style="355" customWidth="1"/>
    <col min="14500" max="14500" width="22" style="355" customWidth="1"/>
    <col min="14501" max="14501" width="14.36328125" style="355" customWidth="1"/>
    <col min="14502" max="14502" width="8.90625" style="355"/>
    <col min="14503" max="14503" width="13.08984375" style="355" customWidth="1"/>
    <col min="14504" max="14751" width="8.90625" style="355"/>
    <col min="14752" max="14752" width="8" style="355" customWidth="1"/>
    <col min="14753" max="14753" width="63.08984375" style="355" customWidth="1"/>
    <col min="14754" max="14754" width="10.6328125" style="355" customWidth="1"/>
    <col min="14755" max="14755" width="9.36328125" style="355" customWidth="1"/>
    <col min="14756" max="14756" width="22" style="355" customWidth="1"/>
    <col min="14757" max="14757" width="14.36328125" style="355" customWidth="1"/>
    <col min="14758" max="14758" width="8.90625" style="355"/>
    <col min="14759" max="14759" width="13.08984375" style="355" customWidth="1"/>
    <col min="14760" max="15007" width="8.90625" style="355"/>
    <col min="15008" max="15008" width="8" style="355" customWidth="1"/>
    <col min="15009" max="15009" width="63.08984375" style="355" customWidth="1"/>
    <col min="15010" max="15010" width="10.6328125" style="355" customWidth="1"/>
    <col min="15011" max="15011" width="9.36328125" style="355" customWidth="1"/>
    <col min="15012" max="15012" width="22" style="355" customWidth="1"/>
    <col min="15013" max="15013" width="14.36328125" style="355" customWidth="1"/>
    <col min="15014" max="15014" width="8.90625" style="355"/>
    <col min="15015" max="15015" width="13.08984375" style="355" customWidth="1"/>
    <col min="15016" max="15263" width="8.90625" style="355"/>
    <col min="15264" max="15264" width="8" style="355" customWidth="1"/>
    <col min="15265" max="15265" width="63.08984375" style="355" customWidth="1"/>
    <col min="15266" max="15266" width="10.6328125" style="355" customWidth="1"/>
    <col min="15267" max="15267" width="9.36328125" style="355" customWidth="1"/>
    <col min="15268" max="15268" width="22" style="355" customWidth="1"/>
    <col min="15269" max="15269" width="14.36328125" style="355" customWidth="1"/>
    <col min="15270" max="15270" width="8.90625" style="355"/>
    <col min="15271" max="15271" width="13.08984375" style="355" customWidth="1"/>
    <col min="15272" max="15519" width="8.90625" style="355"/>
    <col min="15520" max="15520" width="8" style="355" customWidth="1"/>
    <col min="15521" max="15521" width="63.08984375" style="355" customWidth="1"/>
    <col min="15522" max="15522" width="10.6328125" style="355" customWidth="1"/>
    <col min="15523" max="15523" width="9.36328125" style="355" customWidth="1"/>
    <col min="15524" max="15524" width="22" style="355" customWidth="1"/>
    <col min="15525" max="15525" width="14.36328125" style="355" customWidth="1"/>
    <col min="15526" max="15526" width="8.90625" style="355"/>
    <col min="15527" max="15527" width="13.08984375" style="355" customWidth="1"/>
    <col min="15528" max="15775" width="8.90625" style="355"/>
    <col min="15776" max="15776" width="8" style="355" customWidth="1"/>
    <col min="15777" max="15777" width="63.08984375" style="355" customWidth="1"/>
    <col min="15778" max="15778" width="10.6328125" style="355" customWidth="1"/>
    <col min="15779" max="15779" width="9.36328125" style="355" customWidth="1"/>
    <col min="15780" max="15780" width="22" style="355" customWidth="1"/>
    <col min="15781" max="15781" width="14.36328125" style="355" customWidth="1"/>
    <col min="15782" max="15782" width="8.90625" style="355"/>
    <col min="15783" max="15783" width="13.08984375" style="355" customWidth="1"/>
    <col min="15784" max="16031" width="8.90625" style="355"/>
    <col min="16032" max="16032" width="8" style="355" customWidth="1"/>
    <col min="16033" max="16033" width="63.08984375" style="355" customWidth="1"/>
    <col min="16034" max="16034" width="10.6328125" style="355" customWidth="1"/>
    <col min="16035" max="16035" width="9.36328125" style="355" customWidth="1"/>
    <col min="16036" max="16036" width="22" style="355" customWidth="1"/>
    <col min="16037" max="16037" width="14.36328125" style="355" customWidth="1"/>
    <col min="16038" max="16038" width="8.90625" style="355"/>
    <col min="16039" max="16039" width="13.08984375" style="355" customWidth="1"/>
    <col min="16040" max="16384" width="8.90625" style="355"/>
  </cols>
  <sheetData>
    <row r="1" spans="1:9" ht="20">
      <c r="A1" s="534" t="s">
        <v>882</v>
      </c>
      <c r="B1" s="535"/>
      <c r="C1" s="535"/>
      <c r="D1" s="535"/>
      <c r="E1" s="535"/>
      <c r="F1" s="535"/>
      <c r="G1" s="535"/>
      <c r="H1" s="536"/>
      <c r="I1" s="354"/>
    </row>
    <row r="2" spans="1:9" s="362" customFormat="1">
      <c r="A2" s="356" t="s">
        <v>222</v>
      </c>
      <c r="B2" s="357" t="s">
        <v>2</v>
      </c>
      <c r="C2" s="358" t="s">
        <v>857</v>
      </c>
      <c r="D2" s="359" t="s">
        <v>3</v>
      </c>
      <c r="E2" s="357" t="s">
        <v>329</v>
      </c>
      <c r="F2" s="358" t="s">
        <v>330</v>
      </c>
      <c r="G2" s="360" t="s">
        <v>338</v>
      </c>
      <c r="H2" s="361" t="s">
        <v>845</v>
      </c>
    </row>
    <row r="3" spans="1:9" ht="67.75" customHeight="1">
      <c r="A3" s="372">
        <v>1</v>
      </c>
      <c r="B3" s="386" t="s">
        <v>883</v>
      </c>
      <c r="C3" s="387"/>
      <c r="D3" s="370" t="s">
        <v>873</v>
      </c>
      <c r="E3" s="388">
        <v>1</v>
      </c>
      <c r="F3" s="495">
        <v>7050</v>
      </c>
      <c r="G3" s="491">
        <f t="shared" ref="G3:G8" si="0">E3*F3</f>
        <v>7050</v>
      </c>
      <c r="H3" s="492" t="s">
        <v>938</v>
      </c>
    </row>
    <row r="4" spans="1:9" ht="62.4" customHeight="1">
      <c r="A4" s="372">
        <v>2</v>
      </c>
      <c r="B4" s="386" t="s">
        <v>884</v>
      </c>
      <c r="C4" s="387"/>
      <c r="D4" s="370" t="s">
        <v>873</v>
      </c>
      <c r="E4" s="389">
        <v>4</v>
      </c>
      <c r="F4" s="495">
        <v>2850</v>
      </c>
      <c r="G4" s="491">
        <f t="shared" si="0"/>
        <v>11400</v>
      </c>
      <c r="H4" s="492" t="s">
        <v>939</v>
      </c>
    </row>
    <row r="5" spans="1:9" ht="85.25" customHeight="1">
      <c r="A5" s="372">
        <v>3</v>
      </c>
      <c r="B5" s="386" t="s">
        <v>885</v>
      </c>
      <c r="C5" s="387"/>
      <c r="D5" s="370" t="s">
        <v>873</v>
      </c>
      <c r="E5" s="388">
        <v>1</v>
      </c>
      <c r="F5" s="495">
        <v>3300</v>
      </c>
      <c r="G5" s="491">
        <f t="shared" si="0"/>
        <v>3300</v>
      </c>
      <c r="H5" s="492" t="s">
        <v>939</v>
      </c>
    </row>
    <row r="6" spans="1:9" ht="68.400000000000006" customHeight="1">
      <c r="A6" s="372">
        <v>4</v>
      </c>
      <c r="B6" s="386" t="s">
        <v>886</v>
      </c>
      <c r="C6" s="387"/>
      <c r="D6" s="370" t="s">
        <v>873</v>
      </c>
      <c r="E6" s="389">
        <v>1</v>
      </c>
      <c r="F6" s="495">
        <v>14250</v>
      </c>
      <c r="G6" s="491">
        <f t="shared" si="0"/>
        <v>14250</v>
      </c>
      <c r="H6" s="492" t="s">
        <v>939</v>
      </c>
    </row>
    <row r="7" spans="1:9" s="391" customFormat="1" ht="58.75" customHeight="1">
      <c r="A7" s="372">
        <v>5</v>
      </c>
      <c r="B7" s="386" t="s">
        <v>887</v>
      </c>
      <c r="C7" s="390"/>
      <c r="D7" s="370" t="s">
        <v>873</v>
      </c>
      <c r="E7" s="388">
        <v>1</v>
      </c>
      <c r="F7" s="495">
        <v>5250</v>
      </c>
      <c r="G7" s="491">
        <f t="shared" si="0"/>
        <v>5250</v>
      </c>
      <c r="H7" s="492"/>
    </row>
    <row r="8" spans="1:9" s="391" customFormat="1" ht="51.65" customHeight="1">
      <c r="A8" s="372">
        <v>6</v>
      </c>
      <c r="B8" s="386" t="s">
        <v>888</v>
      </c>
      <c r="C8" s="353"/>
      <c r="D8" s="370" t="s">
        <v>873</v>
      </c>
      <c r="E8" s="388">
        <v>1</v>
      </c>
      <c r="F8" s="495">
        <v>6750</v>
      </c>
      <c r="G8" s="491">
        <f t="shared" si="0"/>
        <v>6750</v>
      </c>
      <c r="H8" s="492"/>
    </row>
    <row r="9" spans="1:9" s="391" customFormat="1">
      <c r="A9" s="372">
        <v>7</v>
      </c>
      <c r="B9" s="392" t="s">
        <v>889</v>
      </c>
      <c r="C9" s="353"/>
      <c r="D9" s="370"/>
      <c r="E9" s="388"/>
      <c r="F9" s="495"/>
      <c r="G9" s="491"/>
      <c r="H9" s="492"/>
    </row>
    <row r="10" spans="1:9" s="391" customFormat="1" ht="78">
      <c r="A10" s="372">
        <v>8</v>
      </c>
      <c r="B10" s="393" t="s">
        <v>890</v>
      </c>
      <c r="C10" s="353"/>
      <c r="D10" s="370" t="s">
        <v>873</v>
      </c>
      <c r="E10" s="388">
        <v>2</v>
      </c>
      <c r="F10" s="495">
        <v>255000</v>
      </c>
      <c r="G10" s="491">
        <f t="shared" ref="G10" si="1">E10*F10</f>
        <v>510000</v>
      </c>
      <c r="H10" s="492" t="s">
        <v>940</v>
      </c>
    </row>
    <row r="11" spans="1:9">
      <c r="A11" s="372"/>
      <c r="B11" s="537" t="s">
        <v>881</v>
      </c>
      <c r="C11" s="537"/>
      <c r="D11" s="537"/>
      <c r="E11" s="537"/>
      <c r="F11" s="537"/>
      <c r="G11" s="537"/>
      <c r="H11" s="538"/>
    </row>
    <row r="12" spans="1:9" s="380" customFormat="1" ht="16" thickBot="1">
      <c r="A12" s="373"/>
      <c r="B12" s="374" t="s">
        <v>338</v>
      </c>
      <c r="C12" s="375"/>
      <c r="D12" s="376"/>
      <c r="E12" s="377"/>
      <c r="F12" s="375"/>
      <c r="G12" s="378">
        <f>SUM(G3:G10)</f>
        <v>558000</v>
      </c>
      <c r="H12" s="379"/>
    </row>
  </sheetData>
  <mergeCells count="2">
    <mergeCell ref="A1:H1"/>
    <mergeCell ref="B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40" workbookViewId="0">
      <selection activeCell="E47" sqref="E47"/>
    </sheetView>
  </sheetViews>
  <sheetFormatPr defaultRowHeight="14.5"/>
  <cols>
    <col min="2" max="2" width="37.6328125" customWidth="1"/>
    <col min="5" max="5" width="9.36328125" bestFit="1" customWidth="1"/>
    <col min="6" max="6" width="12.54296875" customWidth="1"/>
    <col min="7" max="7" width="14" customWidth="1"/>
  </cols>
  <sheetData>
    <row r="1" spans="1:7" ht="39" customHeight="1">
      <c r="A1" s="539" t="s">
        <v>891</v>
      </c>
      <c r="B1" s="528"/>
      <c r="C1" s="528"/>
      <c r="D1" s="528"/>
      <c r="E1" s="528"/>
      <c r="F1" s="528"/>
      <c r="G1" s="528"/>
    </row>
    <row r="2" spans="1:7" ht="15.5">
      <c r="A2" s="394" t="s">
        <v>327</v>
      </c>
      <c r="B2" s="394" t="s">
        <v>2</v>
      </c>
      <c r="C2" s="394" t="s">
        <v>3</v>
      </c>
      <c r="D2" s="395" t="s">
        <v>329</v>
      </c>
      <c r="E2" s="394" t="s">
        <v>330</v>
      </c>
      <c r="F2" s="394" t="s">
        <v>331</v>
      </c>
      <c r="G2" s="395" t="s">
        <v>892</v>
      </c>
    </row>
    <row r="3" spans="1:7" ht="54.75" customHeight="1">
      <c r="A3" s="396">
        <v>1</v>
      </c>
      <c r="B3" s="397" t="s">
        <v>893</v>
      </c>
      <c r="C3" s="398"/>
      <c r="D3" s="399"/>
      <c r="E3" s="400"/>
      <c r="F3" s="400"/>
      <c r="G3" s="401"/>
    </row>
    <row r="4" spans="1:7" ht="15.5">
      <c r="A4" s="398" t="s">
        <v>894</v>
      </c>
      <c r="B4" s="402" t="s">
        <v>895</v>
      </c>
      <c r="C4" s="398" t="s">
        <v>23</v>
      </c>
      <c r="D4" s="408">
        <v>25</v>
      </c>
      <c r="E4" s="400">
        <v>950</v>
      </c>
      <c r="F4" s="402">
        <f t="shared" ref="F4:F21" si="0">E4*D4</f>
        <v>23750</v>
      </c>
      <c r="G4" s="401"/>
    </row>
    <row r="5" spans="1:7" ht="15.5">
      <c r="A5" s="398" t="s">
        <v>896</v>
      </c>
      <c r="B5" s="402" t="s">
        <v>897</v>
      </c>
      <c r="C5" s="398" t="s">
        <v>23</v>
      </c>
      <c r="D5" s="408">
        <v>8</v>
      </c>
      <c r="E5" s="400">
        <v>1250</v>
      </c>
      <c r="F5" s="402">
        <f t="shared" si="0"/>
        <v>10000</v>
      </c>
      <c r="G5" s="401"/>
    </row>
    <row r="6" spans="1:7" ht="15.5">
      <c r="A6" s="398" t="s">
        <v>898</v>
      </c>
      <c r="B6" s="402" t="s">
        <v>899</v>
      </c>
      <c r="C6" s="398" t="s">
        <v>23</v>
      </c>
      <c r="D6" s="408">
        <v>20</v>
      </c>
      <c r="E6" s="400">
        <v>1850</v>
      </c>
      <c r="F6" s="402">
        <f t="shared" si="0"/>
        <v>37000</v>
      </c>
      <c r="G6" s="401"/>
    </row>
    <row r="7" spans="1:7" ht="15.5">
      <c r="A7" s="398" t="s">
        <v>900</v>
      </c>
      <c r="B7" s="402" t="s">
        <v>901</v>
      </c>
      <c r="C7" s="398" t="s">
        <v>23</v>
      </c>
      <c r="D7" s="403">
        <v>0</v>
      </c>
      <c r="E7" s="400">
        <v>2259</v>
      </c>
      <c r="F7" s="402">
        <f t="shared" si="0"/>
        <v>0</v>
      </c>
      <c r="G7" s="401"/>
    </row>
    <row r="8" spans="1:7" ht="15.5">
      <c r="A8" s="398" t="s">
        <v>902</v>
      </c>
      <c r="B8" s="402" t="s">
        <v>903</v>
      </c>
      <c r="C8" s="398" t="s">
        <v>23</v>
      </c>
      <c r="D8" s="408">
        <v>15</v>
      </c>
      <c r="E8" s="400">
        <v>2650</v>
      </c>
      <c r="F8" s="402">
        <f t="shared" si="0"/>
        <v>39750</v>
      </c>
      <c r="G8" s="401"/>
    </row>
    <row r="9" spans="1:7" ht="15.5">
      <c r="A9" s="398" t="s">
        <v>904</v>
      </c>
      <c r="B9" s="402" t="s">
        <v>905</v>
      </c>
      <c r="C9" s="398" t="s">
        <v>23</v>
      </c>
      <c r="D9" s="403">
        <v>0</v>
      </c>
      <c r="E9" s="400">
        <v>2850</v>
      </c>
      <c r="F9" s="402">
        <f t="shared" si="0"/>
        <v>0</v>
      </c>
      <c r="G9" s="401"/>
    </row>
    <row r="10" spans="1:7" ht="15.5">
      <c r="A10" s="398"/>
      <c r="B10" s="402"/>
      <c r="C10" s="398"/>
      <c r="D10" s="403"/>
      <c r="E10" s="400"/>
      <c r="F10" s="402"/>
      <c r="G10" s="401"/>
    </row>
    <row r="11" spans="1:7" ht="15.5">
      <c r="A11" s="396">
        <v>2</v>
      </c>
      <c r="B11" s="404" t="s">
        <v>906</v>
      </c>
      <c r="C11" s="398"/>
      <c r="D11" s="403"/>
      <c r="E11" s="400"/>
      <c r="F11" s="402"/>
      <c r="G11" s="401"/>
    </row>
    <row r="12" spans="1:7" ht="15.5">
      <c r="A12" s="398" t="s">
        <v>894</v>
      </c>
      <c r="B12" s="402" t="s">
        <v>895</v>
      </c>
      <c r="C12" s="398" t="s">
        <v>23</v>
      </c>
      <c r="D12" s="403">
        <f>D4</f>
        <v>25</v>
      </c>
      <c r="E12" s="405">
        <v>50</v>
      </c>
      <c r="F12" s="402">
        <f t="shared" si="0"/>
        <v>1250</v>
      </c>
      <c r="G12" s="401"/>
    </row>
    <row r="13" spans="1:7" ht="15.5">
      <c r="A13" s="398" t="s">
        <v>896</v>
      </c>
      <c r="B13" s="402" t="s">
        <v>897</v>
      </c>
      <c r="C13" s="398" t="s">
        <v>23</v>
      </c>
      <c r="D13" s="403">
        <f>D5</f>
        <v>8</v>
      </c>
      <c r="E13" s="405">
        <v>80</v>
      </c>
      <c r="F13" s="402">
        <f t="shared" si="0"/>
        <v>640</v>
      </c>
      <c r="G13" s="401"/>
    </row>
    <row r="14" spans="1:7" ht="15.5">
      <c r="A14" s="398" t="s">
        <v>898</v>
      </c>
      <c r="B14" s="402" t="s">
        <v>899</v>
      </c>
      <c r="C14" s="398" t="s">
        <v>23</v>
      </c>
      <c r="D14" s="403">
        <f>D6</f>
        <v>20</v>
      </c>
      <c r="E14" s="400">
        <v>100</v>
      </c>
      <c r="F14" s="402">
        <f t="shared" si="0"/>
        <v>2000</v>
      </c>
      <c r="G14" s="401"/>
    </row>
    <row r="15" spans="1:7" ht="15.5">
      <c r="A15" s="398" t="s">
        <v>900</v>
      </c>
      <c r="B15" s="402" t="s">
        <v>901</v>
      </c>
      <c r="C15" s="398" t="s">
        <v>23</v>
      </c>
      <c r="D15" s="403">
        <f>D7</f>
        <v>0</v>
      </c>
      <c r="E15" s="400">
        <v>120</v>
      </c>
      <c r="F15" s="402">
        <f t="shared" si="0"/>
        <v>0</v>
      </c>
      <c r="G15" s="401"/>
    </row>
    <row r="16" spans="1:7" ht="15.5">
      <c r="A16" s="398" t="s">
        <v>902</v>
      </c>
      <c r="B16" s="402" t="s">
        <v>903</v>
      </c>
      <c r="C16" s="398" t="s">
        <v>23</v>
      </c>
      <c r="D16" s="403">
        <f>D8</f>
        <v>15</v>
      </c>
      <c r="E16" s="400">
        <v>150</v>
      </c>
      <c r="F16" s="402">
        <f t="shared" si="0"/>
        <v>2250</v>
      </c>
      <c r="G16" s="401"/>
    </row>
    <row r="17" spans="1:7" ht="15.5">
      <c r="A17" s="398" t="s">
        <v>904</v>
      </c>
      <c r="B17" s="402" t="s">
        <v>905</v>
      </c>
      <c r="C17" s="398" t="s">
        <v>23</v>
      </c>
      <c r="D17" s="403">
        <v>0</v>
      </c>
      <c r="E17" s="400">
        <v>200</v>
      </c>
      <c r="F17" s="402">
        <f t="shared" si="0"/>
        <v>0</v>
      </c>
      <c r="G17" s="401"/>
    </row>
    <row r="18" spans="1:7" ht="15.5">
      <c r="A18" s="398"/>
      <c r="B18" s="404"/>
      <c r="C18" s="398"/>
      <c r="D18" s="403"/>
      <c r="E18" s="400"/>
      <c r="F18" s="402"/>
      <c r="G18" s="401"/>
    </row>
    <row r="19" spans="1:7" ht="15.5">
      <c r="A19" s="396">
        <v>3</v>
      </c>
      <c r="B19" s="404" t="s">
        <v>907</v>
      </c>
      <c r="C19" s="398"/>
      <c r="D19" s="403"/>
      <c r="E19" s="400"/>
      <c r="F19" s="402"/>
      <c r="G19" s="401"/>
    </row>
    <row r="20" spans="1:7" ht="15.5">
      <c r="A20" s="398" t="s">
        <v>894</v>
      </c>
      <c r="B20" s="402" t="s">
        <v>901</v>
      </c>
      <c r="C20" s="398" t="s">
        <v>35</v>
      </c>
      <c r="D20" s="403">
        <v>0</v>
      </c>
      <c r="E20" s="400">
        <v>9500</v>
      </c>
      <c r="F20" s="402">
        <f t="shared" si="0"/>
        <v>0</v>
      </c>
      <c r="G20" s="401"/>
    </row>
    <row r="21" spans="1:7" ht="15.5">
      <c r="A21" s="398" t="s">
        <v>896</v>
      </c>
      <c r="B21" s="402" t="s">
        <v>908</v>
      </c>
      <c r="C21" s="398" t="s">
        <v>35</v>
      </c>
      <c r="D21" s="403">
        <v>1</v>
      </c>
      <c r="E21" s="400">
        <v>12500</v>
      </c>
      <c r="F21" s="402">
        <f t="shared" si="0"/>
        <v>12500</v>
      </c>
      <c r="G21" s="401"/>
    </row>
    <row r="22" spans="1:7" ht="15.5">
      <c r="A22" s="398"/>
      <c r="B22" s="402"/>
      <c r="C22" s="398"/>
      <c r="D22" s="403"/>
      <c r="E22" s="400"/>
      <c r="F22" s="402"/>
      <c r="G22" s="401"/>
    </row>
    <row r="23" spans="1:7" ht="15.5">
      <c r="A23" s="396">
        <v>4</v>
      </c>
      <c r="B23" s="404" t="s">
        <v>909</v>
      </c>
      <c r="C23" s="398"/>
      <c r="D23" s="403"/>
      <c r="E23" s="400"/>
      <c r="F23" s="402"/>
      <c r="G23" s="401"/>
    </row>
    <row r="24" spans="1:7" ht="15.5">
      <c r="A24" s="398" t="s">
        <v>894</v>
      </c>
      <c r="B24" s="402" t="s">
        <v>895</v>
      </c>
      <c r="C24" s="398" t="s">
        <v>35</v>
      </c>
      <c r="D24" s="403">
        <v>0</v>
      </c>
      <c r="E24" s="400">
        <v>3500</v>
      </c>
      <c r="F24" s="402">
        <f t="shared" ref="F24:F29" si="1">E24*D24</f>
        <v>0</v>
      </c>
      <c r="G24" s="401"/>
    </row>
    <row r="25" spans="1:7" ht="15.5">
      <c r="A25" s="398" t="s">
        <v>896</v>
      </c>
      <c r="B25" s="402" t="s">
        <v>897</v>
      </c>
      <c r="C25" s="398" t="s">
        <v>35</v>
      </c>
      <c r="D25" s="403">
        <v>0</v>
      </c>
      <c r="E25" s="400">
        <v>4500</v>
      </c>
      <c r="F25" s="402">
        <f t="shared" si="1"/>
        <v>0</v>
      </c>
      <c r="G25" s="401"/>
    </row>
    <row r="26" spans="1:7" ht="15.5">
      <c r="A26" s="398" t="s">
        <v>898</v>
      </c>
      <c r="B26" s="402" t="s">
        <v>899</v>
      </c>
      <c r="C26" s="398" t="s">
        <v>35</v>
      </c>
      <c r="D26" s="403">
        <v>0</v>
      </c>
      <c r="E26" s="400">
        <v>5500</v>
      </c>
      <c r="F26" s="402">
        <f t="shared" si="1"/>
        <v>0</v>
      </c>
      <c r="G26" s="401"/>
    </row>
    <row r="27" spans="1:7" ht="15.5">
      <c r="A27" s="398" t="s">
        <v>900</v>
      </c>
      <c r="B27" s="402" t="s">
        <v>901</v>
      </c>
      <c r="C27" s="398" t="s">
        <v>35</v>
      </c>
      <c r="D27" s="403">
        <v>0</v>
      </c>
      <c r="E27" s="400">
        <v>6500</v>
      </c>
      <c r="F27" s="402">
        <f t="shared" si="1"/>
        <v>0</v>
      </c>
      <c r="G27" s="401"/>
    </row>
    <row r="28" spans="1:7" ht="15.5">
      <c r="A28" s="398" t="s">
        <v>902</v>
      </c>
      <c r="B28" s="402" t="s">
        <v>910</v>
      </c>
      <c r="C28" s="398" t="s">
        <v>35</v>
      </c>
      <c r="D28" s="403">
        <v>0</v>
      </c>
      <c r="E28" s="400">
        <v>12500</v>
      </c>
      <c r="F28" s="402">
        <f t="shared" si="1"/>
        <v>0</v>
      </c>
      <c r="G28" s="401"/>
    </row>
    <row r="29" spans="1:7" ht="15.5">
      <c r="A29" s="398" t="s">
        <v>904</v>
      </c>
      <c r="B29" s="402" t="s">
        <v>908</v>
      </c>
      <c r="C29" s="398" t="s">
        <v>35</v>
      </c>
      <c r="D29" s="403">
        <v>1</v>
      </c>
      <c r="E29" s="400">
        <v>16000</v>
      </c>
      <c r="F29" s="402">
        <f t="shared" si="1"/>
        <v>16000</v>
      </c>
      <c r="G29" s="401"/>
    </row>
    <row r="30" spans="1:7" ht="15.5">
      <c r="A30" s="398"/>
      <c r="B30" s="402"/>
      <c r="C30" s="398"/>
      <c r="D30" s="403"/>
      <c r="E30" s="400"/>
      <c r="F30" s="402"/>
      <c r="G30" s="401"/>
    </row>
    <row r="31" spans="1:7" ht="15.5">
      <c r="A31" s="396">
        <v>5</v>
      </c>
      <c r="B31" s="406" t="s">
        <v>911</v>
      </c>
      <c r="C31" s="398"/>
      <c r="D31" s="403"/>
      <c r="E31" s="400"/>
      <c r="F31" s="402"/>
      <c r="G31" s="401"/>
    </row>
    <row r="32" spans="1:7" ht="15.5">
      <c r="A32" s="398" t="s">
        <v>894</v>
      </c>
      <c r="B32" s="406" t="s">
        <v>912</v>
      </c>
      <c r="C32" s="398" t="s">
        <v>35</v>
      </c>
      <c r="D32" s="403">
        <v>1</v>
      </c>
      <c r="E32" s="400">
        <v>12500</v>
      </c>
      <c r="F32" s="402">
        <f>E32*D32</f>
        <v>12500</v>
      </c>
      <c r="G32" s="401"/>
    </row>
    <row r="33" spans="1:9" ht="15.5">
      <c r="A33" s="398" t="s">
        <v>674</v>
      </c>
      <c r="B33" s="406" t="s">
        <v>913</v>
      </c>
      <c r="C33" s="398" t="s">
        <v>35</v>
      </c>
      <c r="D33" s="403">
        <v>1</v>
      </c>
      <c r="E33" s="400">
        <v>4500</v>
      </c>
      <c r="F33" s="402">
        <f>E33*D33</f>
        <v>4500</v>
      </c>
      <c r="G33" s="401"/>
    </row>
    <row r="34" spans="1:9" ht="15.5">
      <c r="A34" s="398" t="s">
        <v>676</v>
      </c>
      <c r="B34" s="406" t="s">
        <v>914</v>
      </c>
      <c r="C34" s="398" t="s">
        <v>35</v>
      </c>
      <c r="D34" s="403">
        <v>1</v>
      </c>
      <c r="E34" s="400">
        <v>5500</v>
      </c>
      <c r="F34" s="402">
        <f>E34*D34</f>
        <v>5500</v>
      </c>
      <c r="G34" s="401"/>
    </row>
    <row r="35" spans="1:9" ht="15.5">
      <c r="A35" s="398" t="s">
        <v>678</v>
      </c>
      <c r="B35" s="406" t="s">
        <v>915</v>
      </c>
      <c r="C35" s="398" t="s">
        <v>35</v>
      </c>
      <c r="D35" s="403">
        <v>1</v>
      </c>
      <c r="E35" s="400">
        <v>9400</v>
      </c>
      <c r="F35" s="402">
        <f>E35*D35</f>
        <v>9400</v>
      </c>
      <c r="G35" s="401"/>
    </row>
    <row r="36" spans="1:9" ht="15.5">
      <c r="A36" s="398"/>
      <c r="B36" s="406"/>
      <c r="C36" s="398"/>
      <c r="D36" s="403"/>
      <c r="E36" s="400"/>
      <c r="F36" s="402"/>
      <c r="G36" s="401"/>
    </row>
    <row r="37" spans="1:9" ht="65">
      <c r="A37" s="396">
        <v>6</v>
      </c>
      <c r="B37" s="404" t="s">
        <v>916</v>
      </c>
      <c r="C37" s="398"/>
      <c r="D37" s="403"/>
      <c r="E37" s="400"/>
      <c r="F37" s="402"/>
      <c r="G37" s="401"/>
    </row>
    <row r="38" spans="1:9" ht="15.5">
      <c r="A38" s="398" t="s">
        <v>894</v>
      </c>
      <c r="B38" s="402" t="s">
        <v>917</v>
      </c>
      <c r="C38" s="398" t="s">
        <v>35</v>
      </c>
      <c r="D38" s="403"/>
      <c r="E38" s="400">
        <v>650</v>
      </c>
      <c r="F38" s="402">
        <f>E38*D38</f>
        <v>0</v>
      </c>
      <c r="G38" s="407"/>
    </row>
    <row r="39" spans="1:9" ht="15.5">
      <c r="A39" s="398" t="s">
        <v>896</v>
      </c>
      <c r="B39" s="402" t="s">
        <v>918</v>
      </c>
      <c r="C39" s="398" t="s">
        <v>35</v>
      </c>
      <c r="D39" s="403"/>
      <c r="E39" s="400">
        <v>650</v>
      </c>
      <c r="F39" s="402">
        <f>E39*D39</f>
        <v>0</v>
      </c>
      <c r="G39" s="401"/>
    </row>
    <row r="40" spans="1:9" ht="78">
      <c r="A40" s="396">
        <v>7</v>
      </c>
      <c r="B40" s="404" t="s">
        <v>919</v>
      </c>
      <c r="C40" s="398"/>
      <c r="D40" s="403"/>
      <c r="E40" s="400"/>
      <c r="F40" s="402"/>
      <c r="G40" s="401"/>
      <c r="I40" s="22"/>
    </row>
    <row r="41" spans="1:9" ht="15.5">
      <c r="A41" s="398" t="s">
        <v>894</v>
      </c>
      <c r="B41" s="402" t="s">
        <v>917</v>
      </c>
      <c r="C41" s="398" t="s">
        <v>35</v>
      </c>
      <c r="D41" s="408">
        <v>12</v>
      </c>
      <c r="E41" s="400">
        <v>759</v>
      </c>
      <c r="F41" s="402">
        <f>E41*D41</f>
        <v>9108</v>
      </c>
      <c r="G41" s="401"/>
    </row>
    <row r="42" spans="1:9" ht="15.5">
      <c r="A42" s="398" t="s">
        <v>896</v>
      </c>
      <c r="B42" s="402" t="s">
        <v>918</v>
      </c>
      <c r="C42" s="398" t="s">
        <v>35</v>
      </c>
      <c r="D42" s="403"/>
      <c r="E42" s="400">
        <v>759</v>
      </c>
      <c r="F42" s="402">
        <f>E42*D42</f>
        <v>0</v>
      </c>
      <c r="G42" s="401"/>
    </row>
    <row r="43" spans="1:9" ht="15.5">
      <c r="A43" s="398"/>
      <c r="B43" s="404"/>
      <c r="C43" s="398"/>
      <c r="D43" s="403"/>
      <c r="E43" s="400"/>
      <c r="F43" s="402"/>
      <c r="G43" s="401"/>
    </row>
    <row r="44" spans="1:9" ht="15.5">
      <c r="A44" s="396">
        <v>8</v>
      </c>
      <c r="B44" s="404" t="s">
        <v>920</v>
      </c>
      <c r="C44" s="398"/>
      <c r="D44" s="403"/>
      <c r="E44" s="400"/>
      <c r="F44" s="402"/>
      <c r="G44" s="401"/>
    </row>
    <row r="45" spans="1:9" ht="15.5">
      <c r="A45" s="398" t="s">
        <v>894</v>
      </c>
      <c r="B45" s="402" t="s">
        <v>921</v>
      </c>
      <c r="C45" s="398" t="s">
        <v>35</v>
      </c>
      <c r="D45" s="408">
        <v>12</v>
      </c>
      <c r="E45" s="409">
        <v>1600</v>
      </c>
      <c r="F45" s="402">
        <f>E45*D45</f>
        <v>19200</v>
      </c>
      <c r="G45" s="401" t="s">
        <v>935</v>
      </c>
    </row>
    <row r="46" spans="1:9" ht="15.5">
      <c r="A46" s="398" t="s">
        <v>896</v>
      </c>
      <c r="B46" s="402" t="s">
        <v>922</v>
      </c>
      <c r="C46" s="398" t="s">
        <v>35</v>
      </c>
      <c r="D46" s="403">
        <v>0</v>
      </c>
      <c r="E46" s="409">
        <v>1500</v>
      </c>
      <c r="F46" s="402">
        <f>E46*D46</f>
        <v>0</v>
      </c>
      <c r="G46" s="401" t="s">
        <v>934</v>
      </c>
    </row>
    <row r="47" spans="1:9" ht="15.5">
      <c r="A47" s="398" t="s">
        <v>898</v>
      </c>
      <c r="B47" s="402" t="s">
        <v>923</v>
      </c>
      <c r="C47" s="398" t="s">
        <v>35</v>
      </c>
      <c r="D47" s="403">
        <v>0</v>
      </c>
      <c r="E47" s="409">
        <v>1800</v>
      </c>
      <c r="F47" s="402">
        <f>E47*D47</f>
        <v>0</v>
      </c>
      <c r="G47" s="401" t="s">
        <v>933</v>
      </c>
    </row>
    <row r="48" spans="1:9" ht="15.5">
      <c r="A48" s="410"/>
      <c r="B48" s="411"/>
      <c r="C48" s="410"/>
      <c r="D48" s="403"/>
      <c r="E48" s="412"/>
      <c r="F48" s="411"/>
      <c r="G48" s="413"/>
    </row>
    <row r="49" spans="1:7" ht="15.5">
      <c r="A49" s="414">
        <v>9</v>
      </c>
      <c r="B49" s="415" t="s">
        <v>924</v>
      </c>
      <c r="C49" s="416" t="s">
        <v>35</v>
      </c>
      <c r="D49" s="417">
        <v>1</v>
      </c>
      <c r="E49" s="418">
        <v>14500</v>
      </c>
      <c r="F49" s="419">
        <f>E49*D49</f>
        <v>14500</v>
      </c>
      <c r="G49" s="420"/>
    </row>
    <row r="50" spans="1:7" s="355" customFormat="1" ht="69" customHeight="1">
      <c r="A50" s="421"/>
      <c r="B50" s="537" t="s">
        <v>925</v>
      </c>
      <c r="C50" s="537"/>
      <c r="D50" s="537"/>
      <c r="E50" s="537"/>
      <c r="F50" s="537"/>
      <c r="G50" s="537"/>
    </row>
    <row r="51" spans="1:7" ht="15.5">
      <c r="A51" s="540" t="s">
        <v>926</v>
      </c>
      <c r="B51" s="540"/>
      <c r="C51" s="540"/>
      <c r="D51" s="540"/>
      <c r="E51" s="540"/>
      <c r="F51" s="422">
        <f>SUM(F4:F49)</f>
        <v>219848</v>
      </c>
      <c r="G51" s="423"/>
    </row>
  </sheetData>
  <mergeCells count="3">
    <mergeCell ref="A1:G1"/>
    <mergeCell ref="B50:G50"/>
    <mergeCell ref="A51:E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9"/>
  <sheetViews>
    <sheetView workbookViewId="0">
      <selection activeCell="G99" sqref="G99"/>
    </sheetView>
  </sheetViews>
  <sheetFormatPr defaultRowHeight="14.5"/>
  <cols>
    <col min="2" max="2" width="55.90625" customWidth="1"/>
  </cols>
  <sheetData>
    <row r="2" spans="2:7">
      <c r="B2" t="s">
        <v>186</v>
      </c>
      <c r="C2">
        <v>1</v>
      </c>
      <c r="D2">
        <v>67.63</v>
      </c>
      <c r="F2">
        <v>10.76</v>
      </c>
      <c r="G2">
        <f>F2*D2*C2</f>
        <v>727.69879999999989</v>
      </c>
    </row>
    <row r="3" spans="2:7">
      <c r="G3">
        <v>730</v>
      </c>
    </row>
    <row r="5" spans="2:7">
      <c r="B5" t="s">
        <v>230</v>
      </c>
    </row>
    <row r="6" spans="2:7">
      <c r="C6">
        <v>1</v>
      </c>
      <c r="D6">
        <v>67.599000000000004</v>
      </c>
      <c r="F6">
        <v>10.76</v>
      </c>
      <c r="G6">
        <f>F6*D6*C6</f>
        <v>727.36523999999997</v>
      </c>
    </row>
    <row r="8" spans="2:7">
      <c r="G8">
        <f>SUM(G6:G7)</f>
        <v>727.36523999999997</v>
      </c>
    </row>
    <row r="11" spans="2:7">
      <c r="G11">
        <v>730</v>
      </c>
    </row>
    <row r="16" spans="2:7">
      <c r="B16" s="23" t="s">
        <v>187</v>
      </c>
    </row>
    <row r="17" spans="2:7">
      <c r="B17" t="s">
        <v>188</v>
      </c>
      <c r="C17">
        <v>1</v>
      </c>
      <c r="D17">
        <v>67.599000000000004</v>
      </c>
      <c r="F17">
        <v>10.76</v>
      </c>
      <c r="G17">
        <f>F17*D17*C17</f>
        <v>727.36523999999997</v>
      </c>
    </row>
    <row r="18" spans="2:7">
      <c r="B18" t="s">
        <v>189</v>
      </c>
      <c r="C18">
        <v>1</v>
      </c>
      <c r="D18">
        <v>75.932000000000002</v>
      </c>
      <c r="E18">
        <v>3.28</v>
      </c>
      <c r="F18">
        <v>2</v>
      </c>
      <c r="G18">
        <f>F18*E18*D18*C18</f>
        <v>498.11392000000001</v>
      </c>
    </row>
    <row r="20" spans="2:7">
      <c r="G20">
        <f>SUM(G17:G19)</f>
        <v>1225.4791599999999</v>
      </c>
    </row>
    <row r="21" spans="2:7">
      <c r="G21">
        <f>G20*10%</f>
        <v>122.54791599999999</v>
      </c>
    </row>
    <row r="22" spans="2:7">
      <c r="G22">
        <f>SUM(G20:G21)</f>
        <v>1348.0270759999999</v>
      </c>
    </row>
    <row r="23" spans="2:7">
      <c r="G23">
        <v>1350</v>
      </c>
    </row>
    <row r="25" spans="2:7">
      <c r="B25" s="23" t="s">
        <v>190</v>
      </c>
    </row>
    <row r="26" spans="2:7">
      <c r="C26">
        <v>1</v>
      </c>
      <c r="D26">
        <v>67.599000000000004</v>
      </c>
      <c r="F26">
        <v>10.76</v>
      </c>
      <c r="G26">
        <f>F26*D26*C26</f>
        <v>727.36523999999997</v>
      </c>
    </row>
    <row r="28" spans="2:7">
      <c r="G28">
        <f>SUM(G26:G27)</f>
        <v>727.36523999999997</v>
      </c>
    </row>
    <row r="29" spans="2:7">
      <c r="G29">
        <v>730</v>
      </c>
    </row>
    <row r="33" spans="2:7">
      <c r="B33" s="23" t="s">
        <v>191</v>
      </c>
    </row>
    <row r="34" spans="2:7">
      <c r="C34">
        <v>1</v>
      </c>
      <c r="D34">
        <v>67.599000000000004</v>
      </c>
      <c r="F34">
        <v>10.76</v>
      </c>
      <c r="G34">
        <f>F34*D34*C34</f>
        <v>727.36523999999997</v>
      </c>
    </row>
    <row r="36" spans="2:7">
      <c r="G36">
        <f>SUM(G34:G35)</f>
        <v>727.36523999999997</v>
      </c>
    </row>
    <row r="37" spans="2:7">
      <c r="G37">
        <v>730</v>
      </c>
    </row>
    <row r="42" spans="2:7">
      <c r="B42" s="23" t="s">
        <v>192</v>
      </c>
    </row>
    <row r="43" spans="2:7">
      <c r="B43" t="s">
        <v>193</v>
      </c>
      <c r="C43">
        <v>1</v>
      </c>
      <c r="D43">
        <v>2.6</v>
      </c>
      <c r="F43">
        <v>4.2919999999999998</v>
      </c>
      <c r="G43">
        <f>F43*C43*D43*10.76</f>
        <v>120.072992</v>
      </c>
    </row>
    <row r="44" spans="2:7">
      <c r="B44" t="s">
        <v>195</v>
      </c>
      <c r="C44">
        <v>2</v>
      </c>
      <c r="D44">
        <v>0.70599999999999996</v>
      </c>
      <c r="F44">
        <v>4.2919999999999998</v>
      </c>
      <c r="G44">
        <f t="shared" ref="G44:G55" si="0">F44*C44*D44*10.76</f>
        <v>65.208871039999991</v>
      </c>
    </row>
    <row r="45" spans="2:7">
      <c r="B45" t="s">
        <v>194</v>
      </c>
      <c r="C45">
        <v>1</v>
      </c>
      <c r="D45">
        <v>4.4400000000000004</v>
      </c>
      <c r="F45">
        <v>4.2919999999999998</v>
      </c>
      <c r="G45">
        <f t="shared" si="0"/>
        <v>205.0477248</v>
      </c>
    </row>
    <row r="46" spans="2:7">
      <c r="B46" t="s">
        <v>196</v>
      </c>
      <c r="C46">
        <v>1</v>
      </c>
      <c r="D46">
        <v>1.68</v>
      </c>
      <c r="F46">
        <v>4.2919999999999998</v>
      </c>
      <c r="G46">
        <f t="shared" si="0"/>
        <v>77.585625599999986</v>
      </c>
    </row>
    <row r="47" spans="2:7">
      <c r="B47" t="s">
        <v>197</v>
      </c>
      <c r="C47">
        <v>1</v>
      </c>
      <c r="D47">
        <v>1.38</v>
      </c>
      <c r="F47">
        <v>4.2919999999999998</v>
      </c>
      <c r="G47">
        <f t="shared" si="0"/>
        <v>63.731049599999984</v>
      </c>
    </row>
    <row r="48" spans="2:7">
      <c r="B48" t="s">
        <v>197</v>
      </c>
      <c r="C48">
        <v>1</v>
      </c>
      <c r="D48">
        <v>0.71</v>
      </c>
      <c r="F48">
        <v>4.2919999999999998</v>
      </c>
      <c r="G48">
        <f t="shared" si="0"/>
        <v>32.789163199999997</v>
      </c>
    </row>
    <row r="49" spans="2:7">
      <c r="B49" t="s">
        <v>197</v>
      </c>
      <c r="C49">
        <v>1</v>
      </c>
      <c r="D49">
        <v>2.3050000000000002</v>
      </c>
      <c r="F49">
        <v>4.2919999999999998</v>
      </c>
      <c r="G49">
        <f t="shared" si="0"/>
        <v>106.44932559999999</v>
      </c>
    </row>
    <row r="50" spans="2:7">
      <c r="B50" t="s">
        <v>198</v>
      </c>
      <c r="C50">
        <v>2</v>
      </c>
      <c r="D50">
        <v>2.92</v>
      </c>
      <c r="F50">
        <v>4.2919999999999998</v>
      </c>
      <c r="G50">
        <f t="shared" si="0"/>
        <v>269.70241279999999</v>
      </c>
    </row>
    <row r="51" spans="2:7">
      <c r="B51" t="s">
        <v>199</v>
      </c>
      <c r="C51">
        <v>-2</v>
      </c>
      <c r="D51">
        <v>0.71</v>
      </c>
      <c r="F51">
        <v>2.1</v>
      </c>
      <c r="G51">
        <f t="shared" si="0"/>
        <v>-32.086319999999994</v>
      </c>
    </row>
    <row r="52" spans="2:7">
      <c r="B52" t="s">
        <v>200</v>
      </c>
      <c r="C52">
        <v>2</v>
      </c>
      <c r="D52">
        <v>2.19</v>
      </c>
      <c r="F52">
        <v>4.2919999999999998</v>
      </c>
      <c r="G52">
        <f t="shared" si="0"/>
        <v>202.27680959999998</v>
      </c>
    </row>
    <row r="53" spans="2:7">
      <c r="B53" t="s">
        <v>201</v>
      </c>
      <c r="C53">
        <v>-1</v>
      </c>
      <c r="D53">
        <v>0.87</v>
      </c>
      <c r="F53">
        <v>2.1</v>
      </c>
      <c r="G53">
        <f t="shared" si="0"/>
        <v>-19.658519999999999</v>
      </c>
    </row>
    <row r="54" spans="2:7">
      <c r="B54" t="s">
        <v>202</v>
      </c>
      <c r="C54">
        <v>1</v>
      </c>
      <c r="D54">
        <v>7.0350000000000001</v>
      </c>
      <c r="F54">
        <v>4.2919999999999998</v>
      </c>
      <c r="G54">
        <f t="shared" si="0"/>
        <v>324.88980719999995</v>
      </c>
    </row>
    <row r="55" spans="2:7">
      <c r="B55" t="s">
        <v>203</v>
      </c>
      <c r="C55">
        <v>1</v>
      </c>
      <c r="D55">
        <v>0.58499999999999996</v>
      </c>
      <c r="F55">
        <v>4.2919999999999998</v>
      </c>
      <c r="G55">
        <f t="shared" si="0"/>
        <v>27.016423199999998</v>
      </c>
    </row>
    <row r="58" spans="2:7">
      <c r="G58">
        <f>SUM(G43:G57)</f>
        <v>1443.0253646399997</v>
      </c>
    </row>
    <row r="59" spans="2:7">
      <c r="G59">
        <f>G58*10%</f>
        <v>144.30253646399999</v>
      </c>
    </row>
    <row r="60" spans="2:7">
      <c r="G60">
        <f>SUM(G58:G59)</f>
        <v>1587.3279011039997</v>
      </c>
    </row>
    <row r="61" spans="2:7">
      <c r="G61">
        <v>1585</v>
      </c>
    </row>
    <row r="65" spans="2:7">
      <c r="B65" s="23" t="s">
        <v>204</v>
      </c>
    </row>
    <row r="66" spans="2:7">
      <c r="B66" t="s">
        <v>193</v>
      </c>
      <c r="C66">
        <v>2</v>
      </c>
      <c r="D66">
        <v>2.6</v>
      </c>
      <c r="F66">
        <v>4.2919999999999998</v>
      </c>
      <c r="G66">
        <f>F66*C66*D66*10.76</f>
        <v>240.145984</v>
      </c>
    </row>
    <row r="67" spans="2:7">
      <c r="B67" t="s">
        <v>195</v>
      </c>
      <c r="C67">
        <v>4</v>
      </c>
      <c r="D67">
        <v>0.70599999999999996</v>
      </c>
      <c r="F67">
        <v>4.2919999999999998</v>
      </c>
      <c r="G67">
        <f t="shared" ref="G67:G78" si="1">F67*C67*D67*10.76</f>
        <v>130.41774207999998</v>
      </c>
    </row>
    <row r="68" spans="2:7">
      <c r="B68" t="s">
        <v>194</v>
      </c>
      <c r="C68">
        <v>2</v>
      </c>
      <c r="D68">
        <v>4.4400000000000004</v>
      </c>
      <c r="F68">
        <v>4.2919999999999998</v>
      </c>
      <c r="G68">
        <f t="shared" si="1"/>
        <v>410.09544959999999</v>
      </c>
    </row>
    <row r="69" spans="2:7">
      <c r="B69" t="s">
        <v>196</v>
      </c>
      <c r="C69">
        <v>2</v>
      </c>
      <c r="D69">
        <v>1.68</v>
      </c>
      <c r="F69">
        <v>4.2919999999999998</v>
      </c>
      <c r="G69">
        <f t="shared" si="1"/>
        <v>155.17125119999997</v>
      </c>
    </row>
    <row r="70" spans="2:7">
      <c r="B70" t="s">
        <v>197</v>
      </c>
      <c r="C70">
        <v>2</v>
      </c>
      <c r="D70">
        <v>1.38</v>
      </c>
      <c r="F70">
        <v>4.2919999999999998</v>
      </c>
      <c r="G70">
        <f t="shared" si="1"/>
        <v>127.46209919999997</v>
      </c>
    </row>
    <row r="71" spans="2:7">
      <c r="B71" t="s">
        <v>197</v>
      </c>
      <c r="C71">
        <v>2</v>
      </c>
      <c r="D71">
        <v>0.71</v>
      </c>
      <c r="F71">
        <v>4.2919999999999998</v>
      </c>
      <c r="G71">
        <f t="shared" si="1"/>
        <v>65.578326399999995</v>
      </c>
    </row>
    <row r="72" spans="2:7">
      <c r="B72" t="s">
        <v>197</v>
      </c>
      <c r="C72">
        <v>2</v>
      </c>
      <c r="D72">
        <v>2.3050000000000002</v>
      </c>
      <c r="F72">
        <v>4.2919999999999998</v>
      </c>
      <c r="G72">
        <f t="shared" si="1"/>
        <v>212.89865119999999</v>
      </c>
    </row>
    <row r="73" spans="2:7">
      <c r="B73" t="s">
        <v>198</v>
      </c>
      <c r="C73">
        <v>4</v>
      </c>
      <c r="D73">
        <v>2.92</v>
      </c>
      <c r="F73">
        <v>4.2919999999999998</v>
      </c>
      <c r="G73">
        <f t="shared" si="1"/>
        <v>539.40482559999998</v>
      </c>
    </row>
    <row r="74" spans="2:7">
      <c r="B74" t="s">
        <v>199</v>
      </c>
      <c r="C74">
        <v>-4</v>
      </c>
      <c r="D74">
        <v>0.71</v>
      </c>
      <c r="F74">
        <v>2.1</v>
      </c>
      <c r="G74">
        <f t="shared" si="1"/>
        <v>-64.172639999999987</v>
      </c>
    </row>
    <row r="75" spans="2:7">
      <c r="B75" t="s">
        <v>200</v>
      </c>
      <c r="C75">
        <v>4</v>
      </c>
      <c r="D75">
        <v>2.19</v>
      </c>
      <c r="F75">
        <v>4.2919999999999998</v>
      </c>
      <c r="G75">
        <f t="shared" si="1"/>
        <v>404.55361919999996</v>
      </c>
    </row>
    <row r="76" spans="2:7">
      <c r="B76" t="s">
        <v>201</v>
      </c>
      <c r="C76">
        <v>-2</v>
      </c>
      <c r="D76">
        <v>0.87</v>
      </c>
      <c r="F76">
        <v>2.1</v>
      </c>
      <c r="G76">
        <f t="shared" si="1"/>
        <v>-39.317039999999999</v>
      </c>
    </row>
    <row r="77" spans="2:7">
      <c r="B77" t="s">
        <v>202</v>
      </c>
      <c r="C77">
        <v>1</v>
      </c>
      <c r="D77">
        <v>7.0350000000000001</v>
      </c>
      <c r="F77">
        <v>4.2919999999999998</v>
      </c>
      <c r="G77">
        <f t="shared" si="1"/>
        <v>324.88980719999995</v>
      </c>
    </row>
    <row r="78" spans="2:7">
      <c r="B78" t="s">
        <v>203</v>
      </c>
      <c r="C78">
        <v>2</v>
      </c>
      <c r="D78">
        <v>0.58499999999999996</v>
      </c>
      <c r="F78">
        <v>4.2919999999999998</v>
      </c>
      <c r="G78">
        <f t="shared" si="1"/>
        <v>54.032846399999997</v>
      </c>
    </row>
    <row r="80" spans="2:7">
      <c r="G80">
        <f>SUM(G66:G79)</f>
        <v>2561.1609220799996</v>
      </c>
    </row>
    <row r="81" spans="2:7">
      <c r="G81">
        <f>G80*10%</f>
        <v>256.116092208</v>
      </c>
    </row>
    <row r="82" spans="2:7">
      <c r="G82">
        <f>SUM(G80:G81)</f>
        <v>2817.2770142879995</v>
      </c>
    </row>
    <row r="83" spans="2:7">
      <c r="G83">
        <v>2820</v>
      </c>
    </row>
    <row r="85" spans="2:7">
      <c r="B85" s="23" t="s">
        <v>209</v>
      </c>
    </row>
    <row r="86" spans="2:7">
      <c r="B86" t="s">
        <v>210</v>
      </c>
      <c r="C86">
        <v>1</v>
      </c>
      <c r="D86">
        <v>1.2749999999999999</v>
      </c>
      <c r="F86">
        <v>3.28</v>
      </c>
      <c r="G86">
        <f>F86*D86*C86</f>
        <v>4.1819999999999995</v>
      </c>
    </row>
    <row r="87" spans="2:7">
      <c r="B87" t="s">
        <v>211</v>
      </c>
      <c r="C87">
        <v>1</v>
      </c>
      <c r="D87">
        <v>2.1349999999999998</v>
      </c>
      <c r="F87">
        <v>3.28</v>
      </c>
      <c r="G87">
        <f t="shared" ref="G87:G88" si="2">F87*D87*C87</f>
        <v>7.0027999999999988</v>
      </c>
    </row>
    <row r="88" spans="2:7">
      <c r="B88" t="s">
        <v>212</v>
      </c>
      <c r="C88">
        <v>1</v>
      </c>
      <c r="D88">
        <v>1.27</v>
      </c>
      <c r="F88">
        <v>3.28</v>
      </c>
      <c r="G88">
        <f t="shared" si="2"/>
        <v>4.1655999999999995</v>
      </c>
    </row>
    <row r="90" spans="2:7">
      <c r="G90">
        <f>SUM(G86:G89)</f>
        <v>15.350399999999999</v>
      </c>
    </row>
    <row r="91" spans="2:7">
      <c r="G91">
        <f>G90*10%</f>
        <v>1.53504</v>
      </c>
    </row>
    <row r="92" spans="2:7">
      <c r="G92">
        <f>SUM(G90:G91)</f>
        <v>16.885439999999999</v>
      </c>
    </row>
    <row r="93" spans="2:7">
      <c r="G93">
        <v>17</v>
      </c>
    </row>
    <row r="95" spans="2:7">
      <c r="B95" s="23" t="s">
        <v>207</v>
      </c>
    </row>
    <row r="96" spans="2:7">
      <c r="B96" t="s">
        <v>205</v>
      </c>
      <c r="C96">
        <v>1</v>
      </c>
      <c r="D96">
        <v>0.42</v>
      </c>
      <c r="E96">
        <v>1.4450000000000001</v>
      </c>
      <c r="F96">
        <v>10.76</v>
      </c>
      <c r="G96">
        <f>F96*E96*D96*C96</f>
        <v>6.5302439999999997</v>
      </c>
    </row>
    <row r="97" spans="2:7">
      <c r="B97" t="s">
        <v>208</v>
      </c>
      <c r="C97">
        <v>1</v>
      </c>
      <c r="D97">
        <v>1.31</v>
      </c>
      <c r="E97">
        <v>0.46500000000000002</v>
      </c>
      <c r="F97">
        <v>10.76</v>
      </c>
      <c r="G97">
        <f t="shared" ref="G97" si="3">F97*E97*D97*C97</f>
        <v>6.5544540000000007</v>
      </c>
    </row>
    <row r="98" spans="2:7">
      <c r="B98" t="s">
        <v>206</v>
      </c>
      <c r="C98">
        <v>1</v>
      </c>
      <c r="D98">
        <v>0.75</v>
      </c>
      <c r="E98">
        <v>3.35</v>
      </c>
      <c r="F98">
        <v>10.76</v>
      </c>
      <c r="G98">
        <f>F98*E98*D98*C98</f>
        <v>27.034500000000001</v>
      </c>
    </row>
    <row r="100" spans="2:7">
      <c r="G100">
        <f>SUM(G96:G99)</f>
        <v>40.119197999999997</v>
      </c>
    </row>
    <row r="101" spans="2:7">
      <c r="G101">
        <f>G100*10%</f>
        <v>4.0119198000000003</v>
      </c>
    </row>
    <row r="102" spans="2:7">
      <c r="G102">
        <f>SUM(G100:G101)</f>
        <v>44.131117799999998</v>
      </c>
    </row>
    <row r="103" spans="2:7">
      <c r="G103">
        <v>45</v>
      </c>
    </row>
    <row r="105" spans="2:7">
      <c r="B105" s="23" t="s">
        <v>213</v>
      </c>
    </row>
    <row r="106" spans="2:7">
      <c r="B106" t="s">
        <v>185</v>
      </c>
    </row>
    <row r="107" spans="2:7">
      <c r="B107" t="s">
        <v>214</v>
      </c>
      <c r="C107">
        <v>1</v>
      </c>
      <c r="D107">
        <v>67.599000000000004</v>
      </c>
      <c r="F107">
        <v>10.76</v>
      </c>
      <c r="G107">
        <f>F107*D107*C107</f>
        <v>727.36523999999997</v>
      </c>
    </row>
    <row r="108" spans="2:7">
      <c r="G108">
        <f>G107*10%</f>
        <v>72.736524000000003</v>
      </c>
    </row>
    <row r="109" spans="2:7">
      <c r="G109">
        <f>SUM(G107:G108)</f>
        <v>800.101764</v>
      </c>
    </row>
    <row r="110" spans="2:7">
      <c r="G110">
        <v>800</v>
      </c>
    </row>
    <row r="112" spans="2:7">
      <c r="B112" s="23" t="s">
        <v>215</v>
      </c>
      <c r="C112">
        <v>1</v>
      </c>
      <c r="D112">
        <v>75.932000000000002</v>
      </c>
      <c r="F112">
        <v>3.28</v>
      </c>
      <c r="G112">
        <f>F112*D112*C112</f>
        <v>249.05696</v>
      </c>
    </row>
    <row r="113" spans="2:7">
      <c r="G113">
        <f>G112*10%</f>
        <v>24.905696000000002</v>
      </c>
    </row>
    <row r="114" spans="2:7">
      <c r="G114">
        <f>SUM(G112:G113)</f>
        <v>273.96265599999998</v>
      </c>
    </row>
    <row r="115" spans="2:7">
      <c r="G115">
        <v>275</v>
      </c>
    </row>
    <row r="117" spans="2:7">
      <c r="B117" s="23" t="s">
        <v>216</v>
      </c>
    </row>
    <row r="118" spans="2:7">
      <c r="B118" t="s">
        <v>217</v>
      </c>
      <c r="C118">
        <v>1</v>
      </c>
      <c r="D118">
        <v>0.875</v>
      </c>
      <c r="F118">
        <v>3.28</v>
      </c>
      <c r="G118">
        <f>F118*D118*C118</f>
        <v>2.8699999999999997</v>
      </c>
    </row>
    <row r="119" spans="2:7">
      <c r="B119" t="s">
        <v>218</v>
      </c>
      <c r="C119">
        <v>1</v>
      </c>
      <c r="D119">
        <v>0.87</v>
      </c>
      <c r="F119">
        <v>3.28</v>
      </c>
      <c r="G119">
        <f t="shared" ref="G119:G122" si="4">F119*D119*C119</f>
        <v>2.8535999999999997</v>
      </c>
    </row>
    <row r="120" spans="2:7">
      <c r="B120" t="s">
        <v>219</v>
      </c>
      <c r="C120">
        <v>1</v>
      </c>
      <c r="D120">
        <v>0.71499999999999997</v>
      </c>
      <c r="F120">
        <v>3.28</v>
      </c>
      <c r="G120">
        <f t="shared" si="4"/>
        <v>2.3451999999999997</v>
      </c>
    </row>
    <row r="121" spans="2:7">
      <c r="B121" t="s">
        <v>220</v>
      </c>
      <c r="C121">
        <v>1</v>
      </c>
      <c r="D121">
        <v>0.71499999999999997</v>
      </c>
      <c r="F121">
        <v>3.28</v>
      </c>
      <c r="G121">
        <f t="shared" si="4"/>
        <v>2.3451999999999997</v>
      </c>
    </row>
    <row r="122" spans="2:7">
      <c r="B122" t="s">
        <v>221</v>
      </c>
      <c r="C122">
        <v>1</v>
      </c>
      <c r="D122">
        <v>1.05</v>
      </c>
      <c r="F122">
        <v>3.28</v>
      </c>
      <c r="G122">
        <f t="shared" si="4"/>
        <v>3.444</v>
      </c>
    </row>
    <row r="125" spans="2:7">
      <c r="G125">
        <f>SUM(G118:G122)</f>
        <v>13.858000000000001</v>
      </c>
    </row>
    <row r="126" spans="2:7">
      <c r="G126">
        <f>G125*10%</f>
        <v>1.3858000000000001</v>
      </c>
    </row>
    <row r="127" spans="2:7">
      <c r="G127">
        <f>SUM(G125:G126)</f>
        <v>15.2438</v>
      </c>
    </row>
    <row r="128" spans="2:7">
      <c r="G128">
        <v>15</v>
      </c>
    </row>
    <row r="130" spans="2:7">
      <c r="B130" s="23" t="s">
        <v>251</v>
      </c>
    </row>
    <row r="131" spans="2:7">
      <c r="B131" t="s">
        <v>252</v>
      </c>
      <c r="C131">
        <v>1</v>
      </c>
      <c r="D131">
        <v>21.565000000000001</v>
      </c>
      <c r="E131">
        <v>2.4</v>
      </c>
      <c r="F131">
        <v>10.76</v>
      </c>
      <c r="G131">
        <f>F131*D131*C131*E131</f>
        <v>556.89455999999996</v>
      </c>
    </row>
    <row r="132" spans="2:7" ht="29">
      <c r="B132" s="22" t="s">
        <v>253</v>
      </c>
      <c r="C132">
        <v>1</v>
      </c>
      <c r="D132">
        <v>29.324999999999999</v>
      </c>
      <c r="E132">
        <v>2.4</v>
      </c>
      <c r="F132">
        <v>10.76</v>
      </c>
      <c r="G132">
        <f>F132*D132*C132*E132</f>
        <v>757.28879999999992</v>
      </c>
    </row>
    <row r="133" spans="2:7">
      <c r="B133" t="s">
        <v>254</v>
      </c>
      <c r="C133">
        <v>1</v>
      </c>
      <c r="D133">
        <v>3.1949999999999998</v>
      </c>
      <c r="E133">
        <v>2.4</v>
      </c>
      <c r="F133">
        <v>10.76</v>
      </c>
      <c r="G133">
        <f>F133*D133*C133*E133</f>
        <v>82.507679999999993</v>
      </c>
    </row>
    <row r="134" spans="2:7">
      <c r="B134" t="s">
        <v>258</v>
      </c>
      <c r="C134">
        <v>-1</v>
      </c>
      <c r="D134">
        <v>2.7450000000000001</v>
      </c>
      <c r="E134">
        <v>2.4</v>
      </c>
      <c r="F134">
        <v>10.76</v>
      </c>
      <c r="G134">
        <f>F134*D134*C134*E134</f>
        <v>-70.886880000000005</v>
      </c>
    </row>
    <row r="135" spans="2:7">
      <c r="C135">
        <v>1</v>
      </c>
      <c r="D135">
        <v>1.4450000000000001</v>
      </c>
      <c r="E135">
        <v>2.4</v>
      </c>
      <c r="F135">
        <v>10.76</v>
      </c>
      <c r="G135">
        <f>F135*D135*C135*E135</f>
        <v>37.31568</v>
      </c>
    </row>
    <row r="136" spans="2:7">
      <c r="G136">
        <f>SUM(G131:G135)</f>
        <v>1363.1198399999998</v>
      </c>
    </row>
    <row r="137" spans="2:7">
      <c r="G137">
        <f>G136*10%</f>
        <v>136.311984</v>
      </c>
    </row>
    <row r="138" spans="2:7">
      <c r="G138">
        <f>SUM(G136:G137)</f>
        <v>1499.4318239999998</v>
      </c>
    </row>
    <row r="139" spans="2:7">
      <c r="G139">
        <v>1500</v>
      </c>
    </row>
    <row r="140" spans="2:7">
      <c r="B140" t="s">
        <v>288</v>
      </c>
    </row>
    <row r="141" spans="2:7">
      <c r="B141" t="s">
        <v>289</v>
      </c>
      <c r="C141">
        <v>1</v>
      </c>
      <c r="D141">
        <v>16.170000000000002</v>
      </c>
      <c r="F141">
        <v>8</v>
      </c>
      <c r="G141">
        <f>F141*D141*C141</f>
        <v>129.36000000000001</v>
      </c>
    </row>
    <row r="142" spans="2:7">
      <c r="C142">
        <v>1</v>
      </c>
      <c r="D142">
        <v>5.92</v>
      </c>
      <c r="F142">
        <v>8</v>
      </c>
      <c r="G142">
        <f t="shared" ref="G142:G143" si="5">F142*D142*C142</f>
        <v>47.36</v>
      </c>
    </row>
    <row r="143" spans="2:7">
      <c r="C143">
        <v>1</v>
      </c>
      <c r="D143">
        <v>9</v>
      </c>
      <c r="F143">
        <v>8</v>
      </c>
      <c r="G143">
        <f t="shared" si="5"/>
        <v>72</v>
      </c>
    </row>
    <row r="144" spans="2:7">
      <c r="G144">
        <f t="shared" ref="G144" si="6">F144*D144*C144</f>
        <v>0</v>
      </c>
    </row>
    <row r="146" spans="2:7">
      <c r="G146">
        <f>SUM(G141:G145)</f>
        <v>248.72000000000003</v>
      </c>
    </row>
    <row r="147" spans="2:7">
      <c r="G147">
        <f>G146*10%</f>
        <v>24.872000000000003</v>
      </c>
    </row>
    <row r="148" spans="2:7">
      <c r="G148">
        <f>SUM(G146:G147)</f>
        <v>273.59200000000004</v>
      </c>
    </row>
    <row r="149" spans="2:7">
      <c r="G149">
        <v>275</v>
      </c>
    </row>
    <row r="152" spans="2:7">
      <c r="B152" t="s">
        <v>257</v>
      </c>
    </row>
    <row r="153" spans="2:7">
      <c r="B153" t="s">
        <v>258</v>
      </c>
      <c r="C153">
        <v>1</v>
      </c>
      <c r="D153">
        <v>2.7450000000000001</v>
      </c>
      <c r="E153">
        <v>2.4</v>
      </c>
      <c r="F153">
        <v>10.76</v>
      </c>
      <c r="G153">
        <f>F153*D153*C153*E153</f>
        <v>70.886880000000005</v>
      </c>
    </row>
    <row r="154" spans="2:7">
      <c r="G154">
        <f>G153*10%</f>
        <v>7.0886880000000012</v>
      </c>
    </row>
    <row r="155" spans="2:7">
      <c r="G155">
        <f>SUM(G153:G154)</f>
        <v>77.97556800000001</v>
      </c>
    </row>
    <row r="156" spans="2:7">
      <c r="G156">
        <v>80</v>
      </c>
    </row>
    <row r="162" spans="2:7">
      <c r="B162" t="s">
        <v>251</v>
      </c>
    </row>
    <row r="163" spans="2:7">
      <c r="B163" t="s">
        <v>255</v>
      </c>
      <c r="C163">
        <v>1</v>
      </c>
      <c r="D163">
        <v>4.59</v>
      </c>
      <c r="E163">
        <v>2.6</v>
      </c>
      <c r="F163">
        <v>10.76</v>
      </c>
      <c r="G163">
        <f>F163*E163*D163*C163</f>
        <v>128.40984</v>
      </c>
    </row>
    <row r="164" spans="2:7">
      <c r="C164">
        <v>1</v>
      </c>
      <c r="D164">
        <v>0.875</v>
      </c>
      <c r="E164">
        <v>2.6</v>
      </c>
      <c r="F164">
        <v>10.76</v>
      </c>
      <c r="G164">
        <f>F164*E164*D164*C164</f>
        <v>24.478999999999999</v>
      </c>
    </row>
    <row r="166" spans="2:7">
      <c r="G166">
        <f>SUM(G163:G165)</f>
        <v>152.88884000000002</v>
      </c>
    </row>
    <row r="167" spans="2:7">
      <c r="G167">
        <f>G166*10%</f>
        <v>15.288884000000003</v>
      </c>
    </row>
    <row r="168" spans="2:7">
      <c r="G168">
        <f>SUM(G166:G167)</f>
        <v>168.17772400000001</v>
      </c>
    </row>
    <row r="169" spans="2:7">
      <c r="G169">
        <v>170</v>
      </c>
    </row>
    <row r="172" spans="2:7">
      <c r="B172" t="s">
        <v>259</v>
      </c>
    </row>
    <row r="173" spans="2:7">
      <c r="B173" t="s">
        <v>261</v>
      </c>
      <c r="C173">
        <v>2</v>
      </c>
      <c r="D173">
        <v>7</v>
      </c>
      <c r="G173">
        <f>D173*C173</f>
        <v>14</v>
      </c>
    </row>
    <row r="174" spans="2:7">
      <c r="C174">
        <v>1</v>
      </c>
      <c r="D174">
        <v>2.5</v>
      </c>
      <c r="G174">
        <f t="shared" ref="G174:G176" si="7">D174*C174</f>
        <v>2.5</v>
      </c>
    </row>
    <row r="175" spans="2:7">
      <c r="B175" t="s">
        <v>260</v>
      </c>
      <c r="C175">
        <v>2</v>
      </c>
      <c r="D175">
        <v>7</v>
      </c>
      <c r="G175">
        <f t="shared" si="7"/>
        <v>14</v>
      </c>
    </row>
    <row r="176" spans="2:7">
      <c r="C176">
        <v>1</v>
      </c>
      <c r="D176">
        <v>3.25</v>
      </c>
      <c r="G176">
        <f t="shared" si="7"/>
        <v>3.25</v>
      </c>
    </row>
    <row r="178" spans="2:7">
      <c r="G178">
        <f>SUM(G173:G177)</f>
        <v>33.75</v>
      </c>
    </row>
    <row r="179" spans="2:7">
      <c r="G179">
        <f>G178*10%</f>
        <v>3.375</v>
      </c>
    </row>
    <row r="180" spans="2:7">
      <c r="G180">
        <f>SUM(G178:G179)</f>
        <v>37.125</v>
      </c>
    </row>
    <row r="181" spans="2:7">
      <c r="G181">
        <v>37</v>
      </c>
    </row>
    <row r="182" spans="2:7">
      <c r="B182" t="s">
        <v>265</v>
      </c>
    </row>
    <row r="183" spans="2:7">
      <c r="B183" t="s">
        <v>266</v>
      </c>
    </row>
    <row r="184" spans="2:7">
      <c r="B184" t="s">
        <v>267</v>
      </c>
      <c r="C184">
        <v>1</v>
      </c>
    </row>
    <row r="187" spans="2:7">
      <c r="B187" t="s">
        <v>269</v>
      </c>
      <c r="C187">
        <v>1</v>
      </c>
    </row>
    <row r="191" spans="2:7">
      <c r="B191" t="s">
        <v>270</v>
      </c>
    </row>
    <row r="192" spans="2:7">
      <c r="B192" t="s">
        <v>271</v>
      </c>
      <c r="C192">
        <v>2</v>
      </c>
    </row>
    <row r="194" spans="2:7">
      <c r="B194" t="s">
        <v>272</v>
      </c>
    </row>
    <row r="195" spans="2:7">
      <c r="B195" t="s">
        <v>276</v>
      </c>
      <c r="C195">
        <v>1</v>
      </c>
      <c r="D195">
        <v>1.36</v>
      </c>
      <c r="F195">
        <v>0.9</v>
      </c>
      <c r="G195">
        <f>F195*D195*C195</f>
        <v>1.2240000000000002</v>
      </c>
    </row>
    <row r="196" spans="2:7">
      <c r="B196" t="s">
        <v>520</v>
      </c>
      <c r="C196">
        <v>1</v>
      </c>
      <c r="D196">
        <v>1.1499999999999999</v>
      </c>
      <c r="F196">
        <v>0.9</v>
      </c>
      <c r="G196">
        <f>F196*D196*C196</f>
        <v>1.0349999999999999</v>
      </c>
    </row>
    <row r="197" spans="2:7">
      <c r="G197">
        <f t="shared" ref="G197" si="8">F197*D197*C197</f>
        <v>0</v>
      </c>
    </row>
    <row r="198" spans="2:7">
      <c r="G198">
        <f>SUM(G195:G197)</f>
        <v>2.2590000000000003</v>
      </c>
    </row>
    <row r="199" spans="2:7">
      <c r="G199">
        <f>G198*10.76</f>
        <v>24.306840000000005</v>
      </c>
    </row>
    <row r="200" spans="2:7">
      <c r="G200">
        <f>G199*10%</f>
        <v>2.4306840000000007</v>
      </c>
    </row>
    <row r="201" spans="2:7">
      <c r="G201">
        <f>SUM(G199:G200)</f>
        <v>26.737524000000004</v>
      </c>
    </row>
    <row r="202" spans="2:7">
      <c r="G202">
        <v>27</v>
      </c>
    </row>
    <row r="204" spans="2:7">
      <c r="B204" t="s">
        <v>273</v>
      </c>
    </row>
    <row r="205" spans="2:7">
      <c r="B205" t="s">
        <v>274</v>
      </c>
      <c r="C205">
        <v>1</v>
      </c>
      <c r="D205">
        <v>1.31</v>
      </c>
      <c r="F205">
        <v>0.75</v>
      </c>
      <c r="G205">
        <f>F205*D205*C205*10.76</f>
        <v>10.5717</v>
      </c>
    </row>
    <row r="208" spans="2:7">
      <c r="G208">
        <f>SUM(G205:G207)</f>
        <v>10.5717</v>
      </c>
    </row>
    <row r="210" spans="2:7">
      <c r="G210">
        <f>G208*10%</f>
        <v>1.0571699999999999</v>
      </c>
    </row>
    <row r="211" spans="2:7">
      <c r="G211">
        <f>SUM(G208:G210)</f>
        <v>11.628869999999999</v>
      </c>
    </row>
    <row r="212" spans="2:7">
      <c r="G212">
        <v>12</v>
      </c>
    </row>
    <row r="213" spans="2:7">
      <c r="B213" t="s">
        <v>275</v>
      </c>
    </row>
    <row r="214" spans="2:7">
      <c r="B214" t="s">
        <v>276</v>
      </c>
      <c r="C214">
        <v>1</v>
      </c>
      <c r="D214">
        <v>1.36</v>
      </c>
      <c r="F214">
        <v>0.35</v>
      </c>
      <c r="G214">
        <f>F214*D214*C214</f>
        <v>0.47599999999999998</v>
      </c>
    </row>
    <row r="217" spans="2:7">
      <c r="G217">
        <f>SUM(G214:G216)</f>
        <v>0.47599999999999998</v>
      </c>
    </row>
    <row r="218" spans="2:7">
      <c r="G218">
        <f>G217*10.76</f>
        <v>5.1217600000000001</v>
      </c>
    </row>
    <row r="219" spans="2:7">
      <c r="G219">
        <f>G218*10%</f>
        <v>0.51217600000000008</v>
      </c>
    </row>
    <row r="220" spans="2:7">
      <c r="B220" t="s">
        <v>268</v>
      </c>
      <c r="G220">
        <f>SUM(G218:G219)</f>
        <v>5.6339360000000003</v>
      </c>
    </row>
    <row r="221" spans="2:7">
      <c r="G221">
        <v>6</v>
      </c>
    </row>
    <row r="223" spans="2:7">
      <c r="B223" s="23" t="s">
        <v>277</v>
      </c>
    </row>
    <row r="224" spans="2:7">
      <c r="C224">
        <v>1</v>
      </c>
      <c r="D224">
        <v>3.35</v>
      </c>
      <c r="F224">
        <v>0.82499999999999996</v>
      </c>
      <c r="G224">
        <f>F224*D224*C224</f>
        <v>2.7637499999999999</v>
      </c>
    </row>
    <row r="225" spans="2:8">
      <c r="G225">
        <f>G224*10%</f>
        <v>0.27637499999999998</v>
      </c>
    </row>
    <row r="226" spans="2:8">
      <c r="G226">
        <f>SUM(G224:G225)</f>
        <v>3.0401249999999997</v>
      </c>
    </row>
    <row r="227" spans="2:8">
      <c r="G227">
        <f>G226*10.76</f>
        <v>32.711744999999993</v>
      </c>
    </row>
    <row r="228" spans="2:8">
      <c r="G228">
        <v>33</v>
      </c>
    </row>
    <row r="233" spans="2:8">
      <c r="B233" s="23" t="s">
        <v>278</v>
      </c>
    </row>
    <row r="234" spans="2:8">
      <c r="C234">
        <v>1</v>
      </c>
      <c r="D234">
        <v>1.1499999999999999</v>
      </c>
      <c r="F234">
        <v>0.75</v>
      </c>
      <c r="G234">
        <f>F234*D234*C234*10.76</f>
        <v>9.2805</v>
      </c>
    </row>
    <row r="235" spans="2:8">
      <c r="G235">
        <f>G234*10%</f>
        <v>0.92805000000000004</v>
      </c>
    </row>
    <row r="236" spans="2:8">
      <c r="G236">
        <f>SUM(G234:G235)</f>
        <v>10.208550000000001</v>
      </c>
    </row>
    <row r="237" spans="2:8">
      <c r="G237">
        <v>10</v>
      </c>
    </row>
    <row r="240" spans="2:8">
      <c r="B240" s="229" t="s">
        <v>279</v>
      </c>
      <c r="C240" s="230"/>
      <c r="D240" s="230"/>
      <c r="E240" s="230"/>
      <c r="F240" s="230"/>
      <c r="G240" s="230"/>
      <c r="H240" s="230"/>
    </row>
    <row r="241" spans="2:9">
      <c r="B241" s="230" t="s">
        <v>280</v>
      </c>
      <c r="C241" s="230">
        <v>2</v>
      </c>
      <c r="D241" s="230">
        <v>1.1499999999999999</v>
      </c>
      <c r="E241" s="230"/>
      <c r="F241" s="230"/>
      <c r="G241" s="230">
        <f>D241*C241*3.28</f>
        <v>7.5439999999999987</v>
      </c>
      <c r="H241" s="230"/>
    </row>
    <row r="242" spans="2:9">
      <c r="B242" s="230"/>
      <c r="C242" s="230"/>
      <c r="D242" s="230"/>
      <c r="E242" s="230"/>
      <c r="F242" s="230"/>
      <c r="G242" s="230">
        <f>G241*1%</f>
        <v>7.5439999999999993E-2</v>
      </c>
      <c r="H242" s="230"/>
    </row>
    <row r="243" spans="2:9">
      <c r="B243" s="230"/>
      <c r="C243" s="230"/>
      <c r="D243" s="230"/>
      <c r="E243" s="230"/>
      <c r="F243" s="230"/>
      <c r="G243" s="230">
        <f>SUM(G241:G242)</f>
        <v>7.6194399999999991</v>
      </c>
      <c r="H243" s="230"/>
    </row>
    <row r="244" spans="2:9">
      <c r="B244" s="230"/>
      <c r="C244" s="230"/>
      <c r="D244" s="230"/>
      <c r="E244" s="230"/>
      <c r="F244" s="230"/>
      <c r="G244" s="230">
        <v>8</v>
      </c>
      <c r="H244" s="230" t="s">
        <v>450</v>
      </c>
      <c r="I244" t="s">
        <v>521</v>
      </c>
    </row>
    <row r="251" spans="2:9">
      <c r="B251" s="23" t="s">
        <v>286</v>
      </c>
    </row>
    <row r="252" spans="2:9">
      <c r="B252" t="s">
        <v>287</v>
      </c>
      <c r="C252">
        <v>1</v>
      </c>
      <c r="D252">
        <v>1.5</v>
      </c>
      <c r="F252">
        <v>0.6</v>
      </c>
      <c r="G252">
        <f>F252*D252*C252*10.76</f>
        <v>9.6839999999999993</v>
      </c>
    </row>
    <row r="253" spans="2:9">
      <c r="G253">
        <f>G252*10%</f>
        <v>0.96839999999999993</v>
      </c>
    </row>
    <row r="254" spans="2:9">
      <c r="G254">
        <f>SUM(G252:G253)</f>
        <v>10.6524</v>
      </c>
    </row>
    <row r="255" spans="2:9">
      <c r="G255">
        <v>11</v>
      </c>
    </row>
    <row r="257" spans="2:7" ht="29">
      <c r="B257" s="30" t="s">
        <v>299</v>
      </c>
    </row>
    <row r="258" spans="2:7">
      <c r="B258" s="30"/>
      <c r="C258">
        <v>1</v>
      </c>
      <c r="D258">
        <v>4.92</v>
      </c>
      <c r="F258">
        <v>9</v>
      </c>
      <c r="G258">
        <f>F258*D258*C258</f>
        <v>44.28</v>
      </c>
    </row>
    <row r="259" spans="2:7">
      <c r="B259" s="30"/>
      <c r="C259">
        <v>1</v>
      </c>
      <c r="D259">
        <v>11.83</v>
      </c>
      <c r="F259">
        <v>9</v>
      </c>
      <c r="G259">
        <f t="shared" ref="G259" si="9">F259*D259*C259</f>
        <v>106.47</v>
      </c>
    </row>
    <row r="260" spans="2:7">
      <c r="B260" s="30" t="s">
        <v>295</v>
      </c>
      <c r="C260">
        <v>-1</v>
      </c>
      <c r="D260">
        <v>3.25</v>
      </c>
      <c r="F260">
        <v>7</v>
      </c>
      <c r="G260">
        <f>F260*D260*C260</f>
        <v>-22.75</v>
      </c>
    </row>
    <row r="261" spans="2:7">
      <c r="B261" s="30"/>
    </row>
    <row r="262" spans="2:7">
      <c r="B262" s="30"/>
      <c r="G262">
        <f>SUM(G258:G261)</f>
        <v>128</v>
      </c>
    </row>
    <row r="263" spans="2:7">
      <c r="B263" s="30"/>
      <c r="G263">
        <f>G262*10%</f>
        <v>12.8</v>
      </c>
    </row>
    <row r="264" spans="2:7">
      <c r="G264">
        <f>SUM(G262:G263)</f>
        <v>140.80000000000001</v>
      </c>
    </row>
    <row r="265" spans="2:7">
      <c r="G265">
        <v>140</v>
      </c>
    </row>
    <row r="267" spans="2:7">
      <c r="B267" s="23" t="s">
        <v>440</v>
      </c>
    </row>
    <row r="268" spans="2:7">
      <c r="C268">
        <v>1</v>
      </c>
      <c r="D268">
        <f>2.45+0.15</f>
        <v>2.6</v>
      </c>
      <c r="F268">
        <v>0.95</v>
      </c>
      <c r="G268">
        <f>F268*D268*C268*10.76</f>
        <v>26.577199999999998</v>
      </c>
    </row>
    <row r="269" spans="2:7">
      <c r="G269">
        <f>G268*10%</f>
        <v>2.6577199999999999</v>
      </c>
    </row>
    <row r="270" spans="2:7">
      <c r="G270">
        <f>SUM(G268:G269)</f>
        <v>29.234919999999999</v>
      </c>
    </row>
    <row r="271" spans="2:7">
      <c r="G271">
        <v>30</v>
      </c>
    </row>
    <row r="277" spans="2:8" ht="29">
      <c r="B277" s="30" t="s">
        <v>299</v>
      </c>
    </row>
    <row r="278" spans="2:8">
      <c r="C278">
        <v>1</v>
      </c>
      <c r="D278">
        <v>18.75</v>
      </c>
      <c r="G278">
        <f>D278*C278</f>
        <v>18.75</v>
      </c>
      <c r="H278" t="s">
        <v>450</v>
      </c>
    </row>
    <row r="279" spans="2:8">
      <c r="C279">
        <v>1</v>
      </c>
      <c r="D279">
        <v>5.58</v>
      </c>
      <c r="G279">
        <f>D279*C279</f>
        <v>5.58</v>
      </c>
    </row>
    <row r="281" spans="2:8">
      <c r="G281">
        <f>SUM(G278:G280)</f>
        <v>24.33</v>
      </c>
    </row>
    <row r="282" spans="2:8">
      <c r="G282">
        <f>G281*10%</f>
        <v>2.4329999999999998</v>
      </c>
    </row>
    <row r="283" spans="2:8">
      <c r="G283">
        <f>SUM(G281:G282)</f>
        <v>26.762999999999998</v>
      </c>
    </row>
    <row r="284" spans="2:8">
      <c r="G284">
        <v>27</v>
      </c>
    </row>
    <row r="287" spans="2:8" ht="29">
      <c r="B287" s="30" t="s">
        <v>294</v>
      </c>
      <c r="C287">
        <v>1</v>
      </c>
      <c r="D287" t="s">
        <v>292</v>
      </c>
    </row>
    <row r="288" spans="2:8">
      <c r="B288" t="s">
        <v>293</v>
      </c>
    </row>
    <row r="293" spans="2:7">
      <c r="B293" t="s">
        <v>508</v>
      </c>
      <c r="C293">
        <v>2</v>
      </c>
      <c r="D293">
        <v>0.9</v>
      </c>
      <c r="F293">
        <v>2.0099999999999998</v>
      </c>
      <c r="G293">
        <f>F293*D293*C293*10.76</f>
        <v>38.929679999999998</v>
      </c>
    </row>
    <row r="300" spans="2:7">
      <c r="B300" s="23" t="s">
        <v>237</v>
      </c>
    </row>
    <row r="301" spans="2:7">
      <c r="B301" t="s">
        <v>45</v>
      </c>
    </row>
    <row r="302" spans="2:7">
      <c r="B302" t="s">
        <v>238</v>
      </c>
      <c r="C302">
        <v>1</v>
      </c>
      <c r="D302">
        <v>32.207999999999998</v>
      </c>
      <c r="F302">
        <v>10.76</v>
      </c>
      <c r="G302">
        <f>F302*D302*C302</f>
        <v>346.55807999999996</v>
      </c>
    </row>
    <row r="303" spans="2:7">
      <c r="B303" t="s">
        <v>242</v>
      </c>
      <c r="C303">
        <v>1</v>
      </c>
      <c r="D303">
        <v>1.92</v>
      </c>
      <c r="E303">
        <v>1.85</v>
      </c>
      <c r="F303">
        <v>10.76</v>
      </c>
      <c r="G303">
        <f>F303*D303*C303*E303</f>
        <v>38.219519999999996</v>
      </c>
    </row>
    <row r="304" spans="2:7">
      <c r="B304" t="s">
        <v>243</v>
      </c>
      <c r="C304">
        <v>1</v>
      </c>
      <c r="D304">
        <v>1.5249999999999999</v>
      </c>
      <c r="E304">
        <v>1.85</v>
      </c>
      <c r="F304">
        <v>10.76</v>
      </c>
      <c r="G304">
        <f t="shared" ref="G304:G311" si="10">F304*D304*C304*E304</f>
        <v>30.356649999999998</v>
      </c>
    </row>
    <row r="305" spans="2:7">
      <c r="B305" t="s">
        <v>243</v>
      </c>
      <c r="C305">
        <v>1</v>
      </c>
      <c r="D305">
        <v>1.385</v>
      </c>
      <c r="E305">
        <v>1.85</v>
      </c>
      <c r="F305">
        <v>10.76</v>
      </c>
      <c r="G305">
        <f t="shared" si="10"/>
        <v>27.56981</v>
      </c>
    </row>
    <row r="306" spans="2:7">
      <c r="B306" t="s">
        <v>244</v>
      </c>
      <c r="C306">
        <v>1</v>
      </c>
      <c r="D306">
        <v>2.9449999999999998</v>
      </c>
      <c r="E306">
        <v>1.85</v>
      </c>
      <c r="F306">
        <v>10.76</v>
      </c>
      <c r="G306">
        <f t="shared" si="10"/>
        <v>58.623170000000002</v>
      </c>
    </row>
    <row r="307" spans="2:7">
      <c r="B307" t="s">
        <v>244</v>
      </c>
      <c r="C307">
        <v>1</v>
      </c>
      <c r="D307">
        <v>1.2949999999999999</v>
      </c>
      <c r="E307">
        <v>1.85</v>
      </c>
      <c r="F307">
        <v>10.76</v>
      </c>
      <c r="G307">
        <f t="shared" si="10"/>
        <v>25.778269999999999</v>
      </c>
    </row>
    <row r="308" spans="2:7">
      <c r="B308" t="s">
        <v>245</v>
      </c>
      <c r="C308">
        <v>1</v>
      </c>
      <c r="D308">
        <v>0.57999999999999996</v>
      </c>
      <c r="E308">
        <v>1.85</v>
      </c>
      <c r="F308">
        <v>10.76</v>
      </c>
      <c r="G308">
        <f t="shared" si="10"/>
        <v>11.54548</v>
      </c>
    </row>
    <row r="309" spans="2:7">
      <c r="B309" t="s">
        <v>245</v>
      </c>
      <c r="C309">
        <v>2</v>
      </c>
      <c r="D309">
        <v>1.2949999999999999</v>
      </c>
      <c r="E309">
        <v>1.85</v>
      </c>
      <c r="F309">
        <v>10.76</v>
      </c>
      <c r="G309">
        <f t="shared" si="10"/>
        <v>51.556539999999998</v>
      </c>
    </row>
    <row r="310" spans="2:7">
      <c r="B310" t="s">
        <v>246</v>
      </c>
      <c r="C310">
        <v>1</v>
      </c>
      <c r="D310">
        <v>3.1749999999999998</v>
      </c>
      <c r="E310">
        <v>1.85</v>
      </c>
      <c r="F310">
        <v>10.76</v>
      </c>
      <c r="G310">
        <f t="shared" si="10"/>
        <v>63.201549999999997</v>
      </c>
    </row>
    <row r="311" spans="2:7">
      <c r="B311" t="s">
        <v>246</v>
      </c>
      <c r="C311">
        <v>1</v>
      </c>
      <c r="D311">
        <v>1.0049999999999999</v>
      </c>
      <c r="E311">
        <v>1.85</v>
      </c>
      <c r="F311">
        <v>10.76</v>
      </c>
      <c r="G311">
        <f t="shared" si="10"/>
        <v>20.00553</v>
      </c>
    </row>
    <row r="312" spans="2:7">
      <c r="B312" t="s">
        <v>239</v>
      </c>
      <c r="C312">
        <v>1</v>
      </c>
      <c r="D312">
        <v>1.4930000000000001</v>
      </c>
      <c r="F312">
        <v>10.76</v>
      </c>
      <c r="G312">
        <f>F312*D312*C312</f>
        <v>16.064679999999999</v>
      </c>
    </row>
    <row r="313" spans="2:7">
      <c r="B313" t="s">
        <v>240</v>
      </c>
      <c r="C313">
        <v>1</v>
      </c>
      <c r="D313">
        <v>1.117</v>
      </c>
      <c r="F313">
        <v>10.76</v>
      </c>
      <c r="G313">
        <f>F313*D313*C313</f>
        <v>12.01892</v>
      </c>
    </row>
    <row r="314" spans="2:7">
      <c r="B314" t="s">
        <v>241</v>
      </c>
      <c r="C314">
        <v>1</v>
      </c>
      <c r="D314">
        <v>2.8</v>
      </c>
      <c r="F314">
        <v>10.76</v>
      </c>
      <c r="G314">
        <f>F314*D314*C314</f>
        <v>30.127999999999997</v>
      </c>
    </row>
    <row r="315" spans="2:7">
      <c r="B315" s="23" t="s">
        <v>247</v>
      </c>
    </row>
    <row r="316" spans="2:7">
      <c r="C316">
        <v>1</v>
      </c>
      <c r="D316">
        <v>7.8019999999999996</v>
      </c>
      <c r="F316">
        <v>10.76</v>
      </c>
      <c r="G316">
        <f>F316*D316*C316</f>
        <v>83.949519999999993</v>
      </c>
    </row>
    <row r="317" spans="2:7">
      <c r="B317" t="s">
        <v>250</v>
      </c>
      <c r="C317">
        <v>1</v>
      </c>
      <c r="D317">
        <v>3.4</v>
      </c>
      <c r="E317">
        <v>1.8</v>
      </c>
      <c r="F317">
        <v>10.76</v>
      </c>
      <c r="G317">
        <f>F317*D317*C317*E317</f>
        <v>65.851199999999992</v>
      </c>
    </row>
    <row r="318" spans="2:7">
      <c r="C318">
        <v>1</v>
      </c>
      <c r="D318">
        <v>3.4</v>
      </c>
      <c r="E318">
        <v>1.8</v>
      </c>
      <c r="F318">
        <v>10.76</v>
      </c>
      <c r="G318">
        <f>F318*D318*C318*E318</f>
        <v>65.851199999999992</v>
      </c>
    </row>
    <row r="319" spans="2:7">
      <c r="B319" t="s">
        <v>580</v>
      </c>
      <c r="C319">
        <v>-1</v>
      </c>
      <c r="D319">
        <v>30.984999999999999</v>
      </c>
      <c r="F319">
        <v>10.76</v>
      </c>
      <c r="G319">
        <f>F319*D319*C319</f>
        <v>-333.39859999999999</v>
      </c>
    </row>
    <row r="323" spans="2:7">
      <c r="G323">
        <f>SUM(G302:G319)</f>
        <v>613.87951999999996</v>
      </c>
    </row>
    <row r="324" spans="2:7">
      <c r="G324">
        <f>G323*10%</f>
        <v>61.387951999999999</v>
      </c>
    </row>
    <row r="325" spans="2:7">
      <c r="G325">
        <f>SUM(G323:G324)</f>
        <v>675.267472</v>
      </c>
    </row>
    <row r="326" spans="2:7">
      <c r="G326">
        <v>675</v>
      </c>
    </row>
    <row r="328" spans="2:7">
      <c r="B328" s="23" t="s">
        <v>581</v>
      </c>
    </row>
    <row r="329" spans="2:7">
      <c r="B329" s="23"/>
      <c r="C329">
        <v>1</v>
      </c>
      <c r="D329">
        <v>30.984999999999999</v>
      </c>
      <c r="F329">
        <v>10.76</v>
      </c>
      <c r="G329">
        <f>F329*D329*C329</f>
        <v>333.39859999999999</v>
      </c>
    </row>
    <row r="330" spans="2:7">
      <c r="B330" s="23"/>
      <c r="G330">
        <f>G329*10%</f>
        <v>33.339860000000002</v>
      </c>
    </row>
    <row r="331" spans="2:7">
      <c r="B331" s="23"/>
      <c r="G331">
        <f>SUM(G329:G330)</f>
        <v>366.73845999999998</v>
      </c>
    </row>
    <row r="332" spans="2:7">
      <c r="B332" s="23"/>
      <c r="G332">
        <v>365</v>
      </c>
    </row>
    <row r="333" spans="2:7">
      <c r="B333" s="23"/>
    </row>
    <row r="334" spans="2:7">
      <c r="B334" s="23"/>
    </row>
    <row r="335" spans="2:7">
      <c r="B335" s="23"/>
    </row>
    <row r="336" spans="2:7">
      <c r="B336" s="23"/>
    </row>
    <row r="337" spans="2:7">
      <c r="B337" s="23" t="s">
        <v>249</v>
      </c>
    </row>
    <row r="338" spans="2:7">
      <c r="C338">
        <v>1</v>
      </c>
      <c r="D338">
        <v>3.4</v>
      </c>
      <c r="E338">
        <v>0.18</v>
      </c>
      <c r="F338">
        <v>10.76</v>
      </c>
      <c r="G338">
        <f>F338*D338*C338*E338</f>
        <v>6.585119999999999</v>
      </c>
    </row>
    <row r="339" spans="2:7">
      <c r="G339">
        <f>G338*10%</f>
        <v>0.65851199999999999</v>
      </c>
    </row>
    <row r="340" spans="2:7">
      <c r="G340">
        <f>SUM(G338:G339)</f>
        <v>7.243631999999999</v>
      </c>
    </row>
    <row r="341" spans="2:7">
      <c r="G341">
        <v>10</v>
      </c>
    </row>
    <row r="346" spans="2:7">
      <c r="B346" s="23" t="s">
        <v>402</v>
      </c>
    </row>
    <row r="347" spans="2:7">
      <c r="B347" t="s">
        <v>403</v>
      </c>
      <c r="C347">
        <v>1</v>
      </c>
      <c r="D347">
        <v>3.75</v>
      </c>
      <c r="G347">
        <f>D347*C347</f>
        <v>3.75</v>
      </c>
    </row>
    <row r="348" spans="2:7">
      <c r="C348">
        <v>1</v>
      </c>
      <c r="D348">
        <v>4.58</v>
      </c>
      <c r="G348">
        <f t="shared" ref="G348:G361" si="11">D348*C348</f>
        <v>4.58</v>
      </c>
    </row>
    <row r="349" spans="2:7">
      <c r="C349">
        <v>1</v>
      </c>
      <c r="D349">
        <v>9.83</v>
      </c>
      <c r="G349">
        <f t="shared" si="11"/>
        <v>9.83</v>
      </c>
    </row>
    <row r="350" spans="2:7">
      <c r="C350">
        <v>1</v>
      </c>
      <c r="D350">
        <v>12.42</v>
      </c>
      <c r="G350">
        <f t="shared" si="11"/>
        <v>12.42</v>
      </c>
    </row>
    <row r="351" spans="2:7">
      <c r="C351">
        <v>1</v>
      </c>
      <c r="D351">
        <v>3.67</v>
      </c>
      <c r="G351">
        <f t="shared" si="11"/>
        <v>3.67</v>
      </c>
    </row>
    <row r="352" spans="2:7">
      <c r="C352">
        <v>1</v>
      </c>
      <c r="D352">
        <v>4.42</v>
      </c>
      <c r="G352">
        <f t="shared" si="11"/>
        <v>4.42</v>
      </c>
    </row>
    <row r="353" spans="2:8">
      <c r="C353">
        <v>1</v>
      </c>
      <c r="D353">
        <v>1.67</v>
      </c>
      <c r="G353">
        <f t="shared" si="11"/>
        <v>1.67</v>
      </c>
    </row>
    <row r="354" spans="2:8">
      <c r="C354">
        <v>1</v>
      </c>
      <c r="D354">
        <v>3.67</v>
      </c>
      <c r="G354">
        <f t="shared" si="11"/>
        <v>3.67</v>
      </c>
    </row>
    <row r="355" spans="2:8">
      <c r="C355">
        <v>1</v>
      </c>
      <c r="D355">
        <v>10.5</v>
      </c>
      <c r="G355">
        <f t="shared" si="11"/>
        <v>10.5</v>
      </c>
    </row>
    <row r="356" spans="2:8">
      <c r="C356">
        <v>1</v>
      </c>
      <c r="D356">
        <v>6.92</v>
      </c>
      <c r="G356">
        <f t="shared" si="11"/>
        <v>6.92</v>
      </c>
    </row>
    <row r="357" spans="2:8">
      <c r="C357">
        <v>1</v>
      </c>
      <c r="D357">
        <v>10.42</v>
      </c>
      <c r="G357">
        <f t="shared" si="11"/>
        <v>10.42</v>
      </c>
    </row>
    <row r="358" spans="2:8">
      <c r="C358">
        <v>1</v>
      </c>
      <c r="D358">
        <v>4.75</v>
      </c>
      <c r="G358">
        <f t="shared" si="11"/>
        <v>4.75</v>
      </c>
    </row>
    <row r="359" spans="2:8">
      <c r="C359">
        <v>1</v>
      </c>
      <c r="D359">
        <v>2.17</v>
      </c>
      <c r="G359">
        <f t="shared" si="11"/>
        <v>2.17</v>
      </c>
    </row>
    <row r="360" spans="2:8">
      <c r="C360">
        <v>1</v>
      </c>
      <c r="D360">
        <v>6.5</v>
      </c>
      <c r="G360">
        <f t="shared" si="11"/>
        <v>6.5</v>
      </c>
    </row>
    <row r="361" spans="2:8">
      <c r="C361">
        <v>1</v>
      </c>
      <c r="D361">
        <v>6.92</v>
      </c>
      <c r="G361">
        <f t="shared" si="11"/>
        <v>6.92</v>
      </c>
    </row>
    <row r="362" spans="2:8">
      <c r="C362">
        <v>1</v>
      </c>
    </row>
    <row r="363" spans="2:8">
      <c r="G363">
        <f>SUM(G347:G362)</f>
        <v>92.190000000000012</v>
      </c>
    </row>
    <row r="364" spans="2:8">
      <c r="G364">
        <f>G363*10%</f>
        <v>9.2190000000000012</v>
      </c>
    </row>
    <row r="365" spans="2:8">
      <c r="G365">
        <f>SUM(G363:G364)</f>
        <v>101.40900000000002</v>
      </c>
    </row>
    <row r="366" spans="2:8">
      <c r="G366">
        <v>102</v>
      </c>
      <c r="H366">
        <f>G365/3.28</f>
        <v>30.917378048780495</v>
      </c>
    </row>
    <row r="368" spans="2:8">
      <c r="B368" t="s">
        <v>465</v>
      </c>
    </row>
    <row r="369" spans="2:7">
      <c r="B369" t="s">
        <v>422</v>
      </c>
    </row>
    <row r="370" spans="2:7">
      <c r="C370">
        <v>1</v>
      </c>
      <c r="D370">
        <v>0.57999999999999996</v>
      </c>
      <c r="G370">
        <f>D370*C370</f>
        <v>0.57999999999999996</v>
      </c>
    </row>
    <row r="371" spans="2:7">
      <c r="C371">
        <v>1</v>
      </c>
      <c r="D371">
        <v>1.25</v>
      </c>
      <c r="G371">
        <f t="shared" ref="G371:G377" si="12">D371*C371</f>
        <v>1.25</v>
      </c>
    </row>
    <row r="372" spans="2:7">
      <c r="C372">
        <v>1</v>
      </c>
      <c r="D372">
        <v>0.42</v>
      </c>
      <c r="G372">
        <f t="shared" si="12"/>
        <v>0.42</v>
      </c>
    </row>
    <row r="373" spans="2:7">
      <c r="C373">
        <v>1</v>
      </c>
      <c r="D373">
        <v>0.33</v>
      </c>
      <c r="G373">
        <f t="shared" si="12"/>
        <v>0.33</v>
      </c>
    </row>
    <row r="374" spans="2:7">
      <c r="C374">
        <v>1</v>
      </c>
      <c r="D374">
        <v>4.58</v>
      </c>
      <c r="G374">
        <f t="shared" si="12"/>
        <v>4.58</v>
      </c>
    </row>
    <row r="375" spans="2:7">
      <c r="C375">
        <v>1</v>
      </c>
      <c r="D375">
        <v>2</v>
      </c>
      <c r="G375">
        <f t="shared" si="12"/>
        <v>2</v>
      </c>
    </row>
    <row r="376" spans="2:7">
      <c r="C376">
        <v>1</v>
      </c>
      <c r="D376">
        <v>1.17</v>
      </c>
      <c r="G376">
        <f t="shared" si="12"/>
        <v>1.17</v>
      </c>
    </row>
    <row r="377" spans="2:7">
      <c r="C377">
        <v>1</v>
      </c>
      <c r="D377">
        <v>0.67</v>
      </c>
      <c r="G377">
        <f t="shared" si="12"/>
        <v>0.67</v>
      </c>
    </row>
    <row r="379" spans="2:7">
      <c r="G379">
        <f>SUM(G370:G378)</f>
        <v>11</v>
      </c>
    </row>
    <row r="380" spans="2:7">
      <c r="G380">
        <f>G379/3.28</f>
        <v>3.3536585365853662</v>
      </c>
    </row>
    <row r="381" spans="2:7">
      <c r="G381">
        <f>G380*10%</f>
        <v>0.33536585365853666</v>
      </c>
    </row>
    <row r="382" spans="2:7">
      <c r="G382">
        <f>SUM(G380:G381)</f>
        <v>3.6890243902439028</v>
      </c>
    </row>
    <row r="383" spans="2:7">
      <c r="G383">
        <v>5</v>
      </c>
    </row>
    <row r="389" spans="2:7">
      <c r="B389" t="s">
        <v>423</v>
      </c>
    </row>
    <row r="390" spans="2:7">
      <c r="B390" t="s">
        <v>424</v>
      </c>
      <c r="C390">
        <v>1</v>
      </c>
      <c r="D390">
        <v>16.079999999999998</v>
      </c>
      <c r="G390">
        <f>D390*C390</f>
        <v>16.079999999999998</v>
      </c>
    </row>
    <row r="391" spans="2:7">
      <c r="C391">
        <v>1</v>
      </c>
      <c r="D391">
        <v>5.5</v>
      </c>
      <c r="G391">
        <f t="shared" ref="G391:G401" si="13">D391*C391</f>
        <v>5.5</v>
      </c>
    </row>
    <row r="392" spans="2:7">
      <c r="C392">
        <v>1</v>
      </c>
      <c r="D392">
        <v>3.83</v>
      </c>
      <c r="G392">
        <f t="shared" si="13"/>
        <v>3.83</v>
      </c>
    </row>
    <row r="393" spans="2:7">
      <c r="C393">
        <v>1</v>
      </c>
      <c r="D393">
        <v>7.83</v>
      </c>
      <c r="G393">
        <f t="shared" si="13"/>
        <v>7.83</v>
      </c>
    </row>
    <row r="394" spans="2:7">
      <c r="C394">
        <v>1</v>
      </c>
      <c r="D394">
        <v>14.08</v>
      </c>
      <c r="G394">
        <f t="shared" si="13"/>
        <v>14.08</v>
      </c>
    </row>
    <row r="395" spans="2:7">
      <c r="B395" t="s">
        <v>425</v>
      </c>
      <c r="C395">
        <v>1</v>
      </c>
      <c r="D395">
        <v>14.67</v>
      </c>
      <c r="G395">
        <f t="shared" si="13"/>
        <v>14.67</v>
      </c>
    </row>
    <row r="396" spans="2:7">
      <c r="C396">
        <v>1</v>
      </c>
      <c r="D396">
        <v>15.83</v>
      </c>
      <c r="G396">
        <f t="shared" si="13"/>
        <v>15.83</v>
      </c>
    </row>
    <row r="397" spans="2:7">
      <c r="C397">
        <v>1</v>
      </c>
      <c r="D397">
        <v>18.75</v>
      </c>
      <c r="G397">
        <f t="shared" si="13"/>
        <v>18.75</v>
      </c>
    </row>
    <row r="398" spans="2:7">
      <c r="C398">
        <v>1</v>
      </c>
      <c r="D398">
        <v>5.67</v>
      </c>
      <c r="G398">
        <f t="shared" si="13"/>
        <v>5.67</v>
      </c>
    </row>
    <row r="399" spans="2:7">
      <c r="C399">
        <v>1</v>
      </c>
      <c r="D399">
        <v>18.829999999999998</v>
      </c>
      <c r="G399">
        <f t="shared" si="13"/>
        <v>18.829999999999998</v>
      </c>
    </row>
    <row r="400" spans="2:7">
      <c r="C400">
        <v>1</v>
      </c>
      <c r="D400">
        <v>3.58</v>
      </c>
      <c r="G400">
        <f t="shared" si="13"/>
        <v>3.58</v>
      </c>
    </row>
    <row r="401" spans="2:7">
      <c r="G401">
        <f t="shared" si="13"/>
        <v>0</v>
      </c>
    </row>
    <row r="402" spans="2:7">
      <c r="G402">
        <f>SUM(G390:G401)</f>
        <v>124.64999999999999</v>
      </c>
    </row>
    <row r="403" spans="2:7">
      <c r="G403">
        <f>G402*10%</f>
        <v>12.465</v>
      </c>
    </row>
    <row r="404" spans="2:7">
      <c r="G404">
        <f>SUM(G402:G403)</f>
        <v>137.11499999999998</v>
      </c>
    </row>
    <row r="405" spans="2:7">
      <c r="G405">
        <f>G404/3.28</f>
        <v>41.803353658536579</v>
      </c>
    </row>
    <row r="406" spans="2:7">
      <c r="G406">
        <v>45</v>
      </c>
    </row>
    <row r="408" spans="2:7">
      <c r="B408" t="s">
        <v>510</v>
      </c>
    </row>
    <row r="409" spans="2:7">
      <c r="C409">
        <v>1</v>
      </c>
    </row>
    <row r="410" spans="2:7">
      <c r="B410" t="s">
        <v>509</v>
      </c>
      <c r="C410">
        <v>1</v>
      </c>
      <c r="D410">
        <v>12.66</v>
      </c>
      <c r="G410">
        <f>D410*C410*10.76</f>
        <v>136.2216</v>
      </c>
    </row>
    <row r="411" spans="2:7">
      <c r="G411">
        <f>G410*10%</f>
        <v>13.622160000000001</v>
      </c>
    </row>
    <row r="412" spans="2:7">
      <c r="G412">
        <f>SUM(G410:G411)</f>
        <v>149.84376</v>
      </c>
    </row>
    <row r="413" spans="2:7">
      <c r="G413">
        <v>150</v>
      </c>
    </row>
    <row r="414" spans="2:7">
      <c r="B414" t="s">
        <v>587</v>
      </c>
    </row>
    <row r="415" spans="2:7">
      <c r="B415" t="s">
        <v>588</v>
      </c>
      <c r="C415">
        <v>8</v>
      </c>
      <c r="D415">
        <v>0.3</v>
      </c>
      <c r="E415">
        <v>0.3</v>
      </c>
      <c r="F415">
        <v>78.5</v>
      </c>
      <c r="G415">
        <f>F415*E415*D415*C415</f>
        <v>56.52</v>
      </c>
    </row>
    <row r="416" spans="2:7">
      <c r="B416" t="s">
        <v>591</v>
      </c>
      <c r="C416">
        <v>32</v>
      </c>
      <c r="D416">
        <v>0.05</v>
      </c>
      <c r="E416">
        <v>3.1</v>
      </c>
      <c r="G416">
        <f>C416*D416*E416</f>
        <v>4.9600000000000009</v>
      </c>
    </row>
    <row r="417" spans="2:7">
      <c r="B417" t="s">
        <v>592</v>
      </c>
      <c r="C417">
        <v>8</v>
      </c>
      <c r="D417">
        <v>3</v>
      </c>
      <c r="F417">
        <v>8.59</v>
      </c>
      <c r="G417">
        <f>F417*D417*C417</f>
        <v>206.16</v>
      </c>
    </row>
    <row r="418" spans="2:7">
      <c r="B418" t="s">
        <v>594</v>
      </c>
      <c r="C418">
        <v>4</v>
      </c>
      <c r="D418">
        <v>1.75</v>
      </c>
      <c r="F418">
        <v>8.59</v>
      </c>
      <c r="G418">
        <f>F418*D418*C418</f>
        <v>60.129999999999995</v>
      </c>
    </row>
    <row r="419" spans="2:7">
      <c r="B419" t="s">
        <v>594</v>
      </c>
      <c r="C419">
        <v>2</v>
      </c>
      <c r="D419">
        <v>2.6</v>
      </c>
      <c r="F419">
        <v>8.59</v>
      </c>
      <c r="G419">
        <f>F419*D419*C419</f>
        <v>44.667999999999999</v>
      </c>
    </row>
    <row r="420" spans="2:7">
      <c r="B420" t="s">
        <v>593</v>
      </c>
      <c r="C420">
        <v>8</v>
      </c>
      <c r="D420">
        <v>7.4999999999999997E-2</v>
      </c>
      <c r="E420">
        <v>7.4999999999999997E-2</v>
      </c>
      <c r="F420">
        <f>5*7.85</f>
        <v>39.25</v>
      </c>
      <c r="G420">
        <f>F420*E420*D420*C420</f>
        <v>1.7662500000000001</v>
      </c>
    </row>
    <row r="421" spans="2:7">
      <c r="B421" t="s">
        <v>595</v>
      </c>
      <c r="C421">
        <v>2</v>
      </c>
      <c r="D421">
        <v>2.6</v>
      </c>
      <c r="F421">
        <v>5.72</v>
      </c>
      <c r="G421">
        <f>F421*D421*C421</f>
        <v>29.744</v>
      </c>
    </row>
    <row r="422" spans="2:7">
      <c r="B422" t="s">
        <v>596</v>
      </c>
      <c r="C422">
        <v>1</v>
      </c>
      <c r="D422">
        <v>1.75</v>
      </c>
      <c r="E422">
        <v>2.6</v>
      </c>
      <c r="F422">
        <v>39.25</v>
      </c>
      <c r="G422">
        <f>F422*D422*C422</f>
        <v>68.6875</v>
      </c>
    </row>
    <row r="423" spans="2:7">
      <c r="B423" t="s">
        <v>597</v>
      </c>
      <c r="C423">
        <v>8</v>
      </c>
      <c r="D423">
        <v>0.2</v>
      </c>
      <c r="E423">
        <v>0.2</v>
      </c>
      <c r="F423">
        <v>78.5</v>
      </c>
      <c r="G423">
        <f>F423*D423*C423*E423</f>
        <v>25.120000000000005</v>
      </c>
    </row>
    <row r="426" spans="2:7">
      <c r="G426">
        <f>SUM(G415:G425)</f>
        <v>497.75575000000003</v>
      </c>
    </row>
    <row r="427" spans="2:7">
      <c r="G427">
        <f>G426*10%</f>
        <v>49.775575000000003</v>
      </c>
    </row>
    <row r="428" spans="2:7">
      <c r="G428">
        <f>SUM(G426:G427)</f>
        <v>547.53132500000004</v>
      </c>
    </row>
    <row r="429" spans="2:7">
      <c r="G429">
        <v>600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3" t="s">
        <v>404</v>
      </c>
    </row>
    <row r="2" spans="2:7">
      <c r="B2" t="s">
        <v>442</v>
      </c>
      <c r="C2">
        <v>1</v>
      </c>
      <c r="D2">
        <v>55.484999999999999</v>
      </c>
      <c r="F2">
        <v>10.76</v>
      </c>
      <c r="G2">
        <f>F2*D2*C2</f>
        <v>597.01859999999999</v>
      </c>
    </row>
    <row r="5" spans="2:7">
      <c r="B5" t="s">
        <v>452</v>
      </c>
      <c r="C5">
        <v>1</v>
      </c>
      <c r="D5">
        <v>55.484999999999999</v>
      </c>
      <c r="F5">
        <v>10.76</v>
      </c>
      <c r="G5">
        <f>F5*D5*C5</f>
        <v>597.01859999999999</v>
      </c>
    </row>
    <row r="6" spans="2:7">
      <c r="G6">
        <v>600</v>
      </c>
    </row>
    <row r="11" spans="2:7">
      <c r="B11" s="23" t="s">
        <v>187</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409</v>
      </c>
    </row>
    <row r="26" spans="2:7">
      <c r="C26">
        <v>1</v>
      </c>
      <c r="D26">
        <v>55.484999999999999</v>
      </c>
      <c r="G26">
        <f>D26*C26*10.76</f>
        <v>597.01859999999999</v>
      </c>
    </row>
    <row r="27" spans="2:7">
      <c r="B27" t="s">
        <v>449</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410</v>
      </c>
    </row>
    <row r="36" spans="2:7">
      <c r="C36">
        <v>1</v>
      </c>
      <c r="D36">
        <v>55.484999999999999</v>
      </c>
      <c r="G36">
        <f>D36*C36</f>
        <v>55.484999999999999</v>
      </c>
    </row>
    <row r="37" spans="2:7">
      <c r="G37">
        <f>G36*10.76</f>
        <v>597.01859999999999</v>
      </c>
    </row>
    <row r="39" spans="2:7">
      <c r="G39">
        <v>600</v>
      </c>
    </row>
    <row r="41" spans="2:7">
      <c r="B41" t="s">
        <v>192</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405</v>
      </c>
      <c r="C43">
        <v>-1</v>
      </c>
      <c r="D43">
        <v>0.8</v>
      </c>
      <c r="F43">
        <v>2.1</v>
      </c>
      <c r="G43">
        <f t="shared" si="1"/>
        <v>-1.6800000000000002</v>
      </c>
    </row>
    <row r="44" spans="2:7">
      <c r="B44" t="s">
        <v>406</v>
      </c>
      <c r="C44">
        <v>1</v>
      </c>
      <c r="D44">
        <v>2.4300000000000002</v>
      </c>
      <c r="F44">
        <v>4.2949999999999999</v>
      </c>
      <c r="G44">
        <f t="shared" si="1"/>
        <v>10.43685</v>
      </c>
    </row>
    <row r="45" spans="2:7">
      <c r="B45" t="s">
        <v>407</v>
      </c>
      <c r="C45">
        <v>1</v>
      </c>
      <c r="D45">
        <v>1.8049999999999999</v>
      </c>
      <c r="F45">
        <v>4.2949999999999999</v>
      </c>
      <c r="G45">
        <f t="shared" si="1"/>
        <v>7.7524749999999996</v>
      </c>
    </row>
    <row r="46" spans="2:7">
      <c r="B46" t="s">
        <v>405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444</v>
      </c>
      <c r="C49">
        <v>1</v>
      </c>
      <c r="D49">
        <v>1.8759999999999999</v>
      </c>
      <c r="F49">
        <v>1.05</v>
      </c>
      <c r="G49">
        <f>F49*D49*C49</f>
        <v>1.9698</v>
      </c>
    </row>
    <row r="50" spans="2:7">
      <c r="B50" t="s">
        <v>444</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408</v>
      </c>
    </row>
    <row r="61" spans="2:7">
      <c r="C61">
        <v>2</v>
      </c>
      <c r="D61">
        <v>2.2650000000000001</v>
      </c>
      <c r="F61">
        <v>4.2949999999999999</v>
      </c>
      <c r="G61">
        <f>F61*D61*C61</f>
        <v>19.45635</v>
      </c>
    </row>
    <row r="62" spans="2:7">
      <c r="B62" t="s">
        <v>446</v>
      </c>
      <c r="C62">
        <v>2</v>
      </c>
      <c r="D62">
        <v>5.7149999999999999</v>
      </c>
      <c r="F62">
        <v>4.2949999999999999</v>
      </c>
      <c r="G62">
        <f t="shared" ref="G62:G71" si="3">F62*D62*C62</f>
        <v>49.091850000000001</v>
      </c>
    </row>
    <row r="63" spans="2:7">
      <c r="B63" t="s">
        <v>405</v>
      </c>
      <c r="C63">
        <v>-2</v>
      </c>
      <c r="D63">
        <v>0.8</v>
      </c>
      <c r="F63">
        <v>2.1</v>
      </c>
      <c r="G63">
        <f t="shared" si="3"/>
        <v>-3.3600000000000003</v>
      </c>
    </row>
    <row r="64" spans="2:7">
      <c r="B64" t="s">
        <v>406</v>
      </c>
      <c r="C64">
        <v>2</v>
      </c>
      <c r="D64">
        <v>2.4300000000000002</v>
      </c>
      <c r="F64">
        <v>4.2949999999999999</v>
      </c>
      <c r="G64">
        <f t="shared" si="3"/>
        <v>20.873699999999999</v>
      </c>
    </row>
    <row r="65" spans="2:7">
      <c r="B65" t="s">
        <v>407</v>
      </c>
      <c r="C65">
        <v>2</v>
      </c>
      <c r="D65">
        <v>1.8049999999999999</v>
      </c>
      <c r="F65">
        <v>4.2949999999999999</v>
      </c>
      <c r="G65">
        <f t="shared" si="3"/>
        <v>15.504949999999999</v>
      </c>
    </row>
    <row r="66" spans="2:7">
      <c r="B66" t="s">
        <v>405</v>
      </c>
      <c r="C66">
        <v>-2</v>
      </c>
      <c r="D66">
        <v>0.85</v>
      </c>
      <c r="F66">
        <v>2.1</v>
      </c>
      <c r="G66">
        <f t="shared" si="3"/>
        <v>-3.57</v>
      </c>
    </row>
    <row r="67" spans="2:7">
      <c r="B67" t="s">
        <v>447</v>
      </c>
      <c r="C67">
        <v>2</v>
      </c>
      <c r="D67">
        <v>3.3050000000000002</v>
      </c>
      <c r="F67">
        <v>4.2949999999999999</v>
      </c>
      <c r="G67">
        <f t="shared" si="3"/>
        <v>28.389950000000002</v>
      </c>
    </row>
    <row r="68" spans="2:7">
      <c r="B68" t="s">
        <v>448</v>
      </c>
      <c r="C68">
        <v>-2</v>
      </c>
      <c r="D68">
        <v>0.95</v>
      </c>
      <c r="F68">
        <v>2.1</v>
      </c>
      <c r="G68">
        <f t="shared" si="3"/>
        <v>-3.9899999999999998</v>
      </c>
    </row>
    <row r="69" spans="2:7">
      <c r="B69" t="s">
        <v>445</v>
      </c>
      <c r="C69">
        <v>2</v>
      </c>
      <c r="D69">
        <v>6.9349999999999996</v>
      </c>
      <c r="F69">
        <v>4.2949999999999999</v>
      </c>
      <c r="G69">
        <f t="shared" si="3"/>
        <v>59.571649999999998</v>
      </c>
    </row>
    <row r="70" spans="2:7">
      <c r="B70" t="s">
        <v>443</v>
      </c>
      <c r="C70">
        <v>2</v>
      </c>
      <c r="D70">
        <v>1.8759999999999999</v>
      </c>
      <c r="F70">
        <v>1.05</v>
      </c>
      <c r="G70">
        <f t="shared" si="3"/>
        <v>3.9396</v>
      </c>
    </row>
    <row r="71" spans="2:7">
      <c r="B71" t="s">
        <v>443</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453</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411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412</v>
      </c>
      <c r="C102">
        <v>1</v>
      </c>
      <c r="D102">
        <v>51.427</v>
      </c>
      <c r="G102">
        <f>D102*3.28</f>
        <v>168.68055999999999</v>
      </c>
    </row>
    <row r="105" spans="2:7">
      <c r="G105">
        <f>G102*10%</f>
        <v>16.868055999999999</v>
      </c>
    </row>
    <row r="106" spans="2:7">
      <c r="G106">
        <f>SUM(G102:G105)</f>
        <v>185.54861599999998</v>
      </c>
    </row>
    <row r="109" spans="2:7">
      <c r="B109" s="23" t="s">
        <v>454</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455</v>
      </c>
    </row>
    <row r="116" spans="2:7">
      <c r="B116" t="s">
        <v>473</v>
      </c>
      <c r="C116">
        <v>1</v>
      </c>
      <c r="D116">
        <v>3.3149999999999999</v>
      </c>
      <c r="G116">
        <f>D116*C116*3.28</f>
        <v>10.873199999999999</v>
      </c>
    </row>
    <row r="117" spans="2:7">
      <c r="B117" t="s">
        <v>472</v>
      </c>
      <c r="C117">
        <v>1</v>
      </c>
      <c r="D117">
        <v>4.63</v>
      </c>
      <c r="G117">
        <f>D117*C117*3.28</f>
        <v>15.186399999999999</v>
      </c>
    </row>
    <row r="118" spans="2:7">
      <c r="B118" t="s">
        <v>472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471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413</v>
      </c>
    </row>
    <row r="137" spans="2:7">
      <c r="B137" t="s">
        <v>414</v>
      </c>
      <c r="C137">
        <v>1</v>
      </c>
      <c r="D137">
        <v>51.427</v>
      </c>
      <c r="F137">
        <v>2.4550000000000001</v>
      </c>
      <c r="G137">
        <f>C137*D137*F137*10.76</f>
        <v>1358.4853466</v>
      </c>
    </row>
    <row r="138" spans="2:7">
      <c r="B138" t="s">
        <v>456</v>
      </c>
      <c r="C138">
        <v>-1</v>
      </c>
      <c r="D138">
        <v>4.63</v>
      </c>
      <c r="F138">
        <v>1.5</v>
      </c>
      <c r="G138">
        <f t="shared" ref="G138:G147" si="7">C138*D138*F138*10.76</f>
        <v>-74.728200000000001</v>
      </c>
    </row>
    <row r="139" spans="2:7">
      <c r="B139" t="s">
        <v>456</v>
      </c>
      <c r="C139">
        <v>-1</v>
      </c>
      <c r="D139">
        <v>1.31</v>
      </c>
      <c r="F139">
        <v>1.5</v>
      </c>
      <c r="G139">
        <f t="shared" si="7"/>
        <v>-21.1434</v>
      </c>
    </row>
    <row r="140" spans="2:7">
      <c r="B140" t="s">
        <v>458</v>
      </c>
      <c r="C140">
        <v>-1</v>
      </c>
      <c r="D140">
        <v>1.875</v>
      </c>
      <c r="F140">
        <v>1.5</v>
      </c>
      <c r="G140">
        <f t="shared" si="7"/>
        <v>-30.262499999999999</v>
      </c>
    </row>
    <row r="141" spans="2:7">
      <c r="B141" t="s">
        <v>459</v>
      </c>
      <c r="C141">
        <v>-1</v>
      </c>
      <c r="D141">
        <v>5.8170000000000002</v>
      </c>
      <c r="F141">
        <v>2.4550000000000001</v>
      </c>
      <c r="G141">
        <f t="shared" si="7"/>
        <v>-153.66070859999999</v>
      </c>
    </row>
    <row r="142" spans="2:7">
      <c r="B142" t="s">
        <v>457</v>
      </c>
      <c r="C142">
        <v>-1</v>
      </c>
      <c r="D142">
        <v>2.278</v>
      </c>
      <c r="F142">
        <v>2.4550000000000001</v>
      </c>
      <c r="G142">
        <f t="shared" si="7"/>
        <v>-60.175192400000007</v>
      </c>
    </row>
    <row r="143" spans="2:7">
      <c r="B143" t="s">
        <v>460</v>
      </c>
      <c r="C143">
        <v>-1</v>
      </c>
      <c r="D143">
        <v>2.528</v>
      </c>
      <c r="F143">
        <v>2.4550000000000001</v>
      </c>
      <c r="G143">
        <f t="shared" si="7"/>
        <v>-66.779142399999998</v>
      </c>
    </row>
    <row r="144" spans="2:7">
      <c r="B144" t="s">
        <v>461</v>
      </c>
      <c r="C144">
        <v>-1</v>
      </c>
      <c r="D144">
        <v>3.23</v>
      </c>
      <c r="F144">
        <v>2.4550000000000001</v>
      </c>
      <c r="G144">
        <f t="shared" si="7"/>
        <v>-85.323034000000007</v>
      </c>
    </row>
    <row r="145" spans="2:7">
      <c r="B145" t="s">
        <v>462</v>
      </c>
      <c r="C145">
        <v>1</v>
      </c>
      <c r="D145">
        <v>0.8</v>
      </c>
      <c r="F145">
        <v>0.3</v>
      </c>
      <c r="G145">
        <f t="shared" si="7"/>
        <v>2.5823999999999998</v>
      </c>
    </row>
    <row r="146" spans="2:7">
      <c r="C146">
        <v>1</v>
      </c>
      <c r="D146">
        <v>0.95</v>
      </c>
      <c r="F146">
        <v>0.3</v>
      </c>
      <c r="G146">
        <f t="shared" si="7"/>
        <v>3.0665999999999998</v>
      </c>
    </row>
    <row r="147" spans="2:7">
      <c r="B147" t="s">
        <v>463</v>
      </c>
      <c r="C147">
        <v>-1</v>
      </c>
      <c r="D147">
        <v>3.1749999999999998</v>
      </c>
      <c r="F147">
        <v>2.2999999999999998</v>
      </c>
      <c r="G147">
        <f t="shared" si="7"/>
        <v>-78.574899999999985</v>
      </c>
    </row>
    <row r="148" spans="2:7">
      <c r="B148" t="s">
        <v>477</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474</v>
      </c>
    </row>
    <row r="155" spans="2:7">
      <c r="B155" t="s">
        <v>476</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417</v>
      </c>
    </row>
    <row r="164" spans="2:7">
      <c r="B164" t="s">
        <v>476</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187" t="s">
        <v>418</v>
      </c>
      <c r="C179" s="188"/>
      <c r="D179" s="188"/>
      <c r="E179" s="188"/>
      <c r="F179" s="188"/>
      <c r="G179" s="188"/>
    </row>
    <row r="180" spans="2:7">
      <c r="B180" s="188" t="s">
        <v>419</v>
      </c>
      <c r="C180" s="188">
        <v>1</v>
      </c>
      <c r="D180" s="188">
        <v>5.7140000000000004</v>
      </c>
      <c r="E180" s="188"/>
      <c r="F180" s="188">
        <v>2.6</v>
      </c>
      <c r="G180" s="188">
        <f>D180*C180*F180*10.76</f>
        <v>159.85486399999999</v>
      </c>
    </row>
    <row r="181" spans="2:7">
      <c r="B181" s="188" t="s">
        <v>448</v>
      </c>
      <c r="C181" s="188">
        <v>-1</v>
      </c>
      <c r="D181" s="188">
        <v>0.8</v>
      </c>
      <c r="E181" s="188"/>
      <c r="F181" s="188">
        <v>2.1</v>
      </c>
      <c r="G181" s="188">
        <f>D181*C181*F181*10.76</f>
        <v>-18.076800000000002</v>
      </c>
    </row>
    <row r="182" spans="2:7">
      <c r="B182" s="188" t="s">
        <v>415</v>
      </c>
      <c r="C182" s="188">
        <v>1</v>
      </c>
      <c r="D182" s="188">
        <v>2.2650000000000001</v>
      </c>
      <c r="E182" s="188"/>
      <c r="F182" s="188">
        <v>2.6</v>
      </c>
      <c r="G182" s="188">
        <f t="shared" ref="G182:G188" si="8">D182*C182*F182*10.76</f>
        <v>63.365639999999999</v>
      </c>
    </row>
    <row r="183" spans="2:7">
      <c r="B183" s="188" t="s">
        <v>420</v>
      </c>
      <c r="C183" s="188">
        <v>-1</v>
      </c>
      <c r="D183" s="188">
        <v>2.2650000000000001</v>
      </c>
      <c r="E183" s="188"/>
      <c r="F183" s="188">
        <v>0.9</v>
      </c>
      <c r="G183" s="188">
        <f>D183*C183*F183*10.76</f>
        <v>-21.934259999999998</v>
      </c>
    </row>
    <row r="184" spans="2:7">
      <c r="B184" s="188" t="s">
        <v>416</v>
      </c>
      <c r="C184" s="188">
        <v>1</v>
      </c>
      <c r="D184" s="188">
        <v>2.5350000000000001</v>
      </c>
      <c r="E184" s="188"/>
      <c r="F184" s="188">
        <v>2.6</v>
      </c>
      <c r="G184" s="188">
        <f t="shared" si="8"/>
        <v>70.919160000000005</v>
      </c>
    </row>
    <row r="185" spans="2:7">
      <c r="B185" s="188" t="s">
        <v>475</v>
      </c>
      <c r="C185" s="188">
        <v>1</v>
      </c>
      <c r="D185" s="188">
        <v>5.7149999999999999</v>
      </c>
      <c r="E185" s="188"/>
      <c r="F185" s="188">
        <v>2.6</v>
      </c>
      <c r="G185" s="188">
        <f t="shared" si="8"/>
        <v>159.88283999999999</v>
      </c>
    </row>
    <row r="186" spans="2:7">
      <c r="B186" s="188" t="s">
        <v>448</v>
      </c>
      <c r="C186" s="188">
        <v>-1</v>
      </c>
      <c r="D186" s="188">
        <v>0.8</v>
      </c>
      <c r="E186" s="188"/>
      <c r="F186" s="188">
        <v>2.1</v>
      </c>
      <c r="G186" s="188">
        <f t="shared" si="8"/>
        <v>-18.076800000000002</v>
      </c>
    </row>
    <row r="187" spans="2:7">
      <c r="B187" s="188" t="s">
        <v>475</v>
      </c>
      <c r="C187" s="188">
        <v>1</v>
      </c>
      <c r="D187" s="188">
        <v>3.1949999999999998</v>
      </c>
      <c r="E187" s="188"/>
      <c r="F187" s="188">
        <v>2.6</v>
      </c>
      <c r="G187" s="188">
        <f t="shared" si="8"/>
        <v>89.383319999999998</v>
      </c>
    </row>
    <row r="188" spans="2:7">
      <c r="B188" s="188" t="s">
        <v>448</v>
      </c>
      <c r="C188" s="188">
        <v>-1</v>
      </c>
      <c r="D188" s="188">
        <v>0.95</v>
      </c>
      <c r="E188" s="188"/>
      <c r="F188" s="188">
        <v>2.1</v>
      </c>
      <c r="G188" s="188">
        <f t="shared" si="8"/>
        <v>-21.466199999999997</v>
      </c>
    </row>
    <row r="189" spans="2:7">
      <c r="B189" s="188" t="s">
        <v>480</v>
      </c>
      <c r="C189" s="188"/>
      <c r="D189" s="188"/>
      <c r="E189" s="188"/>
      <c r="F189" s="188"/>
      <c r="G189" s="188">
        <f>-G201</f>
        <v>-67.884839999999997</v>
      </c>
    </row>
    <row r="190" spans="2:7">
      <c r="B190" s="188"/>
      <c r="C190" s="188"/>
      <c r="D190" s="188"/>
      <c r="E190" s="188"/>
      <c r="F190" s="188"/>
      <c r="G190" s="188"/>
    </row>
    <row r="191" spans="2:7">
      <c r="B191" s="188"/>
      <c r="C191" s="188"/>
      <c r="D191" s="188"/>
      <c r="E191" s="188"/>
      <c r="F191" s="188"/>
      <c r="G191" s="188">
        <f>SUM(G180:G189)</f>
        <v>395.96692399999995</v>
      </c>
    </row>
    <row r="192" spans="2:7">
      <c r="B192" s="188"/>
      <c r="C192" s="188"/>
      <c r="D192" s="188"/>
      <c r="E192" s="188"/>
      <c r="F192" s="188"/>
      <c r="G192" s="188">
        <f>G191*10%</f>
        <v>39.596692399999995</v>
      </c>
    </row>
    <row r="193" spans="2:7">
      <c r="B193" s="188"/>
      <c r="C193" s="188"/>
      <c r="D193" s="188"/>
      <c r="E193" s="188"/>
      <c r="F193" s="188"/>
      <c r="G193" s="188">
        <f>SUM(G191:G192)</f>
        <v>435.56361639999994</v>
      </c>
    </row>
    <row r="194" spans="2:7">
      <c r="B194" s="188"/>
      <c r="C194" s="188"/>
      <c r="D194" s="188"/>
      <c r="E194" s="188"/>
      <c r="F194" s="188"/>
      <c r="G194" s="188">
        <v>435</v>
      </c>
    </row>
    <row r="196" spans="2:7">
      <c r="B196" t="s">
        <v>479</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478</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483</v>
      </c>
    </row>
    <row r="222" spans="2:7">
      <c r="B222" t="s">
        <v>484</v>
      </c>
      <c r="C222">
        <v>1</v>
      </c>
    </row>
    <row r="224" spans="2:7">
      <c r="B224" t="s">
        <v>485</v>
      </c>
      <c r="C224">
        <v>1</v>
      </c>
    </row>
    <row r="226" spans="2:7">
      <c r="B226" t="s">
        <v>486</v>
      </c>
      <c r="C226">
        <v>1</v>
      </c>
    </row>
    <row r="229" spans="2:7">
      <c r="B229" t="s">
        <v>482</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490</v>
      </c>
    </row>
    <row r="238" spans="2:7">
      <c r="B238" t="s">
        <v>482</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487</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481</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488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237</v>
      </c>
    </row>
    <row r="281" spans="2:7">
      <c r="C281">
        <v>1</v>
      </c>
      <c r="D281">
        <v>55.484999999999999</v>
      </c>
      <c r="G281">
        <f>D281*C281*10.76</f>
        <v>597.01859999999999</v>
      </c>
    </row>
    <row r="282" spans="2:7">
      <c r="B282" t="s">
        <v>584</v>
      </c>
      <c r="C282">
        <v>-1</v>
      </c>
      <c r="D282">
        <v>16.317</v>
      </c>
      <c r="G282">
        <f t="shared" ref="G282:G283" si="10">D282*C282*10.76</f>
        <v>-175.57092</v>
      </c>
    </row>
    <row r="283" spans="2:7">
      <c r="B283" t="s">
        <v>585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581</v>
      </c>
    </row>
    <row r="293" spans="2:7">
      <c r="B293" t="s">
        <v>582</v>
      </c>
      <c r="C293">
        <v>1</v>
      </c>
      <c r="D293">
        <v>16.317</v>
      </c>
      <c r="G293">
        <f t="shared" ref="G293:G294" si="11">D293*C293*10.76</f>
        <v>175.57092</v>
      </c>
    </row>
    <row r="294" spans="2:7">
      <c r="B294" t="s">
        <v>583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506</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489</v>
      </c>
      <c r="C2">
        <v>1</v>
      </c>
      <c r="D2">
        <v>78.805999999999997</v>
      </c>
      <c r="F2">
        <v>10.76</v>
      </c>
      <c r="G2">
        <f>F2*D2*C2</f>
        <v>847.95255999999995</v>
      </c>
    </row>
    <row r="3" spans="2:7">
      <c r="G3">
        <v>850</v>
      </c>
    </row>
    <row r="5" spans="2:7">
      <c r="B5" t="s">
        <v>230</v>
      </c>
    </row>
    <row r="6" spans="2:7">
      <c r="C6">
        <v>1</v>
      </c>
      <c r="D6">
        <v>78.805999999999997</v>
      </c>
      <c r="F6">
        <v>10.76</v>
      </c>
      <c r="G6">
        <f>F6*D6*C6</f>
        <v>847.95255999999995</v>
      </c>
    </row>
    <row r="8" spans="2:7">
      <c r="G8">
        <f>SUM(G6:G7)</f>
        <v>847.95255999999995</v>
      </c>
    </row>
    <row r="9" spans="2:7">
      <c r="G9">
        <v>850</v>
      </c>
    </row>
    <row r="16" spans="2:7">
      <c r="B16" s="23" t="s">
        <v>187</v>
      </c>
    </row>
    <row r="17" spans="2:7">
      <c r="B17" t="s">
        <v>188</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191</v>
      </c>
    </row>
    <row r="28" spans="2:7">
      <c r="C28">
        <v>1</v>
      </c>
      <c r="D28">
        <v>78.805999999999997</v>
      </c>
      <c r="F28">
        <v>10.76</v>
      </c>
      <c r="G28">
        <f>F28*D28*C28</f>
        <v>847.95255999999995</v>
      </c>
    </row>
    <row r="30" spans="2:7">
      <c r="G30">
        <f>SUM(G28:G29)</f>
        <v>847.95255999999995</v>
      </c>
    </row>
    <row r="31" spans="2:7">
      <c r="G31">
        <v>850</v>
      </c>
    </row>
    <row r="36" spans="2:7">
      <c r="B36" s="23" t="s">
        <v>213</v>
      </c>
    </row>
    <row r="37" spans="2:7">
      <c r="B37" t="s">
        <v>497</v>
      </c>
    </row>
    <row r="38" spans="2:7">
      <c r="B38" t="s">
        <v>214</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498</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499</v>
      </c>
      <c r="C54">
        <v>1</v>
      </c>
      <c r="D54">
        <v>11.76</v>
      </c>
      <c r="F54">
        <v>5.3049999999999997</v>
      </c>
      <c r="G54">
        <f>F54*D54*C54*10.76</f>
        <v>671.28196799999989</v>
      </c>
    </row>
    <row r="55" spans="2:7">
      <c r="B55" t="s">
        <v>500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215</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216</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501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502</v>
      </c>
    </row>
    <row r="102" spans="2:7">
      <c r="B102" t="s">
        <v>503</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237</v>
      </c>
      <c r="G110">
        <v>75</v>
      </c>
    </row>
    <row r="112" spans="2:7">
      <c r="C112">
        <v>1</v>
      </c>
      <c r="D112">
        <v>15.125</v>
      </c>
      <c r="F112">
        <v>5.35</v>
      </c>
      <c r="G112">
        <f>F112*D112*C112*10.76</f>
        <v>870.68574999999987</v>
      </c>
    </row>
    <row r="113" spans="2:7">
      <c r="B113" t="s">
        <v>504</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505</v>
      </c>
    </row>
    <row r="122" spans="2:7">
      <c r="B122" t="s">
        <v>504</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259</v>
      </c>
    </row>
    <row r="144" spans="2:7">
      <c r="B144" t="s">
        <v>261</v>
      </c>
      <c r="C144">
        <v>2</v>
      </c>
      <c r="D144">
        <v>7</v>
      </c>
      <c r="G144">
        <f>D144*C144</f>
        <v>14</v>
      </c>
    </row>
    <row r="145" spans="2:7">
      <c r="C145">
        <v>1</v>
      </c>
      <c r="D145">
        <v>2.5</v>
      </c>
      <c r="G145">
        <f t="shared" ref="G145:G147" si="4">D145*C145</f>
        <v>2.5</v>
      </c>
    </row>
    <row r="146" spans="2:7">
      <c r="B146" t="s">
        <v>260</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265</v>
      </c>
    </row>
    <row r="154" spans="2:7">
      <c r="B154" t="s">
        <v>266</v>
      </c>
    </row>
    <row r="155" spans="2:7">
      <c r="B155" t="s">
        <v>267</v>
      </c>
      <c r="C155">
        <v>1</v>
      </c>
    </row>
    <row r="158" spans="2:7">
      <c r="B158" t="s">
        <v>269</v>
      </c>
      <c r="C158">
        <v>1</v>
      </c>
    </row>
    <row r="162" spans="2:7">
      <c r="B162" t="s">
        <v>270</v>
      </c>
    </row>
    <row r="163" spans="2:7">
      <c r="B163" t="s">
        <v>271</v>
      </c>
      <c r="C163">
        <v>2</v>
      </c>
    </row>
    <row r="165" spans="2:7">
      <c r="B165" t="s">
        <v>272</v>
      </c>
    </row>
    <row r="166" spans="2:7">
      <c r="B166" t="s">
        <v>276</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273</v>
      </c>
    </row>
    <row r="176" spans="2:7">
      <c r="B176" t="s">
        <v>274</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275</v>
      </c>
    </row>
    <row r="185" spans="2:7">
      <c r="B185" t="s">
        <v>276</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268</v>
      </c>
      <c r="G191">
        <f>SUM(G189:G190)</f>
        <v>5.6339360000000003</v>
      </c>
    </row>
    <row r="192" spans="2:7">
      <c r="G192">
        <v>6</v>
      </c>
    </row>
    <row r="194" spans="2:7">
      <c r="B194" s="23" t="s">
        <v>277</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278</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279</v>
      </c>
    </row>
    <row r="212" spans="2:8">
      <c r="B212" t="s">
        <v>280</v>
      </c>
      <c r="C212">
        <v>2</v>
      </c>
      <c r="D212">
        <v>1.1499999999999999</v>
      </c>
      <c r="G212">
        <f>D212*C212*3.28</f>
        <v>7.5439999999999987</v>
      </c>
    </row>
    <row r="213" spans="2:8">
      <c r="G213">
        <f>G212*1%</f>
        <v>7.5439999999999993E-2</v>
      </c>
    </row>
    <row r="214" spans="2:8">
      <c r="G214">
        <f>SUM(G212:G213)</f>
        <v>7.6194399999999991</v>
      </c>
    </row>
    <row r="215" spans="2:8">
      <c r="G215">
        <v>8</v>
      </c>
      <c r="H215" t="s">
        <v>450</v>
      </c>
    </row>
    <row r="222" spans="2:8">
      <c r="B222" s="23" t="s">
        <v>286</v>
      </c>
    </row>
    <row r="223" spans="2:8">
      <c r="B223" t="s">
        <v>287</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0" t="s">
        <v>299</v>
      </c>
    </row>
    <row r="229" spans="2:7">
      <c r="B229" s="30"/>
      <c r="C229">
        <v>1</v>
      </c>
      <c r="D229">
        <v>4.92</v>
      </c>
      <c r="F229">
        <v>9</v>
      </c>
      <c r="G229">
        <f>F229*D229*C229</f>
        <v>44.28</v>
      </c>
    </row>
    <row r="230" spans="2:7">
      <c r="B230" s="30"/>
      <c r="C230">
        <v>1</v>
      </c>
      <c r="D230">
        <v>11.83</v>
      </c>
      <c r="F230">
        <v>9</v>
      </c>
      <c r="G230">
        <f t="shared" ref="G230" si="6">F230*D230*C230</f>
        <v>106.47</v>
      </c>
    </row>
    <row r="231" spans="2:7">
      <c r="B231" s="30" t="s">
        <v>295</v>
      </c>
      <c r="C231">
        <v>-1</v>
      </c>
      <c r="D231">
        <v>3.25</v>
      </c>
      <c r="F231">
        <v>7</v>
      </c>
      <c r="G231">
        <f>F231*D231*C231</f>
        <v>-22.75</v>
      </c>
    </row>
    <row r="232" spans="2:7">
      <c r="B232" s="30"/>
    </row>
    <row r="233" spans="2:7">
      <c r="B233" s="30"/>
      <c r="G233">
        <f>SUM(G229:G232)</f>
        <v>128</v>
      </c>
    </row>
    <row r="234" spans="2:7">
      <c r="B234" s="30"/>
      <c r="G234">
        <f>G233*10%</f>
        <v>12.8</v>
      </c>
    </row>
    <row r="235" spans="2:7">
      <c r="G235">
        <f>SUM(G233:G234)</f>
        <v>140.80000000000001</v>
      </c>
    </row>
    <row r="236" spans="2:7">
      <c r="G236">
        <v>140</v>
      </c>
    </row>
    <row r="238" spans="2:7">
      <c r="B238" s="23" t="s">
        <v>440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0" t="s">
        <v>299</v>
      </c>
    </row>
    <row r="249" spans="2:8">
      <c r="C249">
        <v>1</v>
      </c>
      <c r="D249">
        <v>18.75</v>
      </c>
      <c r="G249">
        <f>D249*C249</f>
        <v>18.75</v>
      </c>
      <c r="H249" t="s">
        <v>450</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0" t="s">
        <v>294</v>
      </c>
      <c r="C258">
        <v>1</v>
      </c>
      <c r="D258" t="s">
        <v>292</v>
      </c>
    </row>
    <row r="259" spans="2:7">
      <c r="B259" t="s">
        <v>293</v>
      </c>
    </row>
    <row r="263" spans="2:7">
      <c r="B263" s="23" t="s">
        <v>237</v>
      </c>
    </row>
    <row r="264" spans="2:7">
      <c r="B264" t="s">
        <v>45</v>
      </c>
    </row>
    <row r="265" spans="2:7">
      <c r="B265" t="s">
        <v>238</v>
      </c>
      <c r="C265">
        <v>1</v>
      </c>
      <c r="D265">
        <v>32.207999999999998</v>
      </c>
      <c r="F265">
        <v>10.76</v>
      </c>
      <c r="G265">
        <f>F265*D265*C265</f>
        <v>346.55807999999996</v>
      </c>
    </row>
    <row r="266" spans="2:7">
      <c r="B266" t="s">
        <v>242</v>
      </c>
      <c r="C266">
        <v>1</v>
      </c>
      <c r="D266">
        <v>1.92</v>
      </c>
      <c r="E266">
        <v>1.85</v>
      </c>
      <c r="F266">
        <v>10.76</v>
      </c>
      <c r="G266">
        <f>F266*D266*C266*E266</f>
        <v>38.219519999999996</v>
      </c>
    </row>
    <row r="267" spans="2:7">
      <c r="B267" t="s">
        <v>243</v>
      </c>
      <c r="C267">
        <v>1</v>
      </c>
      <c r="D267">
        <v>1.5249999999999999</v>
      </c>
      <c r="E267">
        <v>1.85</v>
      </c>
      <c r="F267">
        <v>10.76</v>
      </c>
      <c r="G267">
        <f t="shared" ref="G267:G274" si="7">F267*D267*C267*E267</f>
        <v>30.356649999999998</v>
      </c>
    </row>
    <row r="268" spans="2:7">
      <c r="B268" t="s">
        <v>243</v>
      </c>
      <c r="C268">
        <v>1</v>
      </c>
      <c r="D268">
        <v>1.385</v>
      </c>
      <c r="E268">
        <v>1.85</v>
      </c>
      <c r="F268">
        <v>10.76</v>
      </c>
      <c r="G268">
        <f t="shared" si="7"/>
        <v>27.56981</v>
      </c>
    </row>
    <row r="269" spans="2:7">
      <c r="B269" t="s">
        <v>244</v>
      </c>
      <c r="C269">
        <v>1</v>
      </c>
      <c r="D269">
        <v>2.9449999999999998</v>
      </c>
      <c r="E269">
        <v>1.85</v>
      </c>
      <c r="F269">
        <v>10.76</v>
      </c>
      <c r="G269">
        <f t="shared" si="7"/>
        <v>58.623170000000002</v>
      </c>
    </row>
    <row r="270" spans="2:7">
      <c r="B270" t="s">
        <v>244</v>
      </c>
      <c r="C270">
        <v>1</v>
      </c>
      <c r="D270">
        <v>1.2949999999999999</v>
      </c>
      <c r="E270">
        <v>1.85</v>
      </c>
      <c r="F270">
        <v>10.76</v>
      </c>
      <c r="G270">
        <f t="shared" si="7"/>
        <v>25.778269999999999</v>
      </c>
    </row>
    <row r="271" spans="2:7">
      <c r="B271" t="s">
        <v>245</v>
      </c>
      <c r="C271">
        <v>1</v>
      </c>
      <c r="D271">
        <v>0.57999999999999996</v>
      </c>
      <c r="E271">
        <v>1.85</v>
      </c>
      <c r="F271">
        <v>10.76</v>
      </c>
      <c r="G271">
        <f t="shared" si="7"/>
        <v>11.54548</v>
      </c>
    </row>
    <row r="272" spans="2:7">
      <c r="B272" t="s">
        <v>245</v>
      </c>
      <c r="C272">
        <v>2</v>
      </c>
      <c r="D272">
        <v>1.2949999999999999</v>
      </c>
      <c r="E272">
        <v>1.85</v>
      </c>
      <c r="F272">
        <v>10.76</v>
      </c>
      <c r="G272">
        <f t="shared" si="7"/>
        <v>51.556539999999998</v>
      </c>
    </row>
    <row r="273" spans="2:7">
      <c r="B273" t="s">
        <v>246</v>
      </c>
      <c r="C273">
        <v>1</v>
      </c>
      <c r="D273">
        <v>3.1749999999999998</v>
      </c>
      <c r="E273">
        <v>1.85</v>
      </c>
      <c r="F273">
        <v>10.76</v>
      </c>
      <c r="G273">
        <f t="shared" si="7"/>
        <v>63.201549999999997</v>
      </c>
    </row>
    <row r="274" spans="2:7">
      <c r="B274" t="s">
        <v>246</v>
      </c>
      <c r="C274">
        <v>1</v>
      </c>
      <c r="D274">
        <v>1.0049999999999999</v>
      </c>
      <c r="E274">
        <v>1.85</v>
      </c>
      <c r="F274">
        <v>10.76</v>
      </c>
      <c r="G274">
        <f t="shared" si="7"/>
        <v>20.00553</v>
      </c>
    </row>
    <row r="275" spans="2:7">
      <c r="B275" t="s">
        <v>239</v>
      </c>
      <c r="C275">
        <v>1</v>
      </c>
      <c r="D275">
        <v>1.4930000000000001</v>
      </c>
      <c r="F275">
        <v>10.76</v>
      </c>
      <c r="G275">
        <f>F275*D275*C275</f>
        <v>16.064679999999999</v>
      </c>
    </row>
    <row r="276" spans="2:7">
      <c r="B276" t="s">
        <v>240</v>
      </c>
      <c r="C276">
        <v>1</v>
      </c>
      <c r="D276">
        <v>1.117</v>
      </c>
      <c r="F276">
        <v>10.76</v>
      </c>
      <c r="G276">
        <f>F276*D276*C276</f>
        <v>12.01892</v>
      </c>
    </row>
    <row r="277" spans="2:7">
      <c r="B277" t="s">
        <v>241</v>
      </c>
      <c r="C277">
        <v>1</v>
      </c>
      <c r="D277">
        <v>2.8</v>
      </c>
      <c r="F277">
        <v>10.76</v>
      </c>
      <c r="G277">
        <f>F277*D277*C277</f>
        <v>30.127999999999997</v>
      </c>
    </row>
    <row r="278" spans="2:7">
      <c r="B278" s="23" t="s">
        <v>247</v>
      </c>
    </row>
    <row r="279" spans="2:7">
      <c r="C279">
        <v>1</v>
      </c>
      <c r="D279">
        <v>7.8019999999999996</v>
      </c>
      <c r="F279">
        <v>10.76</v>
      </c>
      <c r="G279">
        <f>F279*D279*C279</f>
        <v>83.949519999999993</v>
      </c>
    </row>
    <row r="280" spans="2:7">
      <c r="B280" t="s">
        <v>250</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249</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402</v>
      </c>
    </row>
    <row r="299" spans="2:7">
      <c r="B299" t="s">
        <v>403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465</v>
      </c>
    </row>
    <row r="321" spans="2:7">
      <c r="B321" t="s">
        <v>422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423</v>
      </c>
    </row>
    <row r="342" spans="2:7">
      <c r="B342" t="s">
        <v>424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425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551</v>
      </c>
      <c r="C2">
        <v>1</v>
      </c>
      <c r="D2">
        <v>24</v>
      </c>
      <c r="F2">
        <v>25.25</v>
      </c>
      <c r="G2">
        <f>F2*D2*C2</f>
        <v>606</v>
      </c>
    </row>
    <row r="4" spans="2:7">
      <c r="B4" t="s">
        <v>230</v>
      </c>
      <c r="C4">
        <v>1</v>
      </c>
      <c r="D4">
        <v>24</v>
      </c>
      <c r="F4">
        <v>25.25</v>
      </c>
      <c r="G4">
        <f>F4*D4*C4</f>
        <v>606</v>
      </c>
    </row>
    <row r="7" spans="2:7">
      <c r="B7" t="s">
        <v>552</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555</v>
      </c>
    </row>
    <row r="14" spans="2:7">
      <c r="C14">
        <v>1</v>
      </c>
      <c r="D14">
        <v>50.32</v>
      </c>
      <c r="E14">
        <v>10.76</v>
      </c>
      <c r="G14">
        <f>E14*D14*C14</f>
        <v>541.44320000000005</v>
      </c>
    </row>
    <row r="16" spans="2:7">
      <c r="G16">
        <f>SUM(G14:G15)</f>
        <v>541.44320000000005</v>
      </c>
    </row>
    <row r="17" spans="2:7">
      <c r="B17" t="s">
        <v>410</v>
      </c>
      <c r="G17">
        <v>545</v>
      </c>
    </row>
    <row r="18" spans="2:7">
      <c r="C18">
        <v>1</v>
      </c>
      <c r="D18">
        <v>50.32</v>
      </c>
      <c r="E18">
        <v>10.76</v>
      </c>
      <c r="G18">
        <f>E18*D18*C18</f>
        <v>541.44320000000005</v>
      </c>
    </row>
    <row r="20" spans="2:7">
      <c r="G20">
        <f>SUM(G18:G19)</f>
        <v>541.44320000000005</v>
      </c>
    </row>
    <row r="21" spans="2:7">
      <c r="G21">
        <v>545</v>
      </c>
    </row>
    <row r="22" spans="2:7">
      <c r="B22" s="23" t="s">
        <v>556</v>
      </c>
    </row>
    <row r="23" spans="2:7">
      <c r="B23" t="s">
        <v>557</v>
      </c>
      <c r="C23">
        <v>2</v>
      </c>
      <c r="D23">
        <v>24</v>
      </c>
      <c r="F23">
        <v>12</v>
      </c>
      <c r="G23">
        <f>F23*D23*C23</f>
        <v>576</v>
      </c>
    </row>
    <row r="24" spans="2:7">
      <c r="B24" t="s">
        <v>448</v>
      </c>
      <c r="C24">
        <v>-1</v>
      </c>
      <c r="D24">
        <v>4</v>
      </c>
      <c r="F24">
        <v>7</v>
      </c>
      <c r="G24">
        <f t="shared" ref="G24:G36" si="0">F24*D24*C24</f>
        <v>-28</v>
      </c>
    </row>
    <row r="25" spans="2:7">
      <c r="B25" t="s">
        <v>558</v>
      </c>
      <c r="C25">
        <v>1</v>
      </c>
      <c r="D25">
        <v>10.75</v>
      </c>
      <c r="F25">
        <v>12</v>
      </c>
      <c r="G25">
        <f t="shared" si="0"/>
        <v>129</v>
      </c>
    </row>
    <row r="26" spans="2:7">
      <c r="B26" t="s">
        <v>559</v>
      </c>
      <c r="C26">
        <v>1</v>
      </c>
      <c r="D26">
        <v>10.92</v>
      </c>
      <c r="F26">
        <v>12</v>
      </c>
      <c r="G26">
        <f t="shared" si="0"/>
        <v>131.04</v>
      </c>
    </row>
    <row r="27" spans="2:7">
      <c r="B27" t="s">
        <v>560</v>
      </c>
      <c r="C27">
        <v>1</v>
      </c>
      <c r="D27">
        <v>24.42</v>
      </c>
      <c r="F27">
        <v>12</v>
      </c>
      <c r="G27">
        <f t="shared" si="0"/>
        <v>293.04000000000002</v>
      </c>
    </row>
    <row r="28" spans="2:7">
      <c r="B28" t="s">
        <v>561</v>
      </c>
      <c r="C28">
        <v>1</v>
      </c>
      <c r="D28">
        <v>14.33</v>
      </c>
      <c r="F28">
        <v>12</v>
      </c>
      <c r="G28">
        <f t="shared" si="0"/>
        <v>171.96</v>
      </c>
    </row>
    <row r="29" spans="2:7">
      <c r="B29" t="s">
        <v>562</v>
      </c>
      <c r="C29">
        <v>1</v>
      </c>
      <c r="D29">
        <v>21.25</v>
      </c>
      <c r="F29">
        <v>12</v>
      </c>
      <c r="G29">
        <f t="shared" si="0"/>
        <v>255</v>
      </c>
    </row>
    <row r="30" spans="2:7">
      <c r="B30" t="s">
        <v>563</v>
      </c>
      <c r="C30">
        <v>-1</v>
      </c>
      <c r="D30">
        <v>4</v>
      </c>
      <c r="F30">
        <v>7</v>
      </c>
      <c r="G30">
        <f t="shared" si="0"/>
        <v>-28</v>
      </c>
    </row>
    <row r="31" spans="2:7">
      <c r="B31" t="s">
        <v>564</v>
      </c>
      <c r="C31">
        <v>1</v>
      </c>
      <c r="D31">
        <v>19.25</v>
      </c>
      <c r="F31">
        <v>12</v>
      </c>
      <c r="G31">
        <f t="shared" si="0"/>
        <v>231</v>
      </c>
    </row>
    <row r="32" spans="2:7">
      <c r="B32" t="s">
        <v>565</v>
      </c>
      <c r="C32">
        <v>1</v>
      </c>
      <c r="D32">
        <v>5.33</v>
      </c>
      <c r="F32">
        <v>12</v>
      </c>
      <c r="G32">
        <f t="shared" si="0"/>
        <v>63.96</v>
      </c>
    </row>
    <row r="33" spans="2:7">
      <c r="B33" t="s">
        <v>448</v>
      </c>
      <c r="C33">
        <v>-1</v>
      </c>
      <c r="D33">
        <v>3.42</v>
      </c>
      <c r="F33">
        <v>7</v>
      </c>
      <c r="G33">
        <f t="shared" si="0"/>
        <v>-23.939999999999998</v>
      </c>
    </row>
    <row r="34" spans="2:7">
      <c r="B34" t="s">
        <v>566</v>
      </c>
      <c r="C34">
        <v>1</v>
      </c>
      <c r="D34">
        <v>5.67</v>
      </c>
      <c r="F34">
        <v>12</v>
      </c>
      <c r="G34">
        <f t="shared" si="0"/>
        <v>68.039999999999992</v>
      </c>
    </row>
    <row r="35" spans="2:7">
      <c r="B35" t="s">
        <v>567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568</v>
      </c>
    </row>
    <row r="43" spans="2:7">
      <c r="B43" t="s">
        <v>557</v>
      </c>
      <c r="C43">
        <v>4</v>
      </c>
      <c r="D43">
        <v>24</v>
      </c>
      <c r="F43">
        <v>12</v>
      </c>
      <c r="G43">
        <f>F43*D43*C43</f>
        <v>1152</v>
      </c>
    </row>
    <row r="44" spans="2:7">
      <c r="B44" t="s">
        <v>448</v>
      </c>
      <c r="C44">
        <v>-2</v>
      </c>
      <c r="D44">
        <v>4</v>
      </c>
      <c r="F44">
        <v>7</v>
      </c>
      <c r="G44">
        <f t="shared" ref="G44:G56" si="1">F44*D44*C44</f>
        <v>-56</v>
      </c>
    </row>
    <row r="45" spans="2:7">
      <c r="B45" t="s">
        <v>558</v>
      </c>
      <c r="C45">
        <v>2</v>
      </c>
      <c r="D45">
        <v>10.75</v>
      </c>
      <c r="F45">
        <v>12</v>
      </c>
      <c r="G45">
        <f t="shared" si="1"/>
        <v>258</v>
      </c>
    </row>
    <row r="46" spans="2:7">
      <c r="B46" t="s">
        <v>559</v>
      </c>
      <c r="C46">
        <v>2</v>
      </c>
      <c r="D46">
        <v>10.92</v>
      </c>
      <c r="F46">
        <v>12</v>
      </c>
      <c r="G46">
        <f t="shared" si="1"/>
        <v>262.08</v>
      </c>
    </row>
    <row r="47" spans="2:7">
      <c r="B47" t="s">
        <v>560</v>
      </c>
      <c r="C47">
        <v>2</v>
      </c>
      <c r="D47">
        <v>24.42</v>
      </c>
      <c r="F47">
        <v>12</v>
      </c>
      <c r="G47">
        <f t="shared" si="1"/>
        <v>586.08000000000004</v>
      </c>
    </row>
    <row r="48" spans="2:7">
      <c r="B48" t="s">
        <v>561</v>
      </c>
      <c r="C48">
        <v>2</v>
      </c>
      <c r="D48">
        <v>14.33</v>
      </c>
      <c r="F48">
        <v>12</v>
      </c>
      <c r="G48">
        <f t="shared" si="1"/>
        <v>343.92</v>
      </c>
    </row>
    <row r="49" spans="2:7">
      <c r="B49" t="s">
        <v>562</v>
      </c>
      <c r="C49">
        <v>2</v>
      </c>
      <c r="D49">
        <v>21.25</v>
      </c>
      <c r="F49">
        <v>12</v>
      </c>
      <c r="G49">
        <f t="shared" si="1"/>
        <v>510</v>
      </c>
    </row>
    <row r="50" spans="2:7">
      <c r="B50" t="s">
        <v>563</v>
      </c>
      <c r="C50">
        <v>-2</v>
      </c>
      <c r="D50">
        <v>4</v>
      </c>
      <c r="F50">
        <v>7</v>
      </c>
      <c r="G50">
        <f t="shared" si="1"/>
        <v>-56</v>
      </c>
    </row>
    <row r="51" spans="2:7">
      <c r="B51" t="s">
        <v>564</v>
      </c>
      <c r="C51">
        <v>2</v>
      </c>
      <c r="D51">
        <v>19.25</v>
      </c>
      <c r="F51">
        <v>12</v>
      </c>
      <c r="G51">
        <f t="shared" si="1"/>
        <v>462</v>
      </c>
    </row>
    <row r="52" spans="2:7">
      <c r="B52" t="s">
        <v>565</v>
      </c>
      <c r="C52">
        <v>2</v>
      </c>
      <c r="D52">
        <v>5.33</v>
      </c>
      <c r="F52">
        <v>12</v>
      </c>
      <c r="G52">
        <f t="shared" si="1"/>
        <v>127.92</v>
      </c>
    </row>
    <row r="53" spans="2:7">
      <c r="B53" t="s">
        <v>448</v>
      </c>
      <c r="C53">
        <v>-2</v>
      </c>
      <c r="D53">
        <v>3.42</v>
      </c>
      <c r="F53">
        <v>7</v>
      </c>
      <c r="G53">
        <f t="shared" si="1"/>
        <v>-47.879999999999995</v>
      </c>
    </row>
    <row r="54" spans="2:7">
      <c r="B54" t="s">
        <v>566</v>
      </c>
      <c r="C54">
        <v>2</v>
      </c>
      <c r="D54">
        <v>5.67</v>
      </c>
      <c r="F54">
        <v>12</v>
      </c>
      <c r="G54">
        <f t="shared" si="1"/>
        <v>136.07999999999998</v>
      </c>
    </row>
    <row r="55" spans="2:7">
      <c r="B55" t="s">
        <v>567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569</v>
      </c>
    </row>
    <row r="63" spans="2:7">
      <c r="B63" t="s">
        <v>570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185</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185</v>
      </c>
    </row>
    <row r="81" spans="2:7">
      <c r="B81" t="s">
        <v>412</v>
      </c>
      <c r="C81">
        <v>1</v>
      </c>
      <c r="D81">
        <v>63.71</v>
      </c>
      <c r="E81">
        <v>3.28</v>
      </c>
      <c r="G81">
        <f>E81*D81*C81</f>
        <v>208.96879999999999</v>
      </c>
    </row>
    <row r="82" spans="2:7">
      <c r="G82">
        <f>G81*10%</f>
        <v>20.896879999999999</v>
      </c>
    </row>
    <row r="83" spans="2:7">
      <c r="G83">
        <f>SUM(G81:G82)</f>
        <v>229.86568</v>
      </c>
    </row>
    <row r="84" spans="2:7">
      <c r="G84">
        <v>230</v>
      </c>
    </row>
    <row r="86" spans="2:7">
      <c r="B86" t="s">
        <v>571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576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259</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577</v>
      </c>
    </row>
    <row r="117" spans="2:7">
      <c r="C117">
        <v>1</v>
      </c>
      <c r="D117">
        <v>50.32</v>
      </c>
      <c r="F117">
        <v>10.76</v>
      </c>
      <c r="G117">
        <f>F117*D117*C117</f>
        <v>541.44320000000005</v>
      </c>
    </row>
    <row r="119" spans="2:7">
      <c r="G119">
        <f>SUM(G117:G118)</f>
        <v>541.44320000000005</v>
      </c>
    </row>
    <row r="120" spans="2:7">
      <c r="G120">
        <v>545</v>
      </c>
    </row>
    <row r="123" spans="2:7">
      <c r="B123" t="s">
        <v>578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579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24" workbookViewId="0">
      <selection activeCell="A27" sqref="A27"/>
    </sheetView>
  </sheetViews>
  <sheetFormatPr defaultColWidth="8.90625" defaultRowHeight="14"/>
  <cols>
    <col min="1" max="1" width="9.08984375" style="21" customWidth="1"/>
    <col min="2" max="2" width="75.6328125" style="1" customWidth="1"/>
    <col min="3" max="3" width="70.08984375" style="1" customWidth="1"/>
    <col min="4" max="4" width="8.90625" style="1"/>
    <col min="5" max="5" width="9.453125" style="1" customWidth="1"/>
    <col min="6" max="256" width="8.90625" style="1"/>
    <col min="257" max="257" width="9.08984375" style="1" customWidth="1"/>
    <col min="258" max="258" width="75.6328125" style="1" customWidth="1"/>
    <col min="259" max="259" width="70.08984375" style="1" customWidth="1"/>
    <col min="260" max="260" width="8.90625" style="1"/>
    <col min="261" max="261" width="9.453125" style="1" customWidth="1"/>
    <col min="262" max="512" width="8.90625" style="1"/>
    <col min="513" max="513" width="9.08984375" style="1" customWidth="1"/>
    <col min="514" max="514" width="75.6328125" style="1" customWidth="1"/>
    <col min="515" max="515" width="70.08984375" style="1" customWidth="1"/>
    <col min="516" max="516" width="8.90625" style="1"/>
    <col min="517" max="517" width="9.453125" style="1" customWidth="1"/>
    <col min="518" max="768" width="8.90625" style="1"/>
    <col min="769" max="769" width="9.08984375" style="1" customWidth="1"/>
    <col min="770" max="770" width="75.6328125" style="1" customWidth="1"/>
    <col min="771" max="771" width="70.08984375" style="1" customWidth="1"/>
    <col min="772" max="772" width="8.90625" style="1"/>
    <col min="773" max="773" width="9.453125" style="1" customWidth="1"/>
    <col min="774" max="1024" width="8.90625" style="1"/>
    <col min="1025" max="1025" width="9.08984375" style="1" customWidth="1"/>
    <col min="1026" max="1026" width="75.6328125" style="1" customWidth="1"/>
    <col min="1027" max="1027" width="70.08984375" style="1" customWidth="1"/>
    <col min="1028" max="1028" width="8.90625" style="1"/>
    <col min="1029" max="1029" width="9.453125" style="1" customWidth="1"/>
    <col min="1030" max="1280" width="8.90625" style="1"/>
    <col min="1281" max="1281" width="9.08984375" style="1" customWidth="1"/>
    <col min="1282" max="1282" width="75.6328125" style="1" customWidth="1"/>
    <col min="1283" max="1283" width="70.08984375" style="1" customWidth="1"/>
    <col min="1284" max="1284" width="8.90625" style="1"/>
    <col min="1285" max="1285" width="9.453125" style="1" customWidth="1"/>
    <col min="1286" max="1536" width="8.90625" style="1"/>
    <col min="1537" max="1537" width="9.08984375" style="1" customWidth="1"/>
    <col min="1538" max="1538" width="75.6328125" style="1" customWidth="1"/>
    <col min="1539" max="1539" width="70.08984375" style="1" customWidth="1"/>
    <col min="1540" max="1540" width="8.90625" style="1"/>
    <col min="1541" max="1541" width="9.453125" style="1" customWidth="1"/>
    <col min="1542" max="1792" width="8.90625" style="1"/>
    <col min="1793" max="1793" width="9.08984375" style="1" customWidth="1"/>
    <col min="1794" max="1794" width="75.6328125" style="1" customWidth="1"/>
    <col min="1795" max="1795" width="70.08984375" style="1" customWidth="1"/>
    <col min="1796" max="1796" width="8.90625" style="1"/>
    <col min="1797" max="1797" width="9.453125" style="1" customWidth="1"/>
    <col min="1798" max="2048" width="8.90625" style="1"/>
    <col min="2049" max="2049" width="9.08984375" style="1" customWidth="1"/>
    <col min="2050" max="2050" width="75.6328125" style="1" customWidth="1"/>
    <col min="2051" max="2051" width="70.08984375" style="1" customWidth="1"/>
    <col min="2052" max="2052" width="8.90625" style="1"/>
    <col min="2053" max="2053" width="9.453125" style="1" customWidth="1"/>
    <col min="2054" max="2304" width="8.90625" style="1"/>
    <col min="2305" max="2305" width="9.08984375" style="1" customWidth="1"/>
    <col min="2306" max="2306" width="75.6328125" style="1" customWidth="1"/>
    <col min="2307" max="2307" width="70.08984375" style="1" customWidth="1"/>
    <col min="2308" max="2308" width="8.90625" style="1"/>
    <col min="2309" max="2309" width="9.453125" style="1" customWidth="1"/>
    <col min="2310" max="2560" width="8.90625" style="1"/>
    <col min="2561" max="2561" width="9.08984375" style="1" customWidth="1"/>
    <col min="2562" max="2562" width="75.6328125" style="1" customWidth="1"/>
    <col min="2563" max="2563" width="70.08984375" style="1" customWidth="1"/>
    <col min="2564" max="2564" width="8.90625" style="1"/>
    <col min="2565" max="2565" width="9.453125" style="1" customWidth="1"/>
    <col min="2566" max="2816" width="8.90625" style="1"/>
    <col min="2817" max="2817" width="9.08984375" style="1" customWidth="1"/>
    <col min="2818" max="2818" width="75.6328125" style="1" customWidth="1"/>
    <col min="2819" max="2819" width="70.08984375" style="1" customWidth="1"/>
    <col min="2820" max="2820" width="8.90625" style="1"/>
    <col min="2821" max="2821" width="9.453125" style="1" customWidth="1"/>
    <col min="2822" max="3072" width="8.90625" style="1"/>
    <col min="3073" max="3073" width="9.08984375" style="1" customWidth="1"/>
    <col min="3074" max="3074" width="75.6328125" style="1" customWidth="1"/>
    <col min="3075" max="3075" width="70.08984375" style="1" customWidth="1"/>
    <col min="3076" max="3076" width="8.90625" style="1"/>
    <col min="3077" max="3077" width="9.453125" style="1" customWidth="1"/>
    <col min="3078" max="3328" width="8.90625" style="1"/>
    <col min="3329" max="3329" width="9.08984375" style="1" customWidth="1"/>
    <col min="3330" max="3330" width="75.6328125" style="1" customWidth="1"/>
    <col min="3331" max="3331" width="70.08984375" style="1" customWidth="1"/>
    <col min="3332" max="3332" width="8.90625" style="1"/>
    <col min="3333" max="3333" width="9.453125" style="1" customWidth="1"/>
    <col min="3334" max="3584" width="8.90625" style="1"/>
    <col min="3585" max="3585" width="9.08984375" style="1" customWidth="1"/>
    <col min="3586" max="3586" width="75.6328125" style="1" customWidth="1"/>
    <col min="3587" max="3587" width="70.08984375" style="1" customWidth="1"/>
    <col min="3588" max="3588" width="8.90625" style="1"/>
    <col min="3589" max="3589" width="9.453125" style="1" customWidth="1"/>
    <col min="3590" max="3840" width="8.90625" style="1"/>
    <col min="3841" max="3841" width="9.08984375" style="1" customWidth="1"/>
    <col min="3842" max="3842" width="75.6328125" style="1" customWidth="1"/>
    <col min="3843" max="3843" width="70.08984375" style="1" customWidth="1"/>
    <col min="3844" max="3844" width="8.90625" style="1"/>
    <col min="3845" max="3845" width="9.453125" style="1" customWidth="1"/>
    <col min="3846" max="4096" width="8.90625" style="1"/>
    <col min="4097" max="4097" width="9.08984375" style="1" customWidth="1"/>
    <col min="4098" max="4098" width="75.6328125" style="1" customWidth="1"/>
    <col min="4099" max="4099" width="70.08984375" style="1" customWidth="1"/>
    <col min="4100" max="4100" width="8.90625" style="1"/>
    <col min="4101" max="4101" width="9.453125" style="1" customWidth="1"/>
    <col min="4102" max="4352" width="8.90625" style="1"/>
    <col min="4353" max="4353" width="9.08984375" style="1" customWidth="1"/>
    <col min="4354" max="4354" width="75.6328125" style="1" customWidth="1"/>
    <col min="4355" max="4355" width="70.08984375" style="1" customWidth="1"/>
    <col min="4356" max="4356" width="8.90625" style="1"/>
    <col min="4357" max="4357" width="9.453125" style="1" customWidth="1"/>
    <col min="4358" max="4608" width="8.90625" style="1"/>
    <col min="4609" max="4609" width="9.08984375" style="1" customWidth="1"/>
    <col min="4610" max="4610" width="75.6328125" style="1" customWidth="1"/>
    <col min="4611" max="4611" width="70.08984375" style="1" customWidth="1"/>
    <col min="4612" max="4612" width="8.90625" style="1"/>
    <col min="4613" max="4613" width="9.453125" style="1" customWidth="1"/>
    <col min="4614" max="4864" width="8.90625" style="1"/>
    <col min="4865" max="4865" width="9.08984375" style="1" customWidth="1"/>
    <col min="4866" max="4866" width="75.6328125" style="1" customWidth="1"/>
    <col min="4867" max="4867" width="70.08984375" style="1" customWidth="1"/>
    <col min="4868" max="4868" width="8.90625" style="1"/>
    <col min="4869" max="4869" width="9.453125" style="1" customWidth="1"/>
    <col min="4870" max="5120" width="8.90625" style="1"/>
    <col min="5121" max="5121" width="9.08984375" style="1" customWidth="1"/>
    <col min="5122" max="5122" width="75.6328125" style="1" customWidth="1"/>
    <col min="5123" max="5123" width="70.08984375" style="1" customWidth="1"/>
    <col min="5124" max="5124" width="8.90625" style="1"/>
    <col min="5125" max="5125" width="9.453125" style="1" customWidth="1"/>
    <col min="5126" max="5376" width="8.90625" style="1"/>
    <col min="5377" max="5377" width="9.08984375" style="1" customWidth="1"/>
    <col min="5378" max="5378" width="75.6328125" style="1" customWidth="1"/>
    <col min="5379" max="5379" width="70.08984375" style="1" customWidth="1"/>
    <col min="5380" max="5380" width="8.90625" style="1"/>
    <col min="5381" max="5381" width="9.453125" style="1" customWidth="1"/>
    <col min="5382" max="5632" width="8.90625" style="1"/>
    <col min="5633" max="5633" width="9.08984375" style="1" customWidth="1"/>
    <col min="5634" max="5634" width="75.6328125" style="1" customWidth="1"/>
    <col min="5635" max="5635" width="70.08984375" style="1" customWidth="1"/>
    <col min="5636" max="5636" width="8.90625" style="1"/>
    <col min="5637" max="5637" width="9.453125" style="1" customWidth="1"/>
    <col min="5638" max="5888" width="8.90625" style="1"/>
    <col min="5889" max="5889" width="9.08984375" style="1" customWidth="1"/>
    <col min="5890" max="5890" width="75.6328125" style="1" customWidth="1"/>
    <col min="5891" max="5891" width="70.08984375" style="1" customWidth="1"/>
    <col min="5892" max="5892" width="8.90625" style="1"/>
    <col min="5893" max="5893" width="9.453125" style="1" customWidth="1"/>
    <col min="5894" max="6144" width="8.90625" style="1"/>
    <col min="6145" max="6145" width="9.08984375" style="1" customWidth="1"/>
    <col min="6146" max="6146" width="75.6328125" style="1" customWidth="1"/>
    <col min="6147" max="6147" width="70.08984375" style="1" customWidth="1"/>
    <col min="6148" max="6148" width="8.90625" style="1"/>
    <col min="6149" max="6149" width="9.453125" style="1" customWidth="1"/>
    <col min="6150" max="6400" width="8.90625" style="1"/>
    <col min="6401" max="6401" width="9.08984375" style="1" customWidth="1"/>
    <col min="6402" max="6402" width="75.6328125" style="1" customWidth="1"/>
    <col min="6403" max="6403" width="70.08984375" style="1" customWidth="1"/>
    <col min="6404" max="6404" width="8.90625" style="1"/>
    <col min="6405" max="6405" width="9.453125" style="1" customWidth="1"/>
    <col min="6406" max="6656" width="8.90625" style="1"/>
    <col min="6657" max="6657" width="9.08984375" style="1" customWidth="1"/>
    <col min="6658" max="6658" width="75.6328125" style="1" customWidth="1"/>
    <col min="6659" max="6659" width="70.08984375" style="1" customWidth="1"/>
    <col min="6660" max="6660" width="8.90625" style="1"/>
    <col min="6661" max="6661" width="9.453125" style="1" customWidth="1"/>
    <col min="6662" max="6912" width="8.90625" style="1"/>
    <col min="6913" max="6913" width="9.08984375" style="1" customWidth="1"/>
    <col min="6914" max="6914" width="75.6328125" style="1" customWidth="1"/>
    <col min="6915" max="6915" width="70.08984375" style="1" customWidth="1"/>
    <col min="6916" max="6916" width="8.90625" style="1"/>
    <col min="6917" max="6917" width="9.453125" style="1" customWidth="1"/>
    <col min="6918" max="7168" width="8.90625" style="1"/>
    <col min="7169" max="7169" width="9.08984375" style="1" customWidth="1"/>
    <col min="7170" max="7170" width="75.6328125" style="1" customWidth="1"/>
    <col min="7171" max="7171" width="70.08984375" style="1" customWidth="1"/>
    <col min="7172" max="7172" width="8.90625" style="1"/>
    <col min="7173" max="7173" width="9.453125" style="1" customWidth="1"/>
    <col min="7174" max="7424" width="8.90625" style="1"/>
    <col min="7425" max="7425" width="9.08984375" style="1" customWidth="1"/>
    <col min="7426" max="7426" width="75.6328125" style="1" customWidth="1"/>
    <col min="7427" max="7427" width="70.08984375" style="1" customWidth="1"/>
    <col min="7428" max="7428" width="8.90625" style="1"/>
    <col min="7429" max="7429" width="9.453125" style="1" customWidth="1"/>
    <col min="7430" max="7680" width="8.90625" style="1"/>
    <col min="7681" max="7681" width="9.08984375" style="1" customWidth="1"/>
    <col min="7682" max="7682" width="75.6328125" style="1" customWidth="1"/>
    <col min="7683" max="7683" width="70.08984375" style="1" customWidth="1"/>
    <col min="7684" max="7684" width="8.90625" style="1"/>
    <col min="7685" max="7685" width="9.453125" style="1" customWidth="1"/>
    <col min="7686" max="7936" width="8.90625" style="1"/>
    <col min="7937" max="7937" width="9.08984375" style="1" customWidth="1"/>
    <col min="7938" max="7938" width="75.6328125" style="1" customWidth="1"/>
    <col min="7939" max="7939" width="70.08984375" style="1" customWidth="1"/>
    <col min="7940" max="7940" width="8.90625" style="1"/>
    <col min="7941" max="7941" width="9.453125" style="1" customWidth="1"/>
    <col min="7942" max="8192" width="8.90625" style="1"/>
    <col min="8193" max="8193" width="9.08984375" style="1" customWidth="1"/>
    <col min="8194" max="8194" width="75.6328125" style="1" customWidth="1"/>
    <col min="8195" max="8195" width="70.08984375" style="1" customWidth="1"/>
    <col min="8196" max="8196" width="8.90625" style="1"/>
    <col min="8197" max="8197" width="9.453125" style="1" customWidth="1"/>
    <col min="8198" max="8448" width="8.90625" style="1"/>
    <col min="8449" max="8449" width="9.08984375" style="1" customWidth="1"/>
    <col min="8450" max="8450" width="75.6328125" style="1" customWidth="1"/>
    <col min="8451" max="8451" width="70.08984375" style="1" customWidth="1"/>
    <col min="8452" max="8452" width="8.90625" style="1"/>
    <col min="8453" max="8453" width="9.453125" style="1" customWidth="1"/>
    <col min="8454" max="8704" width="8.90625" style="1"/>
    <col min="8705" max="8705" width="9.08984375" style="1" customWidth="1"/>
    <col min="8706" max="8706" width="75.6328125" style="1" customWidth="1"/>
    <col min="8707" max="8707" width="70.08984375" style="1" customWidth="1"/>
    <col min="8708" max="8708" width="8.90625" style="1"/>
    <col min="8709" max="8709" width="9.453125" style="1" customWidth="1"/>
    <col min="8710" max="8960" width="8.90625" style="1"/>
    <col min="8961" max="8961" width="9.08984375" style="1" customWidth="1"/>
    <col min="8962" max="8962" width="75.6328125" style="1" customWidth="1"/>
    <col min="8963" max="8963" width="70.08984375" style="1" customWidth="1"/>
    <col min="8964" max="8964" width="8.90625" style="1"/>
    <col min="8965" max="8965" width="9.453125" style="1" customWidth="1"/>
    <col min="8966" max="9216" width="8.90625" style="1"/>
    <col min="9217" max="9217" width="9.08984375" style="1" customWidth="1"/>
    <col min="9218" max="9218" width="75.6328125" style="1" customWidth="1"/>
    <col min="9219" max="9219" width="70.08984375" style="1" customWidth="1"/>
    <col min="9220" max="9220" width="8.90625" style="1"/>
    <col min="9221" max="9221" width="9.453125" style="1" customWidth="1"/>
    <col min="9222" max="9472" width="8.90625" style="1"/>
    <col min="9473" max="9473" width="9.08984375" style="1" customWidth="1"/>
    <col min="9474" max="9474" width="75.6328125" style="1" customWidth="1"/>
    <col min="9475" max="9475" width="70.08984375" style="1" customWidth="1"/>
    <col min="9476" max="9476" width="8.90625" style="1"/>
    <col min="9477" max="9477" width="9.453125" style="1" customWidth="1"/>
    <col min="9478" max="9728" width="8.90625" style="1"/>
    <col min="9729" max="9729" width="9.08984375" style="1" customWidth="1"/>
    <col min="9730" max="9730" width="75.6328125" style="1" customWidth="1"/>
    <col min="9731" max="9731" width="70.08984375" style="1" customWidth="1"/>
    <col min="9732" max="9732" width="8.90625" style="1"/>
    <col min="9733" max="9733" width="9.453125" style="1" customWidth="1"/>
    <col min="9734" max="9984" width="8.90625" style="1"/>
    <col min="9985" max="9985" width="9.08984375" style="1" customWidth="1"/>
    <col min="9986" max="9986" width="75.6328125" style="1" customWidth="1"/>
    <col min="9987" max="9987" width="70.08984375" style="1" customWidth="1"/>
    <col min="9988" max="9988" width="8.90625" style="1"/>
    <col min="9989" max="9989" width="9.453125" style="1" customWidth="1"/>
    <col min="9990" max="10240" width="8.90625" style="1"/>
    <col min="10241" max="10241" width="9.08984375" style="1" customWidth="1"/>
    <col min="10242" max="10242" width="75.6328125" style="1" customWidth="1"/>
    <col min="10243" max="10243" width="70.08984375" style="1" customWidth="1"/>
    <col min="10244" max="10244" width="8.90625" style="1"/>
    <col min="10245" max="10245" width="9.453125" style="1" customWidth="1"/>
    <col min="10246" max="10496" width="8.90625" style="1"/>
    <col min="10497" max="10497" width="9.08984375" style="1" customWidth="1"/>
    <col min="10498" max="10498" width="75.6328125" style="1" customWidth="1"/>
    <col min="10499" max="10499" width="70.08984375" style="1" customWidth="1"/>
    <col min="10500" max="10500" width="8.90625" style="1"/>
    <col min="10501" max="10501" width="9.453125" style="1" customWidth="1"/>
    <col min="10502" max="10752" width="8.90625" style="1"/>
    <col min="10753" max="10753" width="9.08984375" style="1" customWidth="1"/>
    <col min="10754" max="10754" width="75.6328125" style="1" customWidth="1"/>
    <col min="10755" max="10755" width="70.08984375" style="1" customWidth="1"/>
    <col min="10756" max="10756" width="8.90625" style="1"/>
    <col min="10757" max="10757" width="9.453125" style="1" customWidth="1"/>
    <col min="10758" max="11008" width="8.90625" style="1"/>
    <col min="11009" max="11009" width="9.08984375" style="1" customWidth="1"/>
    <col min="11010" max="11010" width="75.6328125" style="1" customWidth="1"/>
    <col min="11011" max="11011" width="70.08984375" style="1" customWidth="1"/>
    <col min="11012" max="11012" width="8.90625" style="1"/>
    <col min="11013" max="11013" width="9.453125" style="1" customWidth="1"/>
    <col min="11014" max="11264" width="8.90625" style="1"/>
    <col min="11265" max="11265" width="9.08984375" style="1" customWidth="1"/>
    <col min="11266" max="11266" width="75.6328125" style="1" customWidth="1"/>
    <col min="11267" max="11267" width="70.08984375" style="1" customWidth="1"/>
    <col min="11268" max="11268" width="8.90625" style="1"/>
    <col min="11269" max="11269" width="9.453125" style="1" customWidth="1"/>
    <col min="11270" max="11520" width="8.90625" style="1"/>
    <col min="11521" max="11521" width="9.08984375" style="1" customWidth="1"/>
    <col min="11522" max="11522" width="75.6328125" style="1" customWidth="1"/>
    <col min="11523" max="11523" width="70.08984375" style="1" customWidth="1"/>
    <col min="11524" max="11524" width="8.90625" style="1"/>
    <col min="11525" max="11525" width="9.453125" style="1" customWidth="1"/>
    <col min="11526" max="11776" width="8.90625" style="1"/>
    <col min="11777" max="11777" width="9.08984375" style="1" customWidth="1"/>
    <col min="11778" max="11778" width="75.6328125" style="1" customWidth="1"/>
    <col min="11779" max="11779" width="70.08984375" style="1" customWidth="1"/>
    <col min="11780" max="11780" width="8.90625" style="1"/>
    <col min="11781" max="11781" width="9.453125" style="1" customWidth="1"/>
    <col min="11782" max="12032" width="8.90625" style="1"/>
    <col min="12033" max="12033" width="9.08984375" style="1" customWidth="1"/>
    <col min="12034" max="12034" width="75.6328125" style="1" customWidth="1"/>
    <col min="12035" max="12035" width="70.08984375" style="1" customWidth="1"/>
    <col min="12036" max="12036" width="8.90625" style="1"/>
    <col min="12037" max="12037" width="9.453125" style="1" customWidth="1"/>
    <col min="12038" max="12288" width="8.90625" style="1"/>
    <col min="12289" max="12289" width="9.08984375" style="1" customWidth="1"/>
    <col min="12290" max="12290" width="75.6328125" style="1" customWidth="1"/>
    <col min="12291" max="12291" width="70.08984375" style="1" customWidth="1"/>
    <col min="12292" max="12292" width="8.90625" style="1"/>
    <col min="12293" max="12293" width="9.453125" style="1" customWidth="1"/>
    <col min="12294" max="12544" width="8.90625" style="1"/>
    <col min="12545" max="12545" width="9.08984375" style="1" customWidth="1"/>
    <col min="12546" max="12546" width="75.6328125" style="1" customWidth="1"/>
    <col min="12547" max="12547" width="70.08984375" style="1" customWidth="1"/>
    <col min="12548" max="12548" width="8.90625" style="1"/>
    <col min="12549" max="12549" width="9.453125" style="1" customWidth="1"/>
    <col min="12550" max="12800" width="8.90625" style="1"/>
    <col min="12801" max="12801" width="9.08984375" style="1" customWidth="1"/>
    <col min="12802" max="12802" width="75.6328125" style="1" customWidth="1"/>
    <col min="12803" max="12803" width="70.08984375" style="1" customWidth="1"/>
    <col min="12804" max="12804" width="8.90625" style="1"/>
    <col min="12805" max="12805" width="9.453125" style="1" customWidth="1"/>
    <col min="12806" max="13056" width="8.90625" style="1"/>
    <col min="13057" max="13057" width="9.08984375" style="1" customWidth="1"/>
    <col min="13058" max="13058" width="75.6328125" style="1" customWidth="1"/>
    <col min="13059" max="13059" width="70.08984375" style="1" customWidth="1"/>
    <col min="13060" max="13060" width="8.90625" style="1"/>
    <col min="13061" max="13061" width="9.453125" style="1" customWidth="1"/>
    <col min="13062" max="13312" width="8.90625" style="1"/>
    <col min="13313" max="13313" width="9.08984375" style="1" customWidth="1"/>
    <col min="13314" max="13314" width="75.6328125" style="1" customWidth="1"/>
    <col min="13315" max="13315" width="70.08984375" style="1" customWidth="1"/>
    <col min="13316" max="13316" width="8.90625" style="1"/>
    <col min="13317" max="13317" width="9.453125" style="1" customWidth="1"/>
    <col min="13318" max="13568" width="8.90625" style="1"/>
    <col min="13569" max="13569" width="9.08984375" style="1" customWidth="1"/>
    <col min="13570" max="13570" width="75.6328125" style="1" customWidth="1"/>
    <col min="13571" max="13571" width="70.08984375" style="1" customWidth="1"/>
    <col min="13572" max="13572" width="8.90625" style="1"/>
    <col min="13573" max="13573" width="9.453125" style="1" customWidth="1"/>
    <col min="13574" max="13824" width="8.90625" style="1"/>
    <col min="13825" max="13825" width="9.08984375" style="1" customWidth="1"/>
    <col min="13826" max="13826" width="75.6328125" style="1" customWidth="1"/>
    <col min="13827" max="13827" width="70.08984375" style="1" customWidth="1"/>
    <col min="13828" max="13828" width="8.90625" style="1"/>
    <col min="13829" max="13829" width="9.453125" style="1" customWidth="1"/>
    <col min="13830" max="14080" width="8.90625" style="1"/>
    <col min="14081" max="14081" width="9.08984375" style="1" customWidth="1"/>
    <col min="14082" max="14082" width="75.6328125" style="1" customWidth="1"/>
    <col min="14083" max="14083" width="70.08984375" style="1" customWidth="1"/>
    <col min="14084" max="14084" width="8.90625" style="1"/>
    <col min="14085" max="14085" width="9.453125" style="1" customWidth="1"/>
    <col min="14086" max="14336" width="8.90625" style="1"/>
    <col min="14337" max="14337" width="9.08984375" style="1" customWidth="1"/>
    <col min="14338" max="14338" width="75.6328125" style="1" customWidth="1"/>
    <col min="14339" max="14339" width="70.08984375" style="1" customWidth="1"/>
    <col min="14340" max="14340" width="8.90625" style="1"/>
    <col min="14341" max="14341" width="9.453125" style="1" customWidth="1"/>
    <col min="14342" max="14592" width="8.90625" style="1"/>
    <col min="14593" max="14593" width="9.08984375" style="1" customWidth="1"/>
    <col min="14594" max="14594" width="75.6328125" style="1" customWidth="1"/>
    <col min="14595" max="14595" width="70.08984375" style="1" customWidth="1"/>
    <col min="14596" max="14596" width="8.90625" style="1"/>
    <col min="14597" max="14597" width="9.453125" style="1" customWidth="1"/>
    <col min="14598" max="14848" width="8.90625" style="1"/>
    <col min="14849" max="14849" width="9.08984375" style="1" customWidth="1"/>
    <col min="14850" max="14850" width="75.6328125" style="1" customWidth="1"/>
    <col min="14851" max="14851" width="70.08984375" style="1" customWidth="1"/>
    <col min="14852" max="14852" width="8.90625" style="1"/>
    <col min="14853" max="14853" width="9.453125" style="1" customWidth="1"/>
    <col min="14854" max="15104" width="8.90625" style="1"/>
    <col min="15105" max="15105" width="9.08984375" style="1" customWidth="1"/>
    <col min="15106" max="15106" width="75.6328125" style="1" customWidth="1"/>
    <col min="15107" max="15107" width="70.08984375" style="1" customWidth="1"/>
    <col min="15108" max="15108" width="8.90625" style="1"/>
    <col min="15109" max="15109" width="9.453125" style="1" customWidth="1"/>
    <col min="15110" max="15360" width="8.90625" style="1"/>
    <col min="15361" max="15361" width="9.08984375" style="1" customWidth="1"/>
    <col min="15362" max="15362" width="75.6328125" style="1" customWidth="1"/>
    <col min="15363" max="15363" width="70.08984375" style="1" customWidth="1"/>
    <col min="15364" max="15364" width="8.90625" style="1"/>
    <col min="15365" max="15365" width="9.453125" style="1" customWidth="1"/>
    <col min="15366" max="15616" width="8.90625" style="1"/>
    <col min="15617" max="15617" width="9.08984375" style="1" customWidth="1"/>
    <col min="15618" max="15618" width="75.6328125" style="1" customWidth="1"/>
    <col min="15619" max="15619" width="70.08984375" style="1" customWidth="1"/>
    <col min="15620" max="15620" width="8.90625" style="1"/>
    <col min="15621" max="15621" width="9.453125" style="1" customWidth="1"/>
    <col min="15622" max="15872" width="8.90625" style="1"/>
    <col min="15873" max="15873" width="9.08984375" style="1" customWidth="1"/>
    <col min="15874" max="15874" width="75.6328125" style="1" customWidth="1"/>
    <col min="15875" max="15875" width="70.08984375" style="1" customWidth="1"/>
    <col min="15876" max="15876" width="8.90625" style="1"/>
    <col min="15877" max="15877" width="9.453125" style="1" customWidth="1"/>
    <col min="15878" max="16128" width="8.90625" style="1"/>
    <col min="16129" max="16129" width="9.08984375" style="1" customWidth="1"/>
    <col min="16130" max="16130" width="75.6328125" style="1" customWidth="1"/>
    <col min="16131" max="16131" width="70.08984375" style="1" customWidth="1"/>
    <col min="16132" max="16132" width="8.90625" style="1"/>
    <col min="16133" max="16133" width="9.453125" style="1" customWidth="1"/>
    <col min="16134" max="16384" width="8.90625" style="1"/>
  </cols>
  <sheetData>
    <row r="1" spans="1:3" ht="15" customHeight="1" thickBot="1">
      <c r="A1" s="541" t="s">
        <v>52</v>
      </c>
      <c r="B1" s="541"/>
      <c r="C1" s="541"/>
    </row>
    <row r="2" spans="1:3" ht="15.75" customHeight="1" thickBot="1">
      <c r="A2" s="541"/>
      <c r="B2" s="541"/>
      <c r="C2" s="541"/>
    </row>
    <row r="3" spans="1:3" ht="16.5" customHeight="1" thickBot="1">
      <c r="A3" s="541"/>
      <c r="B3" s="541"/>
      <c r="C3" s="541"/>
    </row>
    <row r="4" spans="1:3" ht="16.5" customHeight="1" thickBot="1">
      <c r="A4" s="2" t="s">
        <v>53</v>
      </c>
      <c r="B4" s="3"/>
      <c r="C4" s="4"/>
    </row>
    <row r="5" spans="1:3" ht="16.5" customHeight="1" thickBot="1">
      <c r="A5" s="2">
        <v>1</v>
      </c>
      <c r="B5" s="5" t="s">
        <v>54</v>
      </c>
      <c r="C5" s="4"/>
    </row>
    <row r="6" spans="1:3" ht="15.75" customHeight="1" thickBot="1">
      <c r="A6" s="2">
        <v>2</v>
      </c>
      <c r="B6" s="5" t="s">
        <v>55</v>
      </c>
      <c r="C6" s="4"/>
    </row>
    <row r="7" spans="1:3" ht="16.5" customHeight="1" thickBot="1">
      <c r="A7" s="2">
        <v>3</v>
      </c>
      <c r="B7" s="5" t="s">
        <v>56</v>
      </c>
      <c r="C7" s="4"/>
    </row>
    <row r="8" spans="1:3" ht="18" customHeight="1" thickBot="1">
      <c r="A8" s="2">
        <v>4</v>
      </c>
      <c r="B8" s="5" t="s">
        <v>57</v>
      </c>
      <c r="C8" s="4"/>
    </row>
    <row r="9" spans="1:3" ht="48.75" customHeight="1" thickBot="1">
      <c r="A9" s="2">
        <v>5</v>
      </c>
      <c r="B9" s="5" t="s">
        <v>58</v>
      </c>
      <c r="C9" s="4"/>
    </row>
    <row r="10" spans="1:3" ht="14.5" thickBot="1">
      <c r="A10" s="6" t="s">
        <v>48</v>
      </c>
      <c r="B10" s="7" t="s">
        <v>49</v>
      </c>
      <c r="C10" s="8" t="s">
        <v>51</v>
      </c>
    </row>
    <row r="11" spans="1:3">
      <c r="A11" s="9">
        <v>1</v>
      </c>
      <c r="B11" s="10" t="s">
        <v>59</v>
      </c>
      <c r="C11" s="11" t="s">
        <v>60</v>
      </c>
    </row>
    <row r="12" spans="1:3">
      <c r="A12" s="9">
        <v>2</v>
      </c>
      <c r="B12" s="10" t="s">
        <v>61</v>
      </c>
      <c r="C12" s="11" t="s">
        <v>62</v>
      </c>
    </row>
    <row r="13" spans="1:3">
      <c r="A13" s="9">
        <v>3</v>
      </c>
      <c r="B13" s="10" t="s">
        <v>63</v>
      </c>
      <c r="C13" s="11" t="s">
        <v>64</v>
      </c>
    </row>
    <row r="14" spans="1:3" ht="16.5" customHeight="1">
      <c r="A14" s="9">
        <v>4</v>
      </c>
      <c r="B14" s="10" t="s">
        <v>65</v>
      </c>
      <c r="C14" s="11" t="s">
        <v>66</v>
      </c>
    </row>
    <row r="15" spans="1:3">
      <c r="A15" s="9">
        <v>5</v>
      </c>
      <c r="B15" s="10" t="s">
        <v>67</v>
      </c>
      <c r="C15" s="11" t="s">
        <v>68</v>
      </c>
    </row>
    <row r="16" spans="1:3">
      <c r="A16" s="9">
        <v>6</v>
      </c>
      <c r="B16" s="10" t="s">
        <v>69</v>
      </c>
      <c r="C16" s="11" t="s">
        <v>70</v>
      </c>
    </row>
    <row r="17" spans="1:3">
      <c r="A17" s="9">
        <v>7</v>
      </c>
      <c r="B17" s="10" t="s">
        <v>71</v>
      </c>
      <c r="C17" s="11" t="s">
        <v>72</v>
      </c>
    </row>
    <row r="18" spans="1:3">
      <c r="A18" s="9">
        <v>8</v>
      </c>
      <c r="B18" s="10" t="s">
        <v>73</v>
      </c>
      <c r="C18" s="11" t="s">
        <v>74</v>
      </c>
    </row>
    <row r="19" spans="1:3">
      <c r="A19" s="9">
        <v>9</v>
      </c>
      <c r="B19" s="10" t="s">
        <v>75</v>
      </c>
      <c r="C19" s="11" t="s">
        <v>76</v>
      </c>
    </row>
    <row r="20" spans="1:3">
      <c r="A20" s="9">
        <v>10</v>
      </c>
      <c r="B20" s="10" t="s">
        <v>77</v>
      </c>
      <c r="C20" s="11" t="s">
        <v>78</v>
      </c>
    </row>
    <row r="21" spans="1:3">
      <c r="A21" s="9">
        <v>11</v>
      </c>
      <c r="B21" s="10" t="s">
        <v>79</v>
      </c>
      <c r="C21" s="11" t="s">
        <v>80</v>
      </c>
    </row>
    <row r="22" spans="1:3">
      <c r="A22" s="9">
        <v>12</v>
      </c>
      <c r="B22" s="10" t="s">
        <v>81</v>
      </c>
      <c r="C22" s="11" t="s">
        <v>82</v>
      </c>
    </row>
    <row r="23" spans="1:3">
      <c r="A23" s="9">
        <v>13</v>
      </c>
      <c r="B23" s="10" t="s">
        <v>83</v>
      </c>
      <c r="C23" s="11" t="s">
        <v>84</v>
      </c>
    </row>
    <row r="24" spans="1:3">
      <c r="A24" s="9">
        <v>14</v>
      </c>
      <c r="B24" s="10" t="s">
        <v>85</v>
      </c>
      <c r="C24" s="11" t="s">
        <v>86</v>
      </c>
    </row>
    <row r="25" spans="1:3">
      <c r="A25" s="9">
        <v>15</v>
      </c>
      <c r="B25" s="10" t="s">
        <v>87</v>
      </c>
      <c r="C25" s="11" t="s">
        <v>88</v>
      </c>
    </row>
    <row r="26" spans="1:3">
      <c r="A26" s="9">
        <v>16</v>
      </c>
      <c r="B26" s="10" t="s">
        <v>89</v>
      </c>
      <c r="C26" s="11" t="s">
        <v>66</v>
      </c>
    </row>
    <row r="27" spans="1:3">
      <c r="A27" s="9">
        <v>17</v>
      </c>
      <c r="B27" s="10" t="s">
        <v>90</v>
      </c>
      <c r="C27" s="11" t="s">
        <v>91</v>
      </c>
    </row>
    <row r="28" spans="1:3">
      <c r="A28" s="9">
        <v>18</v>
      </c>
      <c r="B28" s="10" t="s">
        <v>92</v>
      </c>
      <c r="C28" s="11" t="s">
        <v>66</v>
      </c>
    </row>
    <row r="29" spans="1:3">
      <c r="A29" s="9">
        <v>19</v>
      </c>
      <c r="B29" s="10" t="s">
        <v>93</v>
      </c>
      <c r="C29" s="11" t="s">
        <v>94</v>
      </c>
    </row>
    <row r="30" spans="1:3">
      <c r="A30" s="9">
        <v>20</v>
      </c>
      <c r="B30" s="10" t="s">
        <v>95</v>
      </c>
      <c r="C30" s="11" t="s">
        <v>96</v>
      </c>
    </row>
    <row r="31" spans="1:3">
      <c r="A31" s="9">
        <v>21</v>
      </c>
      <c r="B31" s="10" t="s">
        <v>97</v>
      </c>
      <c r="C31" s="11" t="s">
        <v>98</v>
      </c>
    </row>
    <row r="32" spans="1:3">
      <c r="A32" s="9">
        <v>22</v>
      </c>
      <c r="B32" s="10" t="s">
        <v>99</v>
      </c>
      <c r="C32" s="11" t="s">
        <v>100</v>
      </c>
    </row>
    <row r="33" spans="1:3">
      <c r="A33" s="9">
        <v>23</v>
      </c>
      <c r="B33" s="10" t="s">
        <v>101</v>
      </c>
      <c r="C33" s="11" t="s">
        <v>102</v>
      </c>
    </row>
    <row r="34" spans="1:3">
      <c r="A34" s="9">
        <v>24</v>
      </c>
      <c r="B34" s="10" t="s">
        <v>103</v>
      </c>
      <c r="C34" s="11" t="s">
        <v>104</v>
      </c>
    </row>
    <row r="35" spans="1:3">
      <c r="A35" s="9">
        <v>25</v>
      </c>
      <c r="B35" s="10" t="s">
        <v>105</v>
      </c>
      <c r="C35" s="11" t="s">
        <v>106</v>
      </c>
    </row>
    <row r="36" spans="1:3">
      <c r="A36" s="9">
        <v>26</v>
      </c>
      <c r="B36" s="10" t="s">
        <v>107</v>
      </c>
      <c r="C36" s="11" t="s">
        <v>108</v>
      </c>
    </row>
    <row r="37" spans="1:3">
      <c r="A37" s="9">
        <v>27</v>
      </c>
      <c r="B37" s="10" t="s">
        <v>109</v>
      </c>
      <c r="C37" s="11" t="s">
        <v>110</v>
      </c>
    </row>
    <row r="38" spans="1:3">
      <c r="A38" s="9">
        <v>28</v>
      </c>
      <c r="B38" s="10" t="s">
        <v>111</v>
      </c>
      <c r="C38" s="11" t="s">
        <v>112</v>
      </c>
    </row>
    <row r="39" spans="1:3">
      <c r="A39" s="9">
        <v>29</v>
      </c>
      <c r="B39" s="10" t="s">
        <v>113</v>
      </c>
      <c r="C39" s="11" t="s">
        <v>114</v>
      </c>
    </row>
    <row r="40" spans="1:3">
      <c r="A40" s="9">
        <v>30</v>
      </c>
      <c r="B40" s="10" t="s">
        <v>115</v>
      </c>
      <c r="C40" s="11" t="s">
        <v>116</v>
      </c>
    </row>
    <row r="41" spans="1:3">
      <c r="A41" s="9">
        <v>31</v>
      </c>
      <c r="B41" s="10" t="s">
        <v>117</v>
      </c>
      <c r="C41" s="11" t="s">
        <v>118</v>
      </c>
    </row>
    <row r="42" spans="1:3">
      <c r="A42" s="9">
        <v>32</v>
      </c>
      <c r="B42" s="10" t="s">
        <v>119</v>
      </c>
      <c r="C42" s="11" t="s">
        <v>120</v>
      </c>
    </row>
    <row r="43" spans="1:3">
      <c r="A43" s="9">
        <v>33</v>
      </c>
      <c r="B43" s="10" t="s">
        <v>121</v>
      </c>
      <c r="C43" s="11" t="s">
        <v>122</v>
      </c>
    </row>
    <row r="44" spans="1:3">
      <c r="A44" s="9">
        <v>34</v>
      </c>
      <c r="B44" s="10" t="s">
        <v>123</v>
      </c>
      <c r="C44" s="11" t="s">
        <v>124</v>
      </c>
    </row>
    <row r="45" spans="1:3">
      <c r="A45" s="9">
        <v>35</v>
      </c>
      <c r="B45" s="10" t="s">
        <v>125</v>
      </c>
      <c r="C45" s="11" t="s">
        <v>126</v>
      </c>
    </row>
    <row r="46" spans="1:3" ht="17.25" customHeight="1">
      <c r="A46" s="9">
        <v>36</v>
      </c>
      <c r="B46" s="10" t="s">
        <v>127</v>
      </c>
      <c r="C46" s="11" t="s">
        <v>66</v>
      </c>
    </row>
    <row r="47" spans="1:3">
      <c r="A47" s="9">
        <v>37</v>
      </c>
      <c r="B47" s="10" t="s">
        <v>128</v>
      </c>
      <c r="C47" s="11" t="s">
        <v>129</v>
      </c>
    </row>
    <row r="48" spans="1:3">
      <c r="A48" s="9">
        <v>38</v>
      </c>
      <c r="B48" s="10" t="s">
        <v>130</v>
      </c>
      <c r="C48" s="11" t="s">
        <v>131</v>
      </c>
    </row>
    <row r="49" spans="1:3">
      <c r="A49" s="9">
        <v>39</v>
      </c>
      <c r="B49" s="10" t="s">
        <v>132</v>
      </c>
      <c r="C49" s="11" t="s">
        <v>133</v>
      </c>
    </row>
    <row r="50" spans="1:3">
      <c r="A50" s="9">
        <v>40</v>
      </c>
      <c r="B50" s="10" t="s">
        <v>134</v>
      </c>
      <c r="C50" s="11" t="s">
        <v>135</v>
      </c>
    </row>
    <row r="51" spans="1:3" ht="15" customHeight="1">
      <c r="A51" s="9">
        <v>41</v>
      </c>
      <c r="B51" s="10" t="s">
        <v>136</v>
      </c>
      <c r="C51" s="11" t="s">
        <v>137</v>
      </c>
    </row>
    <row r="52" spans="1:3">
      <c r="A52" s="9">
        <v>42</v>
      </c>
      <c r="B52" s="10" t="s">
        <v>138</v>
      </c>
      <c r="C52" s="11" t="s">
        <v>139</v>
      </c>
    </row>
    <row r="53" spans="1:3">
      <c r="A53" s="9">
        <v>43</v>
      </c>
      <c r="B53" s="10" t="s">
        <v>140</v>
      </c>
      <c r="C53" s="11" t="s">
        <v>141</v>
      </c>
    </row>
    <row r="54" spans="1:3">
      <c r="A54" s="9">
        <v>44</v>
      </c>
      <c r="B54" s="10" t="s">
        <v>142</v>
      </c>
      <c r="C54" s="11" t="s">
        <v>143</v>
      </c>
    </row>
    <row r="55" spans="1:3">
      <c r="A55" s="9">
        <v>45</v>
      </c>
      <c r="B55" s="10" t="s">
        <v>144</v>
      </c>
      <c r="C55" s="11" t="s">
        <v>145</v>
      </c>
    </row>
    <row r="56" spans="1:3">
      <c r="A56" s="9">
        <v>46</v>
      </c>
      <c r="B56" s="10" t="s">
        <v>146</v>
      </c>
      <c r="C56" s="11" t="s">
        <v>147</v>
      </c>
    </row>
    <row r="57" spans="1:3">
      <c r="A57" s="9">
        <v>47</v>
      </c>
      <c r="B57" s="10" t="s">
        <v>148</v>
      </c>
      <c r="C57" s="11" t="s">
        <v>147</v>
      </c>
    </row>
    <row r="58" spans="1:3">
      <c r="A58" s="9">
        <v>48</v>
      </c>
      <c r="B58" s="10" t="s">
        <v>149</v>
      </c>
      <c r="C58" s="11" t="s">
        <v>150</v>
      </c>
    </row>
    <row r="59" spans="1:3" ht="15.75" customHeight="1">
      <c r="A59" s="9">
        <v>49</v>
      </c>
      <c r="B59" s="10" t="s">
        <v>151</v>
      </c>
      <c r="C59" s="11" t="s">
        <v>152</v>
      </c>
    </row>
    <row r="60" spans="1:3" ht="15" customHeight="1">
      <c r="A60" s="9">
        <v>50</v>
      </c>
      <c r="B60" s="10" t="s">
        <v>153</v>
      </c>
      <c r="C60" s="11" t="s">
        <v>64</v>
      </c>
    </row>
    <row r="61" spans="1:3">
      <c r="A61" s="9">
        <v>51</v>
      </c>
      <c r="B61" s="10" t="s">
        <v>154</v>
      </c>
      <c r="C61" s="11" t="s">
        <v>155</v>
      </c>
    </row>
    <row r="62" spans="1:3">
      <c r="A62" s="9">
        <v>52</v>
      </c>
      <c r="B62" s="12" t="s">
        <v>156</v>
      </c>
      <c r="C62" s="13" t="s">
        <v>157</v>
      </c>
    </row>
    <row r="63" spans="1:3">
      <c r="A63" s="9">
        <v>53</v>
      </c>
      <c r="B63" s="14" t="s">
        <v>158</v>
      </c>
      <c r="C63" s="15" t="s">
        <v>159</v>
      </c>
    </row>
    <row r="64" spans="1:3" ht="16.5" customHeight="1">
      <c r="A64" s="9">
        <v>54</v>
      </c>
      <c r="B64" s="14" t="s">
        <v>160</v>
      </c>
      <c r="C64" s="15" t="s">
        <v>161</v>
      </c>
    </row>
    <row r="65" spans="1:3">
      <c r="A65" s="9">
        <v>55</v>
      </c>
      <c r="B65" s="14" t="s">
        <v>162</v>
      </c>
    </row>
    <row r="66" spans="1:3">
      <c r="A66" s="9">
        <v>56</v>
      </c>
      <c r="B66" s="14" t="s">
        <v>163</v>
      </c>
    </row>
    <row r="67" spans="1:3">
      <c r="A67" s="9">
        <v>57</v>
      </c>
      <c r="B67" s="14" t="s">
        <v>164</v>
      </c>
      <c r="C67" s="15" t="s">
        <v>165</v>
      </c>
    </row>
    <row r="68" spans="1:3">
      <c r="A68" s="9">
        <v>58</v>
      </c>
      <c r="B68" s="16" t="s">
        <v>166</v>
      </c>
      <c r="C68" s="15" t="s">
        <v>167</v>
      </c>
    </row>
    <row r="69" spans="1:3">
      <c r="A69" s="9">
        <v>59</v>
      </c>
      <c r="B69" s="14" t="s">
        <v>168</v>
      </c>
      <c r="C69" s="15" t="s">
        <v>169</v>
      </c>
    </row>
    <row r="70" spans="1:3">
      <c r="A70" s="9">
        <v>60</v>
      </c>
      <c r="B70" s="14" t="s">
        <v>170</v>
      </c>
      <c r="C70" s="15" t="s">
        <v>171</v>
      </c>
    </row>
    <row r="71" spans="1:3">
      <c r="A71" s="9">
        <v>61</v>
      </c>
      <c r="B71" s="14" t="s">
        <v>172</v>
      </c>
      <c r="C71" s="15" t="s">
        <v>173</v>
      </c>
    </row>
    <row r="72" spans="1:3">
      <c r="A72" s="9">
        <v>62</v>
      </c>
      <c r="B72" s="14" t="s">
        <v>174</v>
      </c>
      <c r="C72" s="15" t="s">
        <v>175</v>
      </c>
    </row>
    <row r="73" spans="1:3">
      <c r="A73" s="9">
        <v>63</v>
      </c>
      <c r="B73" s="14" t="s">
        <v>176</v>
      </c>
      <c r="C73" s="15" t="s">
        <v>177</v>
      </c>
    </row>
    <row r="74" spans="1:3">
      <c r="A74" s="9">
        <v>64</v>
      </c>
      <c r="B74" s="14" t="s">
        <v>178</v>
      </c>
      <c r="C74" s="15" t="s">
        <v>179</v>
      </c>
    </row>
    <row r="75" spans="1:3">
      <c r="A75" s="9">
        <v>65</v>
      </c>
      <c r="B75" s="17" t="s">
        <v>180</v>
      </c>
      <c r="C75" s="18" t="s">
        <v>181</v>
      </c>
    </row>
    <row r="76" spans="1:3" ht="14.5" thickBot="1">
      <c r="A76" s="9">
        <v>66</v>
      </c>
      <c r="B76" s="19" t="s">
        <v>182</v>
      </c>
      <c r="C76" s="20" t="s">
        <v>183</v>
      </c>
    </row>
    <row r="86" spans="2:2">
      <c r="B86" s="15" t="s">
        <v>161</v>
      </c>
    </row>
    <row r="87" spans="2:2">
      <c r="B87" s="15" t="s">
        <v>184</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 </vt:lpstr>
      <vt:lpstr>KFC BOQ </vt:lpstr>
      <vt:lpstr>KFC Signage's</vt:lpstr>
      <vt:lpstr>KFC Plumbing BOQ</vt:lpstr>
      <vt:lpstr>KFC Electrical</vt:lpstr>
      <vt:lpstr>KFC-CCTV</vt:lpstr>
      <vt:lpstr>KFC-Lighting BOQ</vt:lpstr>
      <vt:lpstr>KFC-Fire Panel</vt:lpstr>
      <vt:lpstr>KFC-Fire Extinguisher &amp; Separat</vt:lpstr>
      <vt:lpstr>KFC-Sprinkler</vt:lpstr>
      <vt:lpstr>KFC MB </vt:lpstr>
      <vt:lpstr>Masala Kitchen MB</vt:lpstr>
      <vt:lpstr>FOH AREA  MB </vt:lpstr>
      <vt:lpstr>Basement MB </vt:lpstr>
      <vt:lpstr>CIVIL INTERIOR MAKE LIST</vt:lpstr>
      <vt:lpstr>'KFC Electrical'!Print_Area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2024-09-20T15:10:48Z</dcterms:modified>
</cp:coreProperties>
</file>