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media/image1.jpeg" ContentType="image/jpeg"/>
  <Override PartName="/xl/media/image2.jpeg" ContentType="image/jpeg"/>
  <Override PartName="/xl/media/image3.jpeg" ContentType="image/jpeg"/>
  <Override PartName="/xl/media/image4.jpeg" ContentType="image/jpeg"/>
  <Override PartName="/xl/media/image5.jpeg" ContentType="image/jpeg"/>
  <Override PartName="/xl/media/image6.jpeg" ContentType="image/jpeg"/>
  <Override PartName="/xl/media/image7.jpeg" ContentType="image/jpeg"/>
  <Override PartName="/xl/media/image8.jpeg" ContentType="image/jpeg"/>
  <Override PartName="/xl/media/image9.jpeg" ContentType="image/jpeg"/>
  <Override PartName="/xl/media/image10.jpeg" ContentType="image/jpeg"/>
  <Override PartName="/xl/media/image11.jpeg" ContentType="image/jpeg"/>
  <Override PartName="/xl/media/image12.jpeg" ContentType="image/jpeg"/>
  <Override PartName="/xl/media/image13.jpeg" ContentType="image/jpeg"/>
  <Override PartName="/xl/media/image14.jpeg" ContentType="image/jpeg"/>
  <Override PartName="/xl/media/image15.jpeg" ContentType="image/jpeg"/>
  <Override PartName="/xl/media/image16.jpeg" ContentType="image/jpeg"/>
  <Override PartName="/xl/media/image17.jpeg" ContentType="image/jpeg"/>
  <Override PartName="/xl/media/image18.jpeg" ContentType="image/jpeg"/>
  <Override PartName="/xl/media/image19.jpeg" ContentType="image/jpeg"/>
  <Override PartName="/xl/media/image20.jpeg" ContentType="image/jpeg"/>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Civil &amp; Interior" sheetId="2" r:id="rId5"/>
    <sheet name="Material Specifications" sheetId="3" r:id="rId6"/>
    <sheet name="Electrical ,CCTV &amp; PA Make" sheetId="4" r:id="rId7"/>
  </sheets>
</workbook>
</file>

<file path=xl/comments1.xml><?xml version="1.0" encoding="utf-8"?>
<comments xmlns="http://schemas.openxmlformats.org/spreadsheetml/2006/main">
  <authors>
    <author>Dheeraj Yadav</author>
  </authors>
  <commentList>
    <comment ref="E169" authorId="0">
      <text>
        <r>
          <rPr>
            <sz val="11"/>
            <color indexed="8"/>
            <rFont val="Helvetica Neue"/>
          </rPr>
          <t>Dheeraj Yadav:
Require detail for the same.</t>
        </r>
      </text>
    </comment>
  </commentList>
</comments>
</file>

<file path=xl/sharedStrings.xml><?xml version="1.0" encoding="utf-8"?>
<sst xmlns="http://schemas.openxmlformats.org/spreadsheetml/2006/main" uniqueCount="1181">
  <si>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</si>
  <si>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</si>
  <si>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</si>
  <si>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</si>
  <si>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Civil &amp; Interior</t>
  </si>
  <si>
    <t>Table 1</t>
  </si>
  <si>
    <t>Dominos ………………….Civil &amp; Interiors BOQ| Ver 3.0</t>
  </si>
  <si>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</si>
  <si>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</si>
  <si>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</si>
  <si>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</si>
  <si>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</si>
  <si>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</si>
  <si>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7. Scaffolding will be in contractor scope upto 4mtr &amp; Above 4mtr rate will be chargeable. If required for  installation of civil &amp; MEP.</t>
  </si>
  <si>
    <t>8. All Items Rates are inclusive of material lead &amp; lift charges.</t>
  </si>
  <si>
    <t>A. CIVIL &amp; INTERIOR BOQ-DOMINOS -Khalghat MP ( Franchise)</t>
  </si>
  <si>
    <t>Area</t>
  </si>
  <si>
    <t>Task No.</t>
  </si>
  <si>
    <t>Sub Task No.</t>
  </si>
  <si>
    <t>Name of Item</t>
  </si>
  <si>
    <t>Description of Item</t>
  </si>
  <si>
    <t>Unit</t>
  </si>
  <si>
    <t>Quantity</t>
  </si>
  <si>
    <t>Rate</t>
  </si>
  <si>
    <t>Amount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</si>
  <si>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</si>
  <si>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</si>
  <si>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</si>
  <si>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</si>
  <si>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</si>
  <si>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</si>
  <si>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</si>
  <si>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</si>
  <si>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</si>
  <si>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</si>
  <si>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</si>
  <si>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</si>
  <si>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</si>
  <si>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</si>
  <si>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</si>
  <si>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</si>
  <si>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</si>
  <si>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</si>
  <si>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</si>
  <si>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</si>
  <si>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</si>
  <si>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</si>
  <si>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</si>
  <si>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</si>
  <si>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</si>
  <si>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</si>
  <si>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</si>
  <si>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Nos.</t>
  </si>
  <si>
    <t>b.2</t>
  </si>
  <si>
    <t>Making core cutting of 100 dia</t>
  </si>
  <si>
    <t>b.3</t>
  </si>
  <si>
    <t>Making core cutting of 150 dia</t>
  </si>
  <si>
    <t>b.4</t>
  </si>
  <si>
    <t>Making core cutting of 200 dia</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</si>
  <si>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</si>
  <si>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</si>
  <si>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</si>
  <si>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</si>
  <si>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</si>
  <si>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</si>
  <si>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</si>
  <si>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</si>
  <si>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</si>
  <si>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</si>
  <si>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</si>
  <si>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</si>
  <si>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Sub Total of A.2.0</t>
  </si>
  <si>
    <t>A.3.0</t>
  </si>
  <si>
    <t>Brick Wall and Plaster</t>
  </si>
  <si>
    <t>Autoclaved Aerated Concrete Block</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</si>
  <si>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</si>
  <si>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</si>
  <si>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</si>
  <si>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</si>
  <si>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</si>
  <si>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Brick Work</t>
  </si>
  <si>
    <t>115mm thick Brick Masonry</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</si>
  <si>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</si>
  <si>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</si>
  <si>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</si>
  <si>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Plaster</t>
  </si>
  <si>
    <t>c.1</t>
  </si>
  <si>
    <t>12mm to 15mm Plastering</t>
  </si>
  <si>
    <t>Plastering the Siporex / brick masonry walls with 12mm to 15mm thk. Single coat cement plaster in 1: 4 (cement : sand proportion) with chickenmesh jali wherever required, including scaffolding and curing complete as specified and as directed by Site Engineer.</t>
  </si>
  <si>
    <t>Sub Total of A.3.0</t>
  </si>
  <si>
    <t>A.4.0</t>
  </si>
  <si>
    <t>Brickbat Coba and Water proofing</t>
  </si>
  <si>
    <t>Raised Brickbat Coba (Toilets)</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</si>
  <si>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</si>
  <si>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</si>
  <si>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</si>
  <si>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</si>
  <si>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</si>
  <si>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</si>
  <si>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d</t>
  </si>
  <si>
    <t xml:space="preserve">Water proofing (Toilet &amp; Kitchen sink area)with Membrane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</si>
  <si>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</si>
  <si>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e</t>
  </si>
  <si>
    <r>
      <rPr>
        <sz val="10"/>
        <color indexed="8"/>
        <rFont val="Times New Roman"/>
      </rPr>
      <t xml:space="preserve">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t>
    </r>
    <r>
      <rPr>
        <sz val="10"/>
        <color indexed="8"/>
        <rFont val="Times New Roman"/>
      </rPr>
      <t>Waterproofing works to be carried out by company authorised installers and guarantee/warrantee provided for 5 years.</t>
    </r>
    <r>
      <rPr>
        <b val="1"/>
        <sz val="10"/>
        <color indexed="8"/>
        <rFont val="Times New Roman"/>
      </rPr>
      <t xml:space="preserve"> </t>
    </r>
    <r>
      <rPr>
        <sz val="10"/>
        <color indexed="8"/>
        <rFont val="Times New Roman"/>
      </rPr>
      <t xml:space="preserve">Including protection plaster
</t>
    </r>
    <r>
      <rPr>
        <sz val="10"/>
        <color indexed="8"/>
        <rFont val="Times New Roman"/>
      </rPr>
      <t xml:space="preserve">Ponding test to be carried out for minimum 48 hours. 
</t>
    </r>
    <r>
      <rPr>
        <sz val="10"/>
        <color indexed="8"/>
        <rFont val="Times New Roman"/>
      </rPr>
      <t>Approved makes : Zydex, sika</t>
    </r>
  </si>
  <si>
    <t>Sub Total of A.4.0</t>
  </si>
  <si>
    <t>A.5.0</t>
  </si>
  <si>
    <t>Rolling Shutter , Awning &amp; Mild Steel work</t>
  </si>
  <si>
    <t>Motorized Rolling Shutter for entrance</t>
  </si>
  <si>
    <r>
      <rPr>
        <sz val="10"/>
        <color indexed="8"/>
        <rFont val="Times New Roman"/>
      </rPr>
      <t>Providing &amp; fixing Rolling Shutter including motarized mechanism to be operated with key/switch  of min. 20 guage MS sheet, including floor locks, guide rail, first quality enamel paint ( 1 coat of primer &amp; 2 or more coat of paint until achieved smooth finish )</t>
    </r>
    <r>
      <rPr>
        <sz val="10"/>
        <color indexed="14"/>
        <rFont val="Times New Roman"/>
      </rPr>
      <t>.</t>
    </r>
    <r>
      <rPr>
        <sz val="10"/>
        <color indexed="8"/>
        <rFont val="Times New Roman"/>
      </rPr>
      <t xml:space="preserve"> Rate including cost of transportation, loading, unloading, scaffolding, wastage, taxes etc. as mentioned in drawings  directed by Site Engineer.</t>
    </r>
  </si>
  <si>
    <t>Manual Rolling Shutter  with gear Box for entrance</t>
  </si>
  <si>
    <r>
      <rPr>
        <sz val="10"/>
        <color indexed="8"/>
        <rFont val="Times New Roman"/>
      </rPr>
      <t>Providing &amp; fixing manual Rolling Shutter including manual gear box of min. 20 guage MS sheet, including floor locks, guide rail, first quality enamel paint  ( 1 coat of primer &amp; 2 or more coat of paint until achieved smooth finish ). Rate including cost of transportation, loading, unloading, scaffolding, wastage, taxes etc. as mentioned in drawings  directed by Site Engineer.</t>
    </r>
  </si>
  <si>
    <t>HEAVY M.S Work &amp; Framework</t>
  </si>
  <si>
    <t xml:space="preserve">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 For 200 liters of water tank and HVAC units platform </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</si>
  <si>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</si>
  <si>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</si>
  <si>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</si>
  <si>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</si>
  <si>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</si>
  <si>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f</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</si>
  <si>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</si>
  <si>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</si>
  <si>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</si>
  <si>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</si>
  <si>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</si>
  <si>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r>
      <rPr>
        <sz val="10"/>
        <color indexed="8"/>
        <rFont val="Times New Roman"/>
      </rPr>
      <t xml:space="preserve">Tiles for Flooring     (General seating area)
</t>
    </r>
    <r>
      <rPr>
        <sz val="10"/>
        <color indexed="8"/>
        <rFont val="Times New Roman"/>
      </rPr>
      <t xml:space="preserve">FF 01 Kajaria -Fog Perla, cool cement, cool silver (Matt Finish) /Somany-Ethos grey </t>
    </r>
    <r>
      <rPr>
        <b val="1"/>
        <sz val="10"/>
        <color indexed="8"/>
        <rFont val="Times New Roman"/>
      </rPr>
      <t>(Details- Refer Material Spec. sheet)</t>
    </r>
  </si>
  <si>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</si>
  <si>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r>
      <rPr>
        <sz val="10"/>
        <color indexed="8"/>
        <rFont val="Times New Roman"/>
      </rPr>
      <t xml:space="preserve">Tiles for Flooring  (Light) - (Booth seating)
</t>
    </r>
    <r>
      <rPr>
        <sz val="10"/>
        <color indexed="8"/>
        <rFont val="Times New Roman"/>
      </rPr>
      <t xml:space="preserve">FF 04 - Kajaria Sheesham Rosewood/ RAK AMBER OAK or Somany Strio Verano wood Teak  </t>
    </r>
    <r>
      <rPr>
        <b val="1"/>
        <sz val="10"/>
        <color indexed="8"/>
        <rFont val="Times New Roman"/>
      </rPr>
      <t>(Details- Refer Material Spec. sheet)</t>
    </r>
  </si>
  <si>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</si>
  <si>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r>
      <rPr>
        <sz val="10"/>
        <color indexed="8"/>
        <rFont val="Times New Roman"/>
      </rPr>
      <t xml:space="preserve">Tiles for Flooring  (Dark) - (Booth seating)
</t>
    </r>
    <r>
      <rPr>
        <sz val="10"/>
        <color indexed="8"/>
        <rFont val="Times New Roman"/>
      </rPr>
      <t xml:space="preserve">FF 05 - Kajaria Sheesham Nero /RAK CEDAR BROWN or Strio Benz wood Nero </t>
    </r>
    <r>
      <rPr>
        <b val="1"/>
        <sz val="10"/>
        <color indexed="8"/>
        <rFont val="Times New Roman"/>
      </rPr>
      <t>(Details- Refer Material Spec. sheet)</t>
    </r>
    <r>
      <rPr>
        <sz val="10"/>
        <color indexed="8"/>
        <rFont val="Times New Roman"/>
      </rPr>
      <t xml:space="preserve"> </t>
    </r>
  </si>
  <si>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</si>
  <si>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r>
      <rPr>
        <sz val="10"/>
        <color indexed="8"/>
        <rFont val="Times New Roman"/>
      </rPr>
      <t xml:space="preserve">Tiles for Flooring - FF02
</t>
    </r>
    <r>
      <rPr>
        <sz val="10"/>
        <color indexed="8"/>
        <rFont val="Times New Roman"/>
      </rPr>
      <t xml:space="preserve">Kajaria-Dessert grey, cool gris,cairo gris (Matt Finish) (Kitchen  &amp; BOH) or equivalent in somany </t>
    </r>
    <r>
      <rPr>
        <b val="1"/>
        <sz val="10"/>
        <color indexed="8"/>
        <rFont val="Times New Roman"/>
      </rPr>
      <t>(Details- Refer Material Spec. sheet)</t>
    </r>
  </si>
  <si>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</si>
  <si>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d.1 (opt.)</t>
  </si>
  <si>
    <r>
      <rPr>
        <sz val="10"/>
        <color indexed="8"/>
        <rFont val="Times New Roman"/>
      </rPr>
      <t>Tiles for Flooring -</t>
    </r>
    <r>
      <rPr>
        <b val="1"/>
        <sz val="10"/>
        <color indexed="8"/>
        <rFont val="Times New Roman"/>
      </rPr>
      <t>(Details-</t>
    </r>
    <r>
      <rPr>
        <sz val="10"/>
        <color indexed="8"/>
        <rFont val="Times New Roman"/>
      </rPr>
      <t xml:space="preserve"> </t>
    </r>
    <r>
      <rPr>
        <b val="1"/>
        <sz val="10"/>
        <color indexed="8"/>
        <rFont val="Times New Roman"/>
      </rPr>
      <t>Refer Material Spec. sheet) no.- A (2a)</t>
    </r>
    <r>
      <rPr>
        <sz val="10"/>
        <color indexed="8"/>
        <rFont val="Times New Roman"/>
      </rPr>
      <t xml:space="preserve">,  FF02
</t>
    </r>
    <r>
      <rPr>
        <sz val="10"/>
        <color indexed="8"/>
        <rFont val="Times New Roman"/>
      </rPr>
      <t xml:space="preserve">(Kitchen  &amp; BOH) </t>
    </r>
  </si>
  <si>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</si>
  <si>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r>
      <rPr>
        <sz val="10"/>
        <color indexed="8"/>
        <rFont val="Times New Roman"/>
      </rPr>
      <t xml:space="preserve">Tiles for Flooring (Toilet areas)
</t>
    </r>
    <r>
      <rPr>
        <sz val="10"/>
        <color indexed="8"/>
        <rFont val="Times New Roman"/>
      </rPr>
      <t xml:space="preserve">Johson- Quartz grey/Somany -EC sapphire matt </t>
    </r>
    <r>
      <rPr>
        <b val="1"/>
        <sz val="10"/>
        <color indexed="8"/>
        <rFont val="Times New Roman"/>
      </rPr>
      <t>(Details- Refer Material Spec. sheet)</t>
    </r>
    <r>
      <rPr>
        <sz val="10"/>
        <color indexed="8"/>
        <rFont val="Times New Roman"/>
      </rPr>
      <t xml:space="preserve"> </t>
    </r>
  </si>
  <si>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</si>
  <si>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r>
      <rPr>
        <sz val="10"/>
        <color indexed="8"/>
        <rFont val="Times New Roman"/>
      </rPr>
      <t xml:space="preserve">Tiles for Flooring  
</t>
    </r>
    <r>
      <rPr>
        <sz val="10"/>
        <color indexed="8"/>
        <rFont val="Times New Roman"/>
      </rPr>
      <t xml:space="preserve">FF 03 - Johnson Endura Stepping Stone - Dona Paula Plain (Outdoor Area) or Somany - Largo Stepon Verde </t>
    </r>
    <r>
      <rPr>
        <b val="1"/>
        <sz val="10"/>
        <color indexed="8"/>
        <rFont val="Times New Roman"/>
      </rPr>
      <t xml:space="preserve"> (Details- Refer Material Spec. sheet)</t>
    </r>
    <r>
      <rPr>
        <sz val="10"/>
        <color indexed="8"/>
        <rFont val="Times New Roman"/>
      </rPr>
      <t xml:space="preserve"> </t>
    </r>
  </si>
  <si>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</si>
  <si>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g</t>
  </si>
  <si>
    <t xml:space="preserve">Tread &amp; Riser in 
Johnson Endura Stepping Stone - Dona Paula Plain (Outdoor area) </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</si>
  <si>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</si>
  <si>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h</t>
  </si>
  <si>
    <t xml:space="preserve"> Tiles in 
Johnson Endura Stepping Stone - Dona Paula Tread (Outdoor area) or Largo Riser Verde</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</si>
  <si>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</si>
  <si>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Rft</t>
  </si>
  <si>
    <t>i</t>
  </si>
  <si>
    <r>
      <rPr>
        <sz val="10"/>
        <color indexed="8"/>
        <rFont val="Times New Roman"/>
      </rPr>
      <t xml:space="preserve">Skirting                                           (General seating area)
</t>
    </r>
    <r>
      <rPr>
        <sz val="10"/>
        <color indexed="8"/>
        <rFont val="Times New Roman"/>
      </rPr>
      <t xml:space="preserve">FF 01 - Kajaria - Fog Perla, cool cement, cool silver (Matt Finish) /Somany-Ethos grey. </t>
    </r>
    <r>
      <rPr>
        <b val="1"/>
        <sz val="10"/>
        <color indexed="8"/>
        <rFont val="Times New Roman"/>
      </rPr>
      <t>(Details- Refer Material Spec. sheet)</t>
    </r>
  </si>
  <si>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</si>
  <si>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j</t>
  </si>
  <si>
    <r>
      <rPr>
        <sz val="10"/>
        <color indexed="8"/>
        <rFont val="Times New Roman"/>
      </rPr>
      <t xml:space="preserve">Skirting                                           FF02 - Kajaria-Dessert grey, cool gris,cairo gris (Matt Finish) (Kitchen  &amp; BOH) or equivalent in somany. </t>
    </r>
    <r>
      <rPr>
        <b val="1"/>
        <sz val="10"/>
        <color indexed="8"/>
        <rFont val="Times New Roman"/>
      </rPr>
      <t>(Details- Refer Material Spec. sheet)</t>
    </r>
  </si>
  <si>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</si>
  <si>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j.1 op 1</t>
  </si>
  <si>
    <r>
      <rPr>
        <sz val="10"/>
        <color indexed="8"/>
        <rFont val="Times New Roman"/>
      </rPr>
      <t xml:space="preserve">Skirting </t>
    </r>
    <r>
      <rPr>
        <b val="1"/>
        <sz val="10"/>
        <color indexed="8"/>
        <rFont val="Times New Roman"/>
      </rPr>
      <t>-(Details- Refer Material Spec. sheet) no.- 2a,</t>
    </r>
    <r>
      <rPr>
        <sz val="10"/>
        <color indexed="8"/>
        <rFont val="Times New Roman"/>
      </rPr>
      <t xml:space="preserve">  FF02
</t>
    </r>
    <r>
      <rPr>
        <sz val="10"/>
        <color indexed="8"/>
        <rFont val="Times New Roman"/>
      </rPr>
      <t xml:space="preserve">(Kitchen  &amp; BOH)  </t>
    </r>
  </si>
  <si>
    <t>k</t>
  </si>
  <si>
    <r>
      <rPr>
        <sz val="10"/>
        <color indexed="8"/>
        <rFont val="Times New Roman"/>
      </rPr>
      <t xml:space="preserve">Skirting                                           (Booth seating)
</t>
    </r>
    <r>
      <rPr>
        <sz val="10"/>
        <color indexed="8"/>
        <rFont val="Times New Roman"/>
      </rPr>
      <t xml:space="preserve">FF 04 - Kajaria Sheesham Rosewood or Somany Strio Verano wood Teak . </t>
    </r>
    <r>
      <rPr>
        <b val="1"/>
        <sz val="10"/>
        <color indexed="8"/>
        <rFont val="Times New Roman"/>
      </rPr>
      <t>(Details- Refer Material Spec. sheet)</t>
    </r>
  </si>
  <si>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</si>
  <si>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l</t>
  </si>
  <si>
    <r>
      <rPr>
        <sz val="10"/>
        <color indexed="8"/>
        <rFont val="Times New Roman"/>
      </rPr>
      <t xml:space="preserve">Wall Tile Cladding - 2 (Kitchen &amp; BOH area). </t>
    </r>
    <r>
      <rPr>
        <b val="1"/>
        <sz val="10"/>
        <color indexed="8"/>
        <rFont val="Times New Roman"/>
      </rPr>
      <t xml:space="preserve"> (Details- Refer Material Spec. sheet) no.B(3) </t>
    </r>
  </si>
  <si>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</si>
  <si>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m</t>
  </si>
  <si>
    <r>
      <rPr>
        <sz val="10"/>
        <color indexed="8"/>
        <rFont val="Times New Roman"/>
      </rPr>
      <t xml:space="preserve">Wall Cladding - plain Tile  (BOH &amp; Staff changing room area). </t>
    </r>
    <r>
      <rPr>
        <b val="1"/>
        <sz val="10"/>
        <color indexed="8"/>
        <rFont val="Times New Roman"/>
      </rPr>
      <t>(Details- Refer Material Spec. sheet) no.B(4)</t>
    </r>
  </si>
  <si>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</si>
  <si>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n</t>
  </si>
  <si>
    <r>
      <rPr>
        <sz val="10"/>
        <color indexed="8"/>
        <rFont val="Times New Roman"/>
      </rPr>
      <t xml:space="preserve">Dado Tile Cladding         Shesham Oak wood </t>
    </r>
    <r>
      <rPr>
        <b val="1"/>
        <sz val="10"/>
        <color indexed="8"/>
        <rFont val="Times New Roman"/>
      </rPr>
      <t>(Details- Refer Material Spec. sheet)</t>
    </r>
    <r>
      <rPr>
        <sz val="10"/>
        <color indexed="8"/>
        <rFont val="Times New Roman"/>
      </rPr>
      <t xml:space="preserve">  </t>
    </r>
  </si>
  <si>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</si>
  <si>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o</t>
  </si>
  <si>
    <t>Dado in 
Johnson Endura Stepping Stone - Dona Paula Plain (Outdoor area) or Somany Largo Riser Verde</t>
  </si>
  <si>
    <r>
      <rPr>
        <sz val="10"/>
        <color indexed="8"/>
        <rFont val="Times New Roman"/>
      </rP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</si>
  <si>
    <t>p</t>
  </si>
  <si>
    <r>
      <rPr>
        <sz val="10"/>
        <color indexed="8"/>
        <rFont val="Times New Roman"/>
      </rPr>
      <t>Dado Tile Cladding  - Johson- Plain grey/Somany -EC sapphire matt(Toilets).</t>
    </r>
    <r>
      <rPr>
        <b val="1"/>
        <sz val="10"/>
        <color indexed="8"/>
        <rFont val="Times New Roman"/>
      </rPr>
      <t xml:space="preserve"> (Details- Refer Material Spec. sheet) </t>
    </r>
  </si>
  <si>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</si>
  <si>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q</t>
  </si>
  <si>
    <t>Dado Tile Cladding  - White Tile in Staff Toilet or changing room</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</si>
  <si>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</si>
  <si>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r</t>
  </si>
  <si>
    <t>Granite (Jet Black) Frame</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</si>
  <si>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</si>
  <si>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RFt</t>
  </si>
  <si>
    <t>s</t>
  </si>
  <si>
    <t>Granite (Jet Black/Steel grey) Band</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</si>
  <si>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</si>
  <si>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t</t>
  </si>
  <si>
    <t>Jet Black Granite</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</si>
  <si>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</si>
  <si>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</si>
  <si>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u</t>
  </si>
  <si>
    <r>
      <rPr>
        <sz val="10"/>
        <color indexed="8"/>
        <rFont val="Times New Roman"/>
      </rPr>
      <t xml:space="preserve">Dado Tile Cladding on Counter-
</t>
    </r>
    <r>
      <rPr>
        <sz val="10"/>
        <color indexed="8"/>
        <rFont val="Times New Roman"/>
      </rPr>
      <t>130 x 800 mm - Sheesham Rosewood (Herringbone pattern).(</t>
    </r>
    <r>
      <rPr>
        <b val="1"/>
        <sz val="10"/>
        <color indexed="8"/>
        <rFont val="Times New Roman"/>
      </rPr>
      <t>Details- Refer Material Spec. sheet</t>
    </r>
    <r>
      <rPr>
        <sz val="10"/>
        <color indexed="8"/>
        <rFont val="Times New Roman"/>
      </rPr>
      <t>)</t>
    </r>
  </si>
  <si>
    <r>
      <rPr>
        <sz val="10"/>
        <color indexed="8"/>
        <rFont val="Times New Roman"/>
      </rPr>
      <t xml:space="preserve">Providing and fixing in position </t>
    </r>
    <r>
      <rPr>
        <sz val="10"/>
        <color indexed="11"/>
        <rFont val="Times New Roman"/>
      </rPr>
      <t>Glazed Vitrified Tile</t>
    </r>
    <r>
      <rPr>
        <sz val="10"/>
        <color indexed="8"/>
        <rFont val="Times New Roman"/>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</si>
  <si>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t>Sub Total of A.6.0</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</si>
  <si>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</si>
  <si>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</si>
  <si>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</si>
  <si>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</si>
  <si>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</si>
  <si>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</si>
  <si>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</si>
  <si>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r>
      <rPr>
        <sz val="10"/>
        <color indexed="8"/>
        <rFont val="Times New Roman"/>
      </rPr>
      <t xml:space="preserve">Providing and Fixing in position suspended type 12 mm  Bison Board False Ceiling with required M.S frame (50x50 mm ,18 gauge with 1 coat of primer &amp; 2 or more coat of paint until achieved smooth finish as per drawing) work/ fixing arrangement of </t>
    </r>
    <r>
      <rPr>
        <b val="1"/>
        <sz val="10"/>
        <color indexed="8"/>
        <rFont val="Times New Roman"/>
      </rPr>
      <t>2'x2' c/c</t>
    </r>
    <r>
      <rPr>
        <sz val="10"/>
        <color indexed="8"/>
        <rFont val="Times New Roman"/>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</si>
  <si>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t>sqft</t>
  </si>
  <si>
    <r>
      <rPr>
        <sz val="10"/>
        <color indexed="8"/>
        <rFont val="Times New Roman"/>
      </rPr>
      <t xml:space="preserve">ACP Fale Ceiling. </t>
    </r>
    <r>
      <rPr>
        <b val="1"/>
        <sz val="10"/>
        <color indexed="8"/>
        <rFont val="Times New Roman"/>
      </rPr>
      <t>(Details- Refer Material Spec. sheet)</t>
    </r>
  </si>
  <si>
    <r>
      <rPr>
        <sz val="10"/>
        <color indexed="8"/>
        <rFont val="Times New Roman"/>
      </rPr>
      <t xml:space="preserve">Providing and Fixing in position suspended type 4mm thk ACP  False Ceiling with required M.S frame 50x50 mm ,18 Gauge and work/ fixing arrangement of </t>
    </r>
    <r>
      <rPr>
        <b val="1"/>
        <sz val="10"/>
        <color indexed="8"/>
        <rFont val="Times New Roman"/>
      </rPr>
      <t>2'x2' c/c</t>
    </r>
    <r>
      <rPr>
        <sz val="10"/>
        <color indexed="8"/>
        <rFont val="Times New Roman"/>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</si>
  <si>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t>Sub Total of B.1.0</t>
  </si>
  <si>
    <t>B.2.0</t>
  </si>
  <si>
    <t>Ceiling Elements</t>
  </si>
  <si>
    <t>Ceiling Suspended metal framing (Community Seating Ceiling )</t>
  </si>
  <si>
    <r>
      <rPr>
        <sz val="10"/>
        <color indexed="8"/>
        <rFont val="Times New Roman"/>
      </rPr>
      <t>Providing and Fixing in position Ceiling Suspended Metal Grid frame (1500 x 900 ) made out of 25x25mm m.s. hollow box pipe finished with approved shade  of .5 micron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</si>
  <si>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t>Baffles Ceiling -Wooden  rafter with rubber wood/Ash wood (Booth seating)</t>
  </si>
  <si>
    <t>Providing and Fixing  125mmX25mm thick wood finish with natural clear polish make suspended from ceiling. Complete as specified in the drawing &amp; to the satisfaction of the Architect &amp; Site-in-charge.</t>
  </si>
  <si>
    <t>R.ft</t>
  </si>
  <si>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</si>
  <si>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</si>
  <si>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</si>
  <si>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</si>
  <si>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Sub Total of B.2.0</t>
  </si>
  <si>
    <t>B.3.0</t>
  </si>
  <si>
    <t>Wall Claddings / Wall Partitions /Claddings</t>
  </si>
  <si>
    <r>
      <rPr>
        <sz val="10"/>
        <color indexed="8"/>
        <rFont val="Times New Roman"/>
      </rPr>
      <t>Bison Partition -</t>
    </r>
    <r>
      <rPr>
        <b val="1"/>
        <sz val="10"/>
        <color indexed="8"/>
        <rFont val="Times New Roman"/>
      </rPr>
      <t xml:space="preserve"> P1</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</si>
  <si>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</si>
  <si>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a.(i)</t>
  </si>
  <si>
    <r>
      <rPr>
        <b val="1"/>
        <sz val="10"/>
        <color indexed="8"/>
        <rFont val="Times New Roman"/>
      </rPr>
      <t>Framing</t>
    </r>
    <r>
      <rPr>
        <sz val="10"/>
        <color indexed="8"/>
        <rFont val="Times New Roman"/>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</si>
  <si>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</si>
  <si>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</si>
  <si>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Ply Partition - P2</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</si>
  <si>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</si>
  <si>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 xml:space="preserve">Bison Panelling - PN1
</t>
  </si>
  <si>
    <t>Providing and fixing in position Panelling made out of 12 mm thk. Bison Board of approved make on one side with necessary  aluminum/M.S sections, framing details as mentioned below - c.(i).  (Surface area of single side will be consider for billing)</t>
  </si>
  <si>
    <t>c.(i)</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</si>
  <si>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</si>
  <si>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Marine Ply</t>
  </si>
  <si>
    <t>Providing &amp; Fixing 12 mm Marine Ply on Existing Provided Surface. Rate will exclude cost of framing</t>
  </si>
  <si>
    <t>Sqft</t>
  </si>
  <si>
    <t>d.1</t>
  </si>
  <si>
    <t>Providing &amp; Fixing 19 mm Marine Ply on Existing Provided Surface. Rate will exclude cost of framing</t>
  </si>
  <si>
    <t>d.2</t>
  </si>
  <si>
    <t>Providing &amp; Fixing 19 mm marine ply to be fixed with wooden gitty and the wall undulation to be covered by cement plaster</t>
  </si>
  <si>
    <t>Bison Boxing - PN5
For Façade</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</si>
  <si>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</si>
  <si>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Prelam Panelling (Base for Vinyl pasting) - PN2
Upto 2500mm level from FFL</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</si>
  <si>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</si>
  <si>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Prelam on Existing Surface</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</si>
  <si>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</si>
  <si>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WPC board (Base for Vinyl Pasting)PN2.2</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</si>
  <si>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</si>
  <si>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Sft</t>
  </si>
  <si>
    <t>h.1</t>
  </si>
  <si>
    <t>WPC board on Existing Surface</t>
  </si>
  <si>
    <t>Providing and fixing in position Panelling made out of  8mm thk. WPC on Existing Surface. Complete as per decoration plan and as specified &amp; directed by Site Engineer. (Surface Area of the partition shall be measured for billing).Rate  will exclude cost of framing</t>
  </si>
  <si>
    <r>
      <rPr>
        <sz val="10"/>
        <color indexed="8"/>
        <rFont val="Times New Roman"/>
      </rPr>
      <t xml:space="preserve">Ply Panelling - </t>
    </r>
    <r>
      <rPr>
        <b val="1"/>
        <sz val="10"/>
        <color indexed="8"/>
        <rFont val="Times New Roman"/>
      </rPr>
      <t>PN3</t>
    </r>
    <r>
      <rPr>
        <sz val="10"/>
        <color indexed="8"/>
        <rFont val="Times New Roman"/>
      </rPr>
      <t xml:space="preserve">
</t>
    </r>
  </si>
  <si>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</si>
  <si>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Laminate on panelling </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</si>
  <si>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</si>
  <si>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</si>
  <si>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</si>
  <si>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Wall Corner Guard</t>
  </si>
  <si>
    <t>Providing &amp; fixing 15mmX15mm anodized Aluminium  finish corner guard in approved shade powder coat matching to tile color above skirting level upto 2500 mm.</t>
  </si>
  <si>
    <t>R. Ft</t>
  </si>
  <si>
    <t>MS Tube Wall guards for articlad</t>
  </si>
  <si>
    <t>Providing &amp; fixing MS Tube 25mmX25mm finish in black Powder coat (0.5 micron) for Booth area articlad wall till skirting level as/drawing.</t>
  </si>
  <si>
    <t>Floor Transition strip</t>
  </si>
  <si>
    <t>Providing &amp; fixing 15mm wide 'T' shape anodized Aluminium Transition strip</t>
  </si>
  <si>
    <t>o op1</t>
  </si>
  <si>
    <r>
      <rPr>
        <sz val="10"/>
        <color indexed="8"/>
        <rFont val="Times New Roman"/>
      </rPr>
      <t>Dado Brick / Tile Cladding - 3 (Booth seating area)-</t>
    </r>
    <r>
      <rPr>
        <u val="single"/>
        <sz val="10"/>
        <color indexed="8"/>
        <rFont val="Times New Roman"/>
      </rPr>
      <t>(ACG 795 Articlad-Aggregate Material-German Handmade)</t>
    </r>
  </si>
  <si>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</si>
  <si>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o op2</t>
  </si>
  <si>
    <r>
      <rPr>
        <sz val="10"/>
        <color indexed="8"/>
        <rFont val="Times New Roman"/>
      </rPr>
      <t>Dado Brick / Tile Cladding - 3 (Booth seating area)-</t>
    </r>
    <r>
      <rPr>
        <u val="single"/>
        <sz val="10"/>
        <color indexed="8"/>
        <rFont val="Times New Roman"/>
      </rPr>
      <t>(ACG 795 Articlad- Aggregate Material-German Handmade)</t>
    </r>
  </si>
  <si>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</si>
  <si>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o op3</t>
  </si>
  <si>
    <t>Dado Brick / Tile Cladding - 3 (Booth seating area)-Unistone (Zara cotswold)</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</si>
  <si>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</si>
  <si>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t>o op4</t>
  </si>
  <si>
    <r>
      <rPr>
        <sz val="10"/>
        <color indexed="8"/>
        <rFont val="Times New Roman"/>
      </rPr>
      <t>Dado Brick / Tile Cladding - 3 (Booth seating area)-</t>
    </r>
    <r>
      <rPr>
        <u val="single"/>
        <sz val="10"/>
        <color indexed="8"/>
        <rFont val="Times New Roman"/>
      </rPr>
      <t>MCM(Code -A Series Brick 54058)</t>
    </r>
  </si>
  <si>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</si>
  <si>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 op1</t>
  </si>
  <si>
    <r>
      <rPr>
        <sz val="10"/>
        <color indexed="8"/>
        <rFont val="Times New Roman"/>
      </rPr>
      <t>Dado Brick / Tile Cladding - White Brick at Entrance area-</t>
    </r>
    <r>
      <rPr>
        <u val="single"/>
        <sz val="10"/>
        <color indexed="8"/>
        <rFont val="Times New Roman"/>
      </rPr>
      <t>Articlad ACG 555 Exterior Grade-Aggregate Material-German Handmade</t>
    </r>
  </si>
  <si>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</si>
  <si>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p op2</t>
  </si>
  <si>
    <r>
      <rPr>
        <sz val="10"/>
        <color indexed="8"/>
        <rFont val="Times New Roman"/>
      </rPr>
      <t>Dado Brick / Tile Cladding - White Brick at Entrance area-</t>
    </r>
    <r>
      <rPr>
        <u val="single"/>
        <sz val="10"/>
        <color indexed="8"/>
        <rFont val="Times New Roman"/>
      </rPr>
      <t>MCM Clay Tile(Code -K series ,facing brick /052)</t>
    </r>
  </si>
  <si>
    <t>Providing and fixing in position Brick / Brick finish dado clay tile on brick wall surface  Complete as specified in the drawing &amp; to the satisfaction of the Architect &amp; Site-in-charge.(Cost will include Mortar Mixture Thick 12-15 mm, 1:4)</t>
  </si>
  <si>
    <t>p op3</t>
  </si>
  <si>
    <r>
      <rPr>
        <sz val="10"/>
        <color indexed="8"/>
        <rFont val="Times New Roman"/>
      </rPr>
      <t xml:space="preserve">Dado Brick / Tile Cladding - White Brick at Entrance area- </t>
    </r>
    <r>
      <rPr>
        <u val="single"/>
        <sz val="10"/>
        <color indexed="8"/>
        <rFont val="Times New Roman"/>
      </rPr>
      <t>Unistone (Dholpur)</t>
    </r>
  </si>
  <si>
    <t>Providing and fixing in position Brick / Brick finish dado clay tile on direcet brick wall surface  Complete as specified in the drawing &amp; to the satisfaction of the Architect &amp; Site-in-charge. (Cost will include Mortar Mixture Thick 12-15 mm, 1:4)</t>
  </si>
  <si>
    <t>Framing for articlad</t>
  </si>
  <si>
    <t xml:space="preserve">Providing and fixing 10 mm shera board with MS section of 25 mm * 25mm *1.5 mm(18 guage) as per drawings . </t>
  </si>
  <si>
    <t>sq.ft</t>
  </si>
  <si>
    <r>
      <rPr>
        <sz val="10"/>
        <color indexed="8"/>
        <rFont val="Times New Roman"/>
      </rPr>
      <t xml:space="preserve">Exterior Textured Paint </t>
    </r>
    <r>
      <rPr>
        <u val="single"/>
        <sz val="10"/>
        <color indexed="8"/>
        <rFont val="Times New Roman"/>
      </rPr>
      <t>(Spectrum/Equivalent  -Graniplast stone dust finish)</t>
    </r>
    <r>
      <rPr>
        <sz val="10"/>
        <color indexed="8"/>
        <rFont val="Times New Roman"/>
      </rPr>
      <t xml:space="preserve"> on facade portal- Refer material specification sheet</t>
    </r>
  </si>
  <si>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</si>
  <si>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New Items</t>
  </si>
  <si>
    <t>ACP Cladding for exterior</t>
  </si>
  <si>
    <t>Sub Total of B.3.0</t>
  </si>
  <si>
    <t>B.4.0</t>
  </si>
  <si>
    <t>Doors &amp; Windows</t>
  </si>
  <si>
    <t xml:space="preserve">Main Entry Glass Door with metal frame as per drawing- 6 ft wide
</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</si>
  <si>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</si>
  <si>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 xml:space="preserve">Frameless toughened glass door with patch fittings and lock </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</si>
  <si>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</si>
  <si>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</si>
  <si>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</si>
  <si>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Single Leaf Flush Door - With Vision Panel with Granite framing (SDP Entry)</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</si>
  <si>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</si>
  <si>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c.2</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</si>
  <si>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</si>
  <si>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</si>
  <si>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</si>
  <si>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</si>
  <si>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</si>
  <si>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</si>
  <si>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</si>
  <si>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</si>
  <si>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</si>
  <si>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</si>
  <si>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 xml:space="preserve">Swing Single Leaf Flush Door -D2SV without door Frame (Kitchen to BOH) </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</si>
  <si>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</si>
  <si>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Counter Swing Door</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</si>
  <si>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</si>
  <si>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</si>
  <si>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</si>
  <si>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</si>
  <si>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</si>
  <si>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</si>
  <si>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</si>
  <si>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Painting - Asain coal mine 8301 (Vertical Exposed Surfaces)</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</si>
  <si>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</si>
  <si>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</si>
  <si>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</si>
  <si>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</si>
  <si>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r>
      <rPr>
        <sz val="10"/>
        <color indexed="8"/>
        <rFont val="Times New Roman"/>
      </rPr>
      <t>Painting - Textured Paint -</t>
    </r>
    <r>
      <rPr>
        <b val="1"/>
        <sz val="10"/>
        <color indexed="8"/>
        <rFont val="Times New Roman"/>
      </rPr>
      <t>(Details- Refer Material Spec. sheet)</t>
    </r>
    <r>
      <rPr>
        <sz val="10"/>
        <color indexed="8"/>
        <rFont val="Times New Roman"/>
      </rPr>
      <t xml:space="preserve">
</t>
    </r>
    <r>
      <rPr>
        <sz val="10"/>
        <color indexed="8"/>
        <rFont val="Times New Roman"/>
      </rPr>
      <t>(Vertical Exposed Surfaces)</t>
    </r>
  </si>
  <si>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</si>
  <si>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</si>
  <si>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</si>
  <si>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</si>
  <si>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</si>
  <si>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Duco Paint</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</si>
  <si>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</si>
  <si>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Sub Total of B.5.0</t>
  </si>
  <si>
    <t>C</t>
  </si>
  <si>
    <t>Exterior Head</t>
  </si>
  <si>
    <t>C.1.0</t>
  </si>
  <si>
    <t>Façade Work</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</si>
  <si>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</si>
  <si>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</si>
  <si>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</si>
  <si>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</si>
  <si>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</si>
  <si>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</si>
  <si>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</si>
  <si>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</si>
  <si>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</si>
  <si>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Fixed Glass with Aluminium Frame at entrance</t>
  </si>
  <si>
    <t>Providing and fixing in position fixed 10 mm toughened glass pratition with As/approved powder coated (ARMADA BLUE) or colout matching to pantone shade PMS 2965 C aluminium outer frame of 40x45x1.5mm from inside with toughened glass.</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</si>
  <si>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</si>
  <si>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</si>
  <si>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</si>
  <si>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</si>
  <si>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</si>
  <si>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Sub Total of C.1.0</t>
  </si>
  <si>
    <t>D</t>
  </si>
  <si>
    <t>Wood Work</t>
  </si>
  <si>
    <t>D.1.0</t>
  </si>
  <si>
    <t>Furniture /WOOD Work</t>
  </si>
  <si>
    <t>Order Counter</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</si>
  <si>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</si>
  <si>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RFT</t>
  </si>
  <si>
    <t>Order Counter with Glass Slider/Openable</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</si>
  <si>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</si>
  <si>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Make line</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</si>
  <si>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</si>
  <si>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MOP/Janitor storage</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</si>
  <si>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</si>
  <si>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 xml:space="preserve">SoftBoard </t>
  </si>
  <si>
    <t>Providing and Fixing in position softboard as specified size. complete in all respect as per detailed drawing. Panel Size : 1200 x 900</t>
  </si>
  <si>
    <t>Staff Lunch Table</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</si>
  <si>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</si>
  <si>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M S railing</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</si>
  <si>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</si>
  <si>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S S railing</t>
  </si>
  <si>
    <t xml:space="preserve">Providing and fixing in position S. S. Railing made out of  ss grade 304 hollow section for vertical sections and midrails and S.S Hollow handrail . Cost to include all hardware and fasteners etc. complete in all respect as per detailed drawing. </t>
  </si>
  <si>
    <t>Removing &amp; Re-fixing existing M.s/ S. S. Railing</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</si>
  <si>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</si>
  <si>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LS</t>
  </si>
  <si>
    <t xml:space="preserve">Mirror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</si>
  <si>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</si>
  <si>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No.</t>
  </si>
  <si>
    <t>Hood Graphic Panel</t>
  </si>
  <si>
    <t>Providing and fixing in place Hood Graphic Panel made out of approved shade powder coated sheet metal Complete as per details in drawing
Reference Drawing No. 960</t>
  </si>
  <si>
    <t>Computer Holder above Dough Tray &amp; Router</t>
  </si>
  <si>
    <t>Fixing ceiling mounted ,Metal fabricated Computer Holder for Thin clients above Dough Tray &amp; Router. Complete in all respect as per detailed drawing.</t>
  </si>
  <si>
    <t>Computer Holder Wall Mounted for SDP &amp; Makeline</t>
  </si>
  <si>
    <t>Fixing Wall mounted ,Metal fabricated Computer Holder for Thin clients above Dough Tray &amp; Router. Complete in all respect as per detailed drawing.</t>
  </si>
  <si>
    <t xml:space="preserve">Corian -6 MM THK.LG HAUSYS G-109 Foldable Ledge- Take away (Samsung aspen glow - AG636/ Rehau frost white 180L)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</si>
  <si>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</si>
  <si>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rft</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</si>
  <si>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</si>
  <si>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</si>
  <si>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Sub Total of D.1.0</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</si>
  <si>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</si>
  <si>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</si>
  <si>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</si>
  <si>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</si>
  <si>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</si>
  <si>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</si>
  <si>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RMT</t>
  </si>
  <si>
    <t>20mm nominal bore for sink+ gyser+ RO+ Basin+papsi machine</t>
  </si>
  <si>
    <t>25mm nominal bore for main water supply</t>
  </si>
  <si>
    <t>32mm nominal bore</t>
  </si>
  <si>
    <t>40mm nominal bore</t>
  </si>
  <si>
    <t>Providing &amp; fixing of ISI Mark CPVC ball valves of followig dia pipes as mentioned below (Make - supreme/prince/astral or as approved)</t>
  </si>
  <si>
    <t>b.5</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</si>
  <si>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</si>
  <si>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</si>
  <si>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</si>
  <si>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</si>
  <si>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</si>
  <si>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</si>
  <si>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c.3</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</si>
  <si>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</si>
  <si>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</si>
  <si>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</si>
  <si>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</si>
  <si>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</si>
  <si>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</si>
  <si>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</si>
  <si>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f.1</t>
  </si>
  <si>
    <t>25 mm nominal bore</t>
  </si>
  <si>
    <t>f.2</t>
  </si>
  <si>
    <t>32 mm nominal bore</t>
  </si>
  <si>
    <t>f.3</t>
  </si>
  <si>
    <t>40 mm nominal bore</t>
  </si>
  <si>
    <t>Sub Total of E.1.0</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</si>
  <si>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</si>
  <si>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</si>
  <si>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</si>
  <si>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</si>
  <si>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</si>
  <si>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</si>
  <si>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</si>
  <si>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</si>
  <si>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</si>
  <si>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150 mm dia.</t>
  </si>
  <si>
    <t xml:space="preserve">Providing ,laying, testing &amp; commissioning of approved Multi floor trap / Nahani trap with Chilly trap  of required sizes, including jointing etc. complete and as directed. (GMGR/Chilly or equivalent) 
</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</si>
  <si>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</si>
  <si>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</si>
  <si>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r>
      <rPr>
        <sz val="10"/>
        <color indexed="8"/>
        <rFont val="Times New Roman"/>
      </rPr>
      <t>Providing and fixing of PVC water vertical type storage tanks of the approved quality, including making solid  work complete in all respects with gate valve,</t>
    </r>
    <r>
      <rPr>
        <sz val="10"/>
        <color indexed="23"/>
        <rFont val="Times New Roman"/>
      </rPr>
      <t xml:space="preserve"> float valve</t>
    </r>
    <r>
      <rPr>
        <sz val="10"/>
        <color indexed="8"/>
        <rFont val="Times New Roman"/>
      </rPr>
      <t xml:space="preserve"> and necessary accessiories .(Sintex or equivalent make of Capacity - 200-250 ltrs)</t>
    </r>
  </si>
  <si>
    <t>Providing and fixing of PVC water storage tanks of the approved quality, including making solid  work complete in all respects with gate valve and necessary accessiories(Sintex or equivalent make )</t>
  </si>
  <si>
    <t>Ltr</t>
  </si>
  <si>
    <t>Sub Total of E.2.0</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</si>
  <si>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</si>
  <si>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</si>
  <si>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</si>
  <si>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</si>
  <si>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</si>
  <si>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Sub Total of E.3.0</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</si>
  <si>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</si>
  <si>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</si>
  <si>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</si>
  <si>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r>
      <rPr>
        <sz val="10"/>
        <color indexed="8"/>
        <rFont val="Times New Roman"/>
      </rPr>
      <t>WC</t>
    </r>
    <r>
      <rPr>
        <b val="1"/>
        <sz val="10"/>
        <color indexed="8"/>
        <rFont val="Times New Roman"/>
      </rPr>
      <t xml:space="preserve"> (Details - Refer Toilet Specs.)</t>
    </r>
  </si>
  <si>
    <t xml:space="preserve">Hindware - Enigma or equivalent- wall mounted closet with Quiet-Close seat and cover (Catalogue no. 92024, Colour - Star white) </t>
  </si>
  <si>
    <t>Cocealed Cistern with flush plate</t>
  </si>
  <si>
    <t>Hindware or equivalent- Conceale Cistern (Concealo) and Face Plate (Concealo - Shell) / Flushing cistern can be identify from Vendor according to WC.</t>
  </si>
  <si>
    <r>
      <rPr>
        <sz val="10"/>
        <color indexed="8"/>
        <rFont val="Times New Roman"/>
      </rPr>
      <t xml:space="preserve">Wash Basin </t>
    </r>
    <r>
      <rPr>
        <b val="1"/>
        <sz val="10"/>
        <color indexed="8"/>
        <rFont val="Times New Roman"/>
      </rPr>
      <t>(Details - Refer Toilet Specs.)</t>
    </r>
  </si>
  <si>
    <t>Hindware Magma -1719 Artistic Basin-510X360X120 wall hung (white) or equivalent.</t>
  </si>
  <si>
    <t>Wash Basin</t>
  </si>
  <si>
    <t>Hindware table top wash basin  Fornte white 91043 or equivalent</t>
  </si>
  <si>
    <t>Toilet accessories</t>
  </si>
  <si>
    <t>Toilet paper holder with cover - Hindware - (Catalogue no. F880003) or equivalent</t>
  </si>
  <si>
    <r>
      <rPr>
        <sz val="10"/>
        <color indexed="8"/>
        <rFont val="Times New Roman"/>
      </rPr>
      <t xml:space="preserve">Soap Dispenser Wash Basin </t>
    </r>
    <r>
      <rPr>
        <b val="1"/>
        <sz val="10"/>
        <color indexed="8"/>
        <rFont val="Times New Roman"/>
      </rPr>
      <t>(Details - Refer Toilet Specs.)</t>
    </r>
  </si>
  <si>
    <t>Dolphy White ABS Wall Mounted 400 ml Liquid Soap Dispenser/ Dolphy – DSDR 0065 which is manual not automatic. But the alternative specs are mentioned for Automatic.- will use current only of Dolphy/censor one will be use for flagship stores only.</t>
  </si>
  <si>
    <t>Tissue Dispenser</t>
  </si>
  <si>
    <t>Dolphy Multifold Stainless Steel Towel Paper Dispenser</t>
  </si>
  <si>
    <t>a.8</t>
  </si>
  <si>
    <t>Pillar Cock for Wash Basin</t>
  </si>
  <si>
    <t>Hindware - Quadra Pillar cock - (Catalogue no. F380001CP, Finish - Chrome) or equivalent</t>
  </si>
  <si>
    <t>a.9</t>
  </si>
  <si>
    <t>Bib cock</t>
  </si>
  <si>
    <t>Hindware -Quadra which is actually “Quadra Bib Cock 2 in 1 with wall flange” or equivalent</t>
  </si>
  <si>
    <t>a.10</t>
  </si>
  <si>
    <r>
      <rPr>
        <sz val="10"/>
        <color indexed="8"/>
        <rFont val="Times New Roman"/>
      </rPr>
      <t xml:space="preserve">Jet Spray (Health Faucet)  </t>
    </r>
    <r>
      <rPr>
        <b val="1"/>
        <sz val="10"/>
        <color indexed="8"/>
        <rFont val="Times New Roman"/>
      </rPr>
      <t>(Details - Refer Toilet Specs.)</t>
    </r>
  </si>
  <si>
    <t>Hindware-Health Faucet  F 160013 CP ABS With Rubbit Cleaning System</t>
  </si>
  <si>
    <t>a.11</t>
  </si>
  <si>
    <t>Bottle Trap</t>
  </si>
  <si>
    <t>Hindware-Addons - Bottle Trap 32mm With 125mm &amp; 175mm Long Wall Connection Pipe &amp;Wall Flange (ECONOMY MODEL)</t>
  </si>
  <si>
    <t>a.12</t>
  </si>
  <si>
    <t>Sink Mixer For 3 way Sink</t>
  </si>
  <si>
    <t xml:space="preserve">Providing and fixing C.P brass wall mounted sink mixer with swinging spout including cutting and making good the walls where required. (3 way Sink ) </t>
  </si>
  <si>
    <t>a.13</t>
  </si>
  <si>
    <t>40 mm Dia Pipe</t>
  </si>
  <si>
    <t xml:space="preserve">40 mm CPVC Dia Pipe for 3 way sink for all inclusive fittings </t>
  </si>
  <si>
    <t>a.14</t>
  </si>
  <si>
    <t>Kitchen Paper Holder</t>
  </si>
  <si>
    <t>SS Kitchen Paper Holder 9" (Make : Hindware chrome F840008CP or equivalent)</t>
  </si>
  <si>
    <t>a.15</t>
  </si>
  <si>
    <t>Waste Coupling</t>
  </si>
  <si>
    <t>Waste Coupling for 3Way sink and Makeline sink</t>
  </si>
  <si>
    <t>a.16</t>
  </si>
  <si>
    <t>Waste Flexible Pipe</t>
  </si>
  <si>
    <t>PVC Waste flexible Pipe of 1.0m length and 25 mm dia (make :SBD/Shineman etc)</t>
  </si>
  <si>
    <t>a.17</t>
  </si>
  <si>
    <t>Conceal Coak</t>
  </si>
  <si>
    <t>Conceal coak for makeline sink (Make- Hindware F310003ACP  OR equivalent)  Regular Body Suitable for 15mm Pipe Line with Spindle Extension &amp; Plastic Protection Cap (without Exposed Parts) OR equivalent</t>
  </si>
  <si>
    <t>NO.</t>
  </si>
  <si>
    <t>Sub Total of E.4.0</t>
  </si>
  <si>
    <t>F</t>
  </si>
  <si>
    <t>Electrical</t>
  </si>
  <si>
    <t>F.1.0</t>
  </si>
  <si>
    <t>VTPN DB</t>
  </si>
  <si>
    <t>16 Way VTPN DB - Kitchen Equipment+ Lighting+Power DB</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</si>
  <si>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</si>
  <si>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</si>
  <si>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</si>
  <si>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</si>
  <si>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</si>
  <si>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</si>
  <si>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</si>
  <si>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12 Way VTPN DB - Kitchen Equipment+ Lighting+Power DB</t>
  </si>
  <si>
    <t>63A , TM based MCCB of 25kA with O/L, S/C &amp; E/F Protection - 01 No</t>
  </si>
  <si>
    <t xml:space="preserve">6/32A SP MCB - 18 Nos </t>
  </si>
  <si>
    <t>6/32 Amp TP MCB- 6 Nos</t>
  </si>
  <si>
    <t>8 Way VTPN DB - Kitchen Equipment+ Lighting+Power DB</t>
  </si>
  <si>
    <t xml:space="preserve">6/32A SP MCB - 12 Nos </t>
  </si>
  <si>
    <t>6/32 Amp TP MCB- 4 Nos</t>
  </si>
  <si>
    <t>Sub Total of F.1.0</t>
  </si>
  <si>
    <t>F.2.0</t>
  </si>
  <si>
    <t>TPN DB</t>
  </si>
  <si>
    <t>12 Way TPN DB - Kitchen Equipment+ Lighting+Power DB</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</si>
  <si>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</si>
  <si>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</si>
  <si>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</si>
  <si>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</si>
  <si>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</si>
  <si>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8 Way TPN DB - Kitchen Equipment+ Lighting+Power DB</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</si>
  <si>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</si>
  <si>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</si>
  <si>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</si>
  <si>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</si>
  <si>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</si>
  <si>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 xml:space="preserve">6 way TPN DB </t>
  </si>
  <si>
    <t>Triple pole and neutral distribution board (TPNDB) with Double door surface/flush mounted of 6 way (4+ 18 Module) 4 Horizontal Rows in 4 Vertical tiers configuration   comprising of following:-</t>
  </si>
  <si>
    <t>6/32A SP MCB - 12 Nos</t>
  </si>
  <si>
    <t>Sub Total of F.2.0</t>
  </si>
  <si>
    <t>F.3.0</t>
  </si>
  <si>
    <t xml:space="preserve">SPN DB </t>
  </si>
  <si>
    <t>12 Way SPN DB - UPS DB</t>
  </si>
  <si>
    <t>12 Way SPN Double door type DB for Power comprising of following:-</t>
  </si>
  <si>
    <t>32A DP MCB  - 01 No</t>
  </si>
  <si>
    <t>16A SP MCB -05 Nos</t>
  </si>
  <si>
    <t>8 Way SPN DB - UPS DB</t>
  </si>
  <si>
    <t>8 Way SPN Double door type DB for Power comprising of following:-</t>
  </si>
  <si>
    <t>25A DP MCB  - 01 No</t>
  </si>
  <si>
    <t>16A SP MCB - 04 Nos</t>
  </si>
  <si>
    <t>10A SP MCB - 02 Nos</t>
  </si>
  <si>
    <t>6 Way SPN DB - UPS DB</t>
  </si>
  <si>
    <t>6 Way SPN Double door type DB for Power comprising of following:-</t>
  </si>
  <si>
    <t>16A DP MCB  - 01 No</t>
  </si>
  <si>
    <t>10A SP MCB - 03 Nos</t>
  </si>
  <si>
    <t>16A SP MCB - 1 No</t>
  </si>
  <si>
    <t>e.4</t>
  </si>
  <si>
    <t>64A FP MCB  - 04 No</t>
  </si>
  <si>
    <t>16A SP MCB -10 Nos</t>
  </si>
  <si>
    <t>Sub Total of F.3.0</t>
  </si>
  <si>
    <t>F.4.0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</si>
  <si>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</si>
  <si>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</si>
  <si>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</si>
  <si>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</si>
  <si>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</si>
  <si>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</si>
  <si>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</si>
  <si>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</si>
  <si>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</si>
  <si>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</si>
  <si>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 xml:space="preserve">Supply, Installation, testing comissioning of 10 amp TPN MCB </t>
  </si>
  <si>
    <t xml:space="preserve">Supply, Installation, testing comissioning of 32 amp TPN MCB </t>
  </si>
  <si>
    <t>Supply, Installation, testing comissioning of 40  amp TPN MCB</t>
  </si>
  <si>
    <r>
      <rPr>
        <sz val="10"/>
        <color indexed="8"/>
        <rFont val="Times New Roman"/>
      </rPr>
      <t>Providing and fixing TPN/DP enclosure box for indoor purpose</t>
    </r>
  </si>
  <si>
    <r>
      <rPr>
        <sz val="10"/>
        <color indexed="8"/>
        <rFont val="Times New Roman"/>
      </rPr>
      <t>Providing and fixing TPN/DP enclosure box</t>
    </r>
    <r>
      <rPr>
        <b val="1"/>
        <sz val="10"/>
        <color indexed="8"/>
        <rFont val="Times New Roman"/>
      </rPr>
      <t xml:space="preserve"> </t>
    </r>
    <r>
      <rPr>
        <sz val="10"/>
        <color indexed="8"/>
        <rFont val="Times New Roman"/>
      </rPr>
      <t>(Wheather Proof) for outdoor purposes</t>
    </r>
  </si>
  <si>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</si>
  <si>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</si>
  <si>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</si>
  <si>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</si>
  <si>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</si>
  <si>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</si>
  <si>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</si>
  <si>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Light Point Wiring Specifications</t>
  </si>
  <si>
    <r>
      <rPr>
        <sz val="10"/>
        <color indexed="8"/>
        <rFont val="Times New Roman"/>
      </rPr>
      <t>Point wiring shall include FRLS</t>
    </r>
    <r>
      <rPr>
        <b val="1"/>
        <sz val="10"/>
        <color indexed="8"/>
        <rFont val="Times New Roman"/>
      </rPr>
      <t xml:space="preserve"> </t>
    </r>
    <r>
      <rPr>
        <sz val="10"/>
        <color indexed="8"/>
        <rFont val="Times New Roman"/>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indexed="25"/>
        <rFont val="Times New Roman"/>
      </rPr>
      <t xml:space="preserve">1sqmm </t>
    </r>
    <r>
      <rPr>
        <sz val="10"/>
        <color indexed="8"/>
        <rFont val="Times New Roman"/>
      </rPr>
      <t xml:space="preserve">copper stranded conductor 660/1100V  grade PVC insulated wire in "PVC  Conduit".  Individual junction/inspection boxes shall be provided for each lighting fitting for the purpose of looping from fitting to fitting. 
</t>
    </r>
    <r>
      <rPr>
        <b val="1"/>
        <sz val="10"/>
        <color indexed="8"/>
        <rFont val="Times New Roman"/>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</si>
  <si>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t>Lighting points with PVC conduit</t>
  </si>
  <si>
    <r>
      <rPr>
        <sz val="10"/>
        <color indexed="8"/>
        <rFont val="Times New Roman"/>
      </rP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val="1"/>
        <sz val="10"/>
        <color indexed="8"/>
        <rFont val="Times New Roman"/>
      </rPr>
      <t>upto 10 Mt. wire length is inclusive.</t>
    </r>
  </si>
  <si>
    <t>Primary (First) light point controlled by a 6A switch.</t>
  </si>
  <si>
    <t xml:space="preserve">Nos </t>
  </si>
  <si>
    <t>Primary (First) light point controlled by a MCB in the DB.</t>
  </si>
  <si>
    <t>d.3</t>
  </si>
  <si>
    <t>Secondary (Loop) light point looped to first point and so on.(upto 6 mtr) wire length</t>
  </si>
  <si>
    <t>d.4</t>
  </si>
  <si>
    <r>
      <rPr>
        <sz val="10"/>
        <color indexed="8"/>
        <rFont val="Times New Roman"/>
      </rPr>
      <t>Supply, Installation, Testing &amp; Commissioning of mains with 2 X 1.5 sq.mm and earth wire 1.5 sqmm FRLS PVC copper wire ,in rigid  MMS PVC conduit min.25 mm dia, for light/fan/exhaust point from DB to point including all required accessories,etc  as per specification.</t>
    </r>
    <r>
      <rPr>
        <b val="1"/>
        <sz val="10"/>
        <color indexed="8"/>
        <rFont val="Times New Roman"/>
      </rPr>
      <t>(If wire length increase above 10 mt mentioned in lighting circuit)</t>
    </r>
  </si>
  <si>
    <t>d.5</t>
  </si>
  <si>
    <t xml:space="preserve">Supply, Installation, Testing &amp; Commissioning of mains with 2 X 2.5 sq.mm and earth wire 2.5 sqmm FRLS PVC copper wire ,in rigid MMS PVC conduit min.20 mm dia,including all required accessories,etc as per specification. </t>
  </si>
  <si>
    <t>d.6</t>
  </si>
  <si>
    <t>Supplying &amp; erecting mains with 2x4 sq.mm and earth wire 2.5 sqmm FRLS PVC copper wire laid with conduit/trunking/inside pole/Bus bars or any other places.</t>
  </si>
  <si>
    <t>Lighting points with MS conduit</t>
  </si>
  <si>
    <r>
      <rPr>
        <sz val="10"/>
        <color indexed="8"/>
        <rFont val="Times New Roman"/>
      </rP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val="1"/>
        <sz val="10"/>
        <color indexed="8"/>
        <rFont val="Times New Roman"/>
      </rPr>
      <t>upto 10 Mt. wire length is inclusive.</t>
    </r>
  </si>
  <si>
    <t>e.1</t>
  </si>
  <si>
    <t>e.2</t>
  </si>
  <si>
    <t>e.3</t>
  </si>
  <si>
    <r>
      <rPr>
        <sz val="10"/>
        <color indexed="8"/>
        <rFont val="Times New Roman"/>
      </rPr>
      <t>Supply, Installation, Testing &amp; Commissioning of mains with 2 X 1.5 sq.mm and earth wire 1.5 sqmm FRLS PVC copper wire ,in rigid  MS conduit min.25 mm dia, for light/fan/exhaust point from DB to point including all required accessories,etc  as per specification.</t>
    </r>
    <r>
      <rPr>
        <b val="1"/>
        <sz val="10"/>
        <color indexed="8"/>
        <rFont val="Times New Roman"/>
      </rPr>
      <t>(If wire length increase above 10 mt mentioned in lighting circuit)</t>
    </r>
  </si>
  <si>
    <t>Rmtr</t>
  </si>
  <si>
    <t>e.5</t>
  </si>
  <si>
    <t xml:space="preserve">Supply, Installation, Testing &amp; Commissioning of mains with 2 X 2.5 sq.mm and earth wire 2.5 sqmm FRLS PVC copper wire ,in rigid MS conduit min.20 mm dia,including all required accessories,etc as per specification. </t>
  </si>
  <si>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</si>
  <si>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</si>
  <si>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</si>
  <si>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</si>
  <si>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</si>
  <si>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f.4</t>
  </si>
  <si>
    <t>Extra loop point wiring with 16A, 5 pin wall socket outlet and controlled by a 16A switch upto 6 mtr length</t>
  </si>
  <si>
    <t>f.5</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</si>
  <si>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</si>
  <si>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</si>
  <si>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g.1</t>
  </si>
  <si>
    <t>First Point wiring with 16A, 3Pin combined shuttered wall socket outlet and controlled by a 16A one way switch with indicator.</t>
  </si>
  <si>
    <t>g.2</t>
  </si>
  <si>
    <t>Extra loop point wiring with 16A, 3Pin combined shuttered wall socket outlet and controlled by a 16A one way switch with indicator.upto 6 mtr wiring</t>
  </si>
  <si>
    <t>g.3</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</si>
  <si>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</si>
  <si>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g.4</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</si>
  <si>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</si>
  <si>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</si>
  <si>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</si>
  <si>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</si>
  <si>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</si>
  <si>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</si>
  <si>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</si>
  <si>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i.1</t>
  </si>
  <si>
    <t>i.2</t>
  </si>
  <si>
    <t xml:space="preserve">Conduiting </t>
  </si>
  <si>
    <t>Supplying and fixing of following sizes of medium class PVC conduit along with accessories in surface/recess including cutting the wall/floor  and making good the same in case of recessed conduit as required.</t>
  </si>
  <si>
    <t>j.1</t>
  </si>
  <si>
    <t>20 mm</t>
  </si>
  <si>
    <t>j.2</t>
  </si>
  <si>
    <t>25 mm</t>
  </si>
  <si>
    <t>j.3</t>
  </si>
  <si>
    <t>32 mm</t>
  </si>
  <si>
    <t>j.4</t>
  </si>
  <si>
    <t>40 mm</t>
  </si>
  <si>
    <t>j.5</t>
  </si>
  <si>
    <t>50 mm</t>
  </si>
  <si>
    <t>Supplying and fixing of following sizes of MS conduit along with accessories in surface/recess including painting in case of surface conduit, or cutting the wall and making good the same 
in case of recessed conduit as required.</t>
  </si>
  <si>
    <t>k.1</t>
  </si>
  <si>
    <t>k.2</t>
  </si>
  <si>
    <t>k.3</t>
  </si>
  <si>
    <t>k.4</t>
  </si>
  <si>
    <t>k.5</t>
  </si>
  <si>
    <r>
      <rPr>
        <sz val="10"/>
        <color indexed="8"/>
        <rFont val="Times New Roman"/>
      </rPr>
      <t xml:space="preserve">Supplying &amp; erecting  </t>
    </r>
    <r>
      <rPr>
        <sz val="10"/>
        <color indexed="14"/>
        <rFont val="Times New Roman"/>
      </rPr>
      <t>MMS</t>
    </r>
    <r>
      <rPr>
        <sz val="10"/>
        <color indexed="8"/>
        <rFont val="Times New Roman"/>
      </rPr>
      <t xml:space="preserve"> PVC flexible Conduit 25 mm dia.conforming to I.S. and approved make with required number of couplings, bushes, check nuts etc. </t>
    </r>
  </si>
  <si>
    <t xml:space="preserve">Supplying &amp; erecting G.I.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</si>
  <si>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</si>
  <si>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</si>
  <si>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</si>
  <si>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Sub Total of F.4.0</t>
  </si>
  <si>
    <t>F.5.0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</si>
  <si>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</si>
  <si>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</si>
  <si>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</si>
  <si>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</si>
  <si>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</si>
  <si>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3Cx2.5 Sqmm Cu. Arm. XLPE</t>
  </si>
  <si>
    <t>3Cx4 Sqmm Cu.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</si>
  <si>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</si>
  <si>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</si>
  <si>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</si>
  <si>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</si>
  <si>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</si>
  <si>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</si>
  <si>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</si>
  <si>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</si>
  <si>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</si>
  <si>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</si>
  <si>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r>
      <rPr>
        <sz val="10"/>
        <color indexed="8"/>
        <rFont val="Times New Roman"/>
      </rP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val="1"/>
        <u val="single"/>
        <sz val="10"/>
        <color indexed="8"/>
        <rFont val="Times New Roman"/>
      </rPr>
      <t>double compression weatherproof glands</t>
    </r>
    <r>
      <rPr>
        <sz val="10"/>
        <color indexed="8"/>
        <rFont val="Times New Roman"/>
      </rPr>
      <t>, insulation tape, Name Plate at Both Ends and all necessary material to complete the termination.</t>
    </r>
  </si>
  <si>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</si>
  <si>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</si>
  <si>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</si>
  <si>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</si>
  <si>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</si>
  <si>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</si>
  <si>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r>
      <rPr>
        <sz val="10"/>
        <color indexed="8"/>
        <rFont val="Times New Roman"/>
      </rPr>
      <t>3C x 2.5mm</t>
    </r>
    <r>
      <rPr>
        <vertAlign val="superscript"/>
        <sz val="10"/>
        <color indexed="8"/>
        <rFont val="Times New Roman"/>
      </rPr>
      <t>2</t>
    </r>
    <r>
      <rPr>
        <sz val="10"/>
        <color indexed="8"/>
        <rFont val="Times New Roman"/>
      </rPr>
      <t xml:space="preserve"> 1100V grade flexible copper conductor sheathed FLRS PVC cable (P, N, IG)- IS 694/1990.</t>
    </r>
  </si>
  <si>
    <r>
      <rPr>
        <sz val="10"/>
        <color indexed="8"/>
        <rFont val="Times New Roman"/>
      </rPr>
      <t>3C x 4.0mm</t>
    </r>
    <r>
      <rPr>
        <vertAlign val="superscript"/>
        <sz val="10"/>
        <color indexed="8"/>
        <rFont val="Times New Roman"/>
      </rPr>
      <t>2</t>
    </r>
    <r>
      <rPr>
        <sz val="10"/>
        <color indexed="8"/>
        <rFont val="Times New Roman"/>
      </rPr>
      <t xml:space="preserve"> 1100V grade flexible copper conductor sheathed FLRS PVC cable (P, N, IG)- IS 694/1990.</t>
    </r>
  </si>
  <si>
    <t>Sub Total of F.5.0</t>
  </si>
  <si>
    <t>F.6.0</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</si>
  <si>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</si>
  <si>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</si>
  <si>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</si>
  <si>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</si>
  <si>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</si>
  <si>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</si>
  <si>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</si>
  <si>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</si>
  <si>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</si>
  <si>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</si>
  <si>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</si>
  <si>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</si>
  <si>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</si>
  <si>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</si>
  <si>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</si>
  <si>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</si>
  <si>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Sub Total of F 6.0</t>
  </si>
  <si>
    <t>F.7.0</t>
  </si>
  <si>
    <t>Cable Trays</t>
  </si>
  <si>
    <t>Providing &amp; erecting Hot deeped Galvanised Perforated type Cable tray manufactured from 18 swg (1.6 mm thick) GI sheet of 300 mm width &amp; 50 mm height complete with necessary coupler plates &amp; hardware  in approved manner. Including Paints</t>
  </si>
  <si>
    <t>Cable Tray -Non Perforated for Kitchen</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</si>
  <si>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</si>
  <si>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</si>
  <si>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</si>
  <si>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</si>
  <si>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</si>
  <si>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</si>
  <si>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rPr>
        <sz val="10"/>
        <color indexed="8"/>
        <rFont val="Times New Roman"/>
      </rPr>
      <t>Providing &amp; erecting Hot deeped Galvanised Non -Perforated type Cable tray manufactured from 18 swg (</t>
    </r>
    <r>
      <rPr>
        <u val="single"/>
        <sz val="10"/>
        <color indexed="8"/>
        <rFont val="Times New Roman"/>
      </rPr>
      <t xml:space="preserve">1.6 mm thick) </t>
    </r>
    <r>
      <rPr>
        <sz val="10"/>
        <color indexed="8"/>
        <rFont val="Times New Roman"/>
      </rPr>
      <t>GI sheet of 50 mm width &amp; 50 mm height complete with necessary coupler plates &amp; hardware in approved manner.Including Paint</t>
    </r>
  </si>
  <si>
    <t>Raceway</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</si>
  <si>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</si>
  <si>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</si>
  <si>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</si>
  <si>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</si>
  <si>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</si>
  <si>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Sub Total of F.7.0</t>
  </si>
  <si>
    <t>F.8.0</t>
  </si>
  <si>
    <t>Electrical Related Civil work</t>
  </si>
  <si>
    <t xml:space="preserve">Excavation/ Cheselling under floor for laying cables/ conduits in wall or floor as per requirement, complete with finishing etc </t>
  </si>
  <si>
    <t>Sq.Mtr</t>
  </si>
  <si>
    <t>Sub Total of F.8.0</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</si>
  <si>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</si>
  <si>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</si>
  <si>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</si>
  <si>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</si>
  <si>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</si>
  <si>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Sub Total of F.9.0</t>
  </si>
  <si>
    <t>F.10.0</t>
  </si>
  <si>
    <t>Music System/ CONDUITING/WIRING FOR TELEPHONE/DATA/ MUSIC AND COMPUTER SYSTEM</t>
  </si>
  <si>
    <t>SITC of Sony Music System (DAV DZ - 350) or Equivalent Make 5.1</t>
  </si>
  <si>
    <t>no</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</si>
  <si>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</si>
  <si>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</si>
  <si>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</si>
  <si>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</si>
  <si>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</si>
  <si>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r>
      <rPr>
        <sz val="10"/>
        <color indexed="8"/>
        <rFont val="Times New Roman"/>
      </rPr>
      <t xml:space="preserve"> VGA cable Including spliter</t>
    </r>
  </si>
  <si>
    <t>Data Modular Box</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</si>
  <si>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</si>
  <si>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</si>
  <si>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</si>
  <si>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</si>
  <si>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Sub Total of F.10.0</t>
  </si>
  <si>
    <t>G</t>
  </si>
  <si>
    <t>Fire Detection and Alarm System</t>
  </si>
  <si>
    <t>G.1.0</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</si>
  <si>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</si>
  <si>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</si>
  <si>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</si>
  <si>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</si>
  <si>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</si>
  <si>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</si>
  <si>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</si>
  <si>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Supply, installation, testing &amp; commissioning of 2 zone based conventional Fire alarm control panel with standard set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</si>
  <si>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</si>
  <si>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</si>
  <si>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</si>
  <si>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</si>
  <si>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</si>
  <si>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Sub Total of G.1.0</t>
  </si>
  <si>
    <t>H</t>
  </si>
  <si>
    <t>HVAC LOW SIDE</t>
  </si>
  <si>
    <t>H.1.0</t>
  </si>
  <si>
    <t>DUCTING :  ( MAKE: ZECO/TATA/JINDAL/SAIL/ROLASTAR/NUTECH)</t>
  </si>
  <si>
    <r>
      <rPr>
        <sz val="10"/>
        <color indexed="8"/>
        <rFont val="Times New Roman"/>
      </rPr>
      <t>Supply, Installation, Testing and Commissioning of factory made lock-forming quality</t>
    </r>
    <r>
      <rPr>
        <b val="1"/>
        <sz val="10"/>
        <color indexed="8"/>
        <rFont val="Times New Roman"/>
      </rPr>
      <t xml:space="preserve"> flat oval spiral ducting</t>
    </r>
    <r>
      <rPr>
        <sz val="10"/>
        <color indexed="8"/>
        <rFont val="Times New Roman"/>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</si>
  <si>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t>24 gauge galvanized sheet(Thickness - 0.6 mm) - Up to 750 mm</t>
  </si>
  <si>
    <t>Sq.mtr</t>
  </si>
  <si>
    <t>22 gauge galvanised sheet(Thickness - 0.8 mm) - Up to 1500 mm</t>
  </si>
  <si>
    <r>
      <rPr>
        <sz val="10"/>
        <color indexed="8"/>
        <rFont val="Times New Roman"/>
      </rPr>
      <t xml:space="preserve">Supply, Installation, Testing and Commissioning of Site Fabricated </t>
    </r>
    <r>
      <rPr>
        <b val="1"/>
        <sz val="10"/>
        <color indexed="8"/>
        <rFont val="Times New Roman"/>
      </rPr>
      <t xml:space="preserve">rectangular GI ducting </t>
    </r>
    <r>
      <rPr>
        <sz val="10"/>
        <color indexed="8"/>
        <rFont val="Times New Roman"/>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val="1"/>
        <sz val="10"/>
        <color indexed="8"/>
        <rFont val="Times New Roman"/>
      </rPr>
      <t>(M.S supports / M.S Frame</t>
    </r>
    <r>
      <rPr>
        <sz val="10"/>
        <color indexed="8"/>
        <rFont val="Times New Roman"/>
      </rPr>
      <t xml:space="preserve"> </t>
    </r>
    <r>
      <rPr>
        <b val="1"/>
        <sz val="10"/>
        <color indexed="8"/>
        <rFont val="Times New Roman"/>
      </rPr>
      <t xml:space="preserve">For Duct travelling Vertical up to Terrace, necessary flange type opening at specific interval for duct cleaning etc. for kitchen exhaust duct )as per specifications. </t>
    </r>
    <r>
      <rPr>
        <sz val="10"/>
        <color indexed="8"/>
        <rFont val="Times New Roman"/>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</si>
  <si>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t>22 gauge galvanized sheet - For Exhaust &amp; fresh Air Duct</t>
  </si>
  <si>
    <t>24 gauge galvanized sheet - For Exhaust &amp; fresh Air Duct</t>
  </si>
  <si>
    <t xml:space="preserve">SITC of Canvas cloth at fan mouth for  Exhaust &amp; Fresh air unit as per detail specification </t>
  </si>
  <si>
    <t>Sub Total of H.1.0</t>
  </si>
  <si>
    <t>H.2.0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</si>
  <si>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</si>
  <si>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</si>
  <si>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</si>
  <si>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</si>
  <si>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</si>
  <si>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Sub Total of H.2.0</t>
  </si>
  <si>
    <t>H.3.0</t>
  </si>
  <si>
    <t>AIR DISTRIBUTION SYSTEM (MAKE: CARRIYAIR, AIRMASTER,COSMOS, RAVISTAR )</t>
  </si>
  <si>
    <r>
      <rPr>
        <b val="1"/>
        <sz val="10"/>
        <color indexed="8"/>
        <rFont val="Times New Roman"/>
      </rPr>
      <t>Air Grille :</t>
    </r>
    <r>
      <rPr>
        <sz val="10"/>
        <color indexed="8"/>
        <rFont val="Times New Roman"/>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</si>
  <si>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val="1"/>
        <sz val="10"/>
        <color indexed="8"/>
        <rFont val="Times New Roman"/>
      </rPr>
      <t xml:space="preserve">VCD :- </t>
    </r>
    <r>
      <rPr>
        <sz val="10"/>
        <color indexed="8"/>
        <rFont val="Times New Roman"/>
      </rPr>
      <t xml:space="preserve">Supply, installation, testing and commissioning of 150mm wide GSS Volume Control Dampers with 18G GI casing &amp; 20G GI Blade, complete with chrome plated Spindle lubricating bush and quadrent to suit Manual operation. </t>
    </r>
  </si>
  <si>
    <r>
      <rPr>
        <b val="1"/>
        <sz val="10"/>
        <color indexed="8"/>
        <rFont val="Times New Roman"/>
      </rPr>
      <t>Collar Damper for Supply air Grill :-</t>
    </r>
    <r>
      <rPr>
        <sz val="10"/>
        <color indexed="8"/>
        <rFont val="Times New Roman"/>
      </rPr>
      <t xml:space="preserve"> Supply, Installation, Testing &amp; Commissioning of opposite balde collar with black matt finish for fresh air supply grill.</t>
    </r>
  </si>
  <si>
    <t>Sub Total of H.3.0</t>
  </si>
  <si>
    <t>H.4.0</t>
  </si>
  <si>
    <t>Exhaust Fan for Toilet supply</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</si>
  <si>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</si>
  <si>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</si>
  <si>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</si>
  <si>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</si>
  <si>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</si>
  <si>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Sub Total of H.4.0</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</si>
  <si>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</si>
  <si>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</si>
  <si>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</si>
  <si>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</si>
  <si>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</si>
  <si>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</si>
  <si>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</si>
  <si>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</si>
  <si>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</si>
  <si>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</si>
  <si>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</si>
  <si>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</si>
  <si>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</si>
  <si>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</si>
  <si>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</si>
  <si>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</si>
  <si>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</si>
  <si>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</si>
  <si>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</si>
  <si>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Sub Total of I.1.0</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</si>
  <si>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</si>
  <si>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</si>
  <si>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</si>
  <si>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</si>
  <si>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</si>
  <si>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</si>
  <si>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</si>
  <si>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</si>
  <si>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</si>
  <si>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</si>
  <si>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</si>
  <si>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</si>
  <si>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</si>
  <si>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</si>
  <si>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</si>
  <si>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</si>
  <si>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</si>
  <si>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</si>
  <si>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</si>
  <si>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</si>
  <si>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</si>
  <si>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</si>
  <si>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</si>
  <si>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</si>
  <si>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v</t>
  </si>
  <si>
    <t>Housekeeping</t>
  </si>
  <si>
    <t>RO</t>
  </si>
  <si>
    <t>w</t>
  </si>
  <si>
    <t>Installation of Fresh air and Exhaust Unit</t>
  </si>
  <si>
    <t>x</t>
  </si>
  <si>
    <t>Sanitizer Stand</t>
  </si>
  <si>
    <t>y</t>
  </si>
  <si>
    <t>Bike Fixing with providing nutbolt and labour charge</t>
  </si>
  <si>
    <t>z</t>
  </si>
  <si>
    <t>200watt Led light</t>
  </si>
  <si>
    <t>aa</t>
  </si>
  <si>
    <t>Sensor Tap</t>
  </si>
  <si>
    <t>ab</t>
  </si>
  <si>
    <t>Keyboard and Mouse</t>
  </si>
  <si>
    <t>ac</t>
  </si>
  <si>
    <t>Fixing of Light Fixtures Provided by TFS (Hood lights are in hood vendor scope)</t>
  </si>
  <si>
    <t>ad</t>
  </si>
  <si>
    <t xml:space="preserve">Fixing of  T-5 4FT water proof light </t>
  </si>
  <si>
    <t>ae</t>
  </si>
  <si>
    <t>Supplying and erecting double pole metal clad switch with fuse
and neutral link 240V, 25A on iron / GI frame switch socket with  ISI mark approved make duly erected with  modular box , cover plate &amp; all wiring connections complete. (Single phase)</t>
  </si>
  <si>
    <t>af</t>
  </si>
  <si>
    <t>Fixing and installation of fresh air fan</t>
  </si>
  <si>
    <t>ag</t>
  </si>
  <si>
    <t>Fixing and installation of Exhaust air fan</t>
  </si>
  <si>
    <t>ah</t>
  </si>
  <si>
    <t>OGT Installation with all required plumbing fittings (CPVC) pipe of 32mm dia under three sink unit</t>
  </si>
  <si>
    <t>Sub Total of I.2.0</t>
  </si>
  <si>
    <t>Material Specifications</t>
  </si>
  <si>
    <t xml:space="preserve">Dominos - 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</si>
  <si>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</si>
  <si>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</si>
  <si>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</si>
  <si>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</si>
  <si>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</si>
  <si>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</si>
  <si>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</si>
  <si>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</si>
  <si>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</si>
  <si>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</si>
  <si>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</si>
  <si>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</si>
  <si>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</si>
  <si>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rPr>
        <sz val="11"/>
        <color indexed="8"/>
        <rFont val="Calibri"/>
      </rPr>
      <t>Kajaria -Fog Perla</t>
    </r>
    <r>
      <rPr>
        <b val="1"/>
        <sz val="11"/>
        <color indexed="8"/>
        <rFont val="Calibri"/>
      </rPr>
      <t xml:space="preserve"> (Approved)</t>
    </r>
    <r>
      <rPr>
        <sz val="11"/>
        <color indexed="8"/>
        <rFont val="Calibri"/>
      </rPr>
      <t>. Cool cement/ cool silver</t>
    </r>
    <r>
      <rPr>
        <b val="1"/>
        <sz val="11"/>
        <color indexed="14"/>
        <rFont val="Calibri"/>
      </rPr>
      <t xml:space="preserve"> (Subject to POC approval)</t>
    </r>
    <r>
      <rPr>
        <b val="1"/>
        <sz val="11"/>
        <color indexed="8"/>
        <rFont val="Calibri"/>
      </rPr>
      <t xml:space="preserve"> </t>
    </r>
    <r>
      <rPr>
        <sz val="11"/>
        <color indexed="8"/>
        <rFont val="Calibri"/>
      </rPr>
      <t>(Matt Finish) (Size-600x600)mm</t>
    </r>
  </si>
  <si>
    <t>Somany -Ethos grey 600 x 600 mm</t>
  </si>
  <si>
    <t>Drawing no. -130</t>
  </si>
  <si>
    <t>Floor Tiles - (Kitchen &amp; Back area)</t>
  </si>
  <si>
    <t>FF02</t>
  </si>
  <si>
    <t xml:space="preserve">Polished Vitrified Tiles </t>
  </si>
  <si>
    <r>
      <rPr>
        <sz val="11"/>
        <color indexed="8"/>
        <rFont val="Calibri"/>
      </rPr>
      <t>Kajaria-Dessert grey</t>
    </r>
    <r>
      <rPr>
        <b val="1"/>
        <sz val="11"/>
        <color indexed="8"/>
        <rFont val="Calibri"/>
      </rPr>
      <t xml:space="preserve"> (Approved)</t>
    </r>
    <r>
      <rPr>
        <sz val="11"/>
        <color indexed="8"/>
        <rFont val="Calibri"/>
      </rPr>
      <t>. Cool gris/cairo gris -</t>
    </r>
    <r>
      <rPr>
        <b val="1"/>
        <sz val="11"/>
        <color indexed="14"/>
        <rFont val="Calibri"/>
      </rPr>
      <t>(Subject to POC approval</t>
    </r>
    <r>
      <rPr>
        <b val="1"/>
        <sz val="11"/>
        <color indexed="8"/>
        <rFont val="Calibri"/>
      </rPr>
      <t xml:space="preserve">) </t>
    </r>
    <r>
      <rPr>
        <sz val="11"/>
        <color indexed="8"/>
        <rFont val="Calibri"/>
      </rPr>
      <t>(Matt Finish) (Size-600x600)mm</t>
    </r>
  </si>
  <si>
    <t>2(a)</t>
  </si>
  <si>
    <t>FF02a</t>
  </si>
  <si>
    <r>
      <rPr>
        <sz val="11"/>
        <color indexed="8"/>
        <rFont val="Calibri"/>
      </rPr>
      <t>Kajaria- Terrazzo grey (Full Body) (Size-600x600)mm</t>
    </r>
    <r>
      <rPr>
        <b val="1"/>
        <sz val="11"/>
        <color indexed="8"/>
        <rFont val="Calibri"/>
      </rPr>
      <t xml:space="preserve"> </t>
    </r>
    <r>
      <rPr>
        <b val="1"/>
        <sz val="11"/>
        <color indexed="14"/>
        <rFont val="Calibri"/>
      </rPr>
      <t>(Subject to POC approval)</t>
    </r>
  </si>
  <si>
    <r>
      <rPr>
        <sz val="11"/>
        <color indexed="8"/>
        <rFont val="Calibri"/>
      </rPr>
      <t>Johnson Endura- Grey plus/ Coated Grey/ Coated grey plus (Size-300x300)mm -</t>
    </r>
    <r>
      <rPr>
        <b val="1"/>
        <sz val="11"/>
        <color indexed="8"/>
        <rFont val="Calibri"/>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</si>
  <si>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</si>
  <si>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</si>
  <si>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</si>
  <si>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</si>
  <si>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</si>
  <si>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</si>
  <si>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</si>
  <si>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</si>
  <si>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</si>
  <si>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</si>
  <si>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</si>
  <si>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</si>
  <si>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</si>
  <si>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</si>
  <si>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</si>
  <si>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</si>
  <si>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</si>
  <si>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</si>
  <si>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</si>
  <si>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</si>
  <si>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</si>
  <si>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</si>
  <si>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</si>
  <si>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</si>
  <si>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</si>
  <si>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</si>
  <si>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Loft Toupe -300x600  Make - Kajaria</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</si>
  <si>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</si>
  <si>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</si>
  <si>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</si>
  <si>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</si>
  <si>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</si>
  <si>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</si>
  <si>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</si>
  <si>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</si>
  <si>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</si>
  <si>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</si>
  <si>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</si>
  <si>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</si>
  <si>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</si>
  <si>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</si>
  <si>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</si>
  <si>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</si>
  <si>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r>
      <rPr>
        <sz val="11"/>
        <color indexed="8"/>
        <rFont val="Calibri"/>
      </rPr>
      <t>Kajaria -Fog Perla</t>
    </r>
    <r>
      <rPr>
        <b val="1"/>
        <sz val="11"/>
        <color indexed="8"/>
        <rFont val="Calibri"/>
      </rPr>
      <t xml:space="preserve"> ,</t>
    </r>
    <r>
      <rPr>
        <sz val="11"/>
        <color indexed="8"/>
        <rFont val="Calibri"/>
      </rPr>
      <t xml:space="preserve"> Cool cement/ cool silver</t>
    </r>
    <r>
      <rPr>
        <b val="1"/>
        <sz val="11"/>
        <color indexed="8"/>
        <rFont val="Calibri"/>
      </rPr>
      <t xml:space="preserve">  </t>
    </r>
    <r>
      <rPr>
        <sz val="11"/>
        <color indexed="8"/>
        <rFont val="Calibri"/>
      </rPr>
      <t>(Matt Finish) (Size-600x600)mm</t>
    </r>
  </si>
  <si>
    <t>Somany -EC sapphire matt 300x300mm</t>
  </si>
  <si>
    <t>Toilet Detail-770</t>
  </si>
  <si>
    <t>Wall Tile</t>
  </si>
  <si>
    <t>Johson- Plain grey 200x300mm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</si>
  <si>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</si>
  <si>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</si>
  <si>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</si>
  <si>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</si>
  <si>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</si>
  <si>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</si>
  <si>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</si>
  <si>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</si>
  <si>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</si>
  <si>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</si>
  <si>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</si>
  <si>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 (Subject to management approval)</t>
  </si>
  <si>
    <t>Generic Drawing</t>
  </si>
  <si>
    <t>LAM 02</t>
  </si>
  <si>
    <t>21141 Snow White
MERINOLAM  (Subject to management approval)</t>
  </si>
  <si>
    <t xml:space="preserve">LAM </t>
  </si>
  <si>
    <t>5082 LOUSIANA OAK (Subject to management approval)</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</si>
  <si>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</si>
  <si>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</si>
  <si>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</si>
  <si>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</si>
  <si>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</si>
  <si>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</si>
  <si>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</si>
  <si>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</si>
  <si>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</si>
  <si>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coal mine 8301
Asian Paints</t>
  </si>
  <si>
    <t>Decoration Plan - 140</t>
  </si>
  <si>
    <t>WF 02</t>
  </si>
  <si>
    <t>Solemn Grey 8302  (Dark Shade)                                                            Asain paint</t>
  </si>
  <si>
    <t>WFO3</t>
  </si>
  <si>
    <t>Grey Mtter 8304 Light Shade                                          Asain paint</t>
  </si>
  <si>
    <t xml:space="preserve">Texture </t>
  </si>
  <si>
    <t>Rain Drop L143, Nickle grey 6126, Grey tint 8435
Asian Paints</t>
  </si>
  <si>
    <t>Metal Paint</t>
  </si>
  <si>
    <t>Graphite black RAL 9011                                                Asain Paints (Woodtech spectra)</t>
  </si>
  <si>
    <t>Exterior Textured Paint</t>
  </si>
  <si>
    <t>Asain-Fine sand</t>
  </si>
  <si>
    <t>Spectrum- Grani plast</t>
  </si>
  <si>
    <t xml:space="preserve">Grey Mtter 8304 Light Shade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</si>
  <si>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</si>
  <si>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</si>
  <si>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</si>
  <si>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</si>
  <si>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</si>
  <si>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</si>
  <si>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</si>
  <si>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</si>
  <si>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</si>
  <si>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</si>
  <si>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</si>
  <si>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</si>
  <si>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</si>
  <si>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</si>
  <si>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</si>
  <si>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</si>
  <si>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</si>
  <si>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</si>
  <si>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</si>
  <si>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</si>
  <si>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</si>
  <si>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</si>
  <si>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</si>
  <si>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</si>
  <si>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</si>
  <si>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</si>
  <si>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</si>
  <si>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</si>
  <si>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</si>
  <si>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</si>
  <si>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</si>
  <si>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</si>
  <si>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</si>
  <si>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</si>
  <si>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</si>
  <si>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</si>
  <si>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</si>
  <si>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</si>
  <si>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Electrical ,CCTV &amp; PA Make</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</si>
  <si>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</si>
  <si>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</si>
  <si>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</si>
  <si>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</si>
  <si>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</si>
  <si>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</si>
  <si>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</si>
  <si>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</si>
  <si>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</si>
  <si>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</si>
  <si>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</si>
  <si>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</si>
  <si>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</si>
  <si>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</si>
  <si>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</si>
  <si>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</si>
  <si>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</si>
  <si>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</si>
  <si>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</si>
  <si>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</si>
  <si>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</si>
  <si>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</si>
  <si>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</si>
  <si>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</si>
  <si>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</si>
  <si>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</si>
  <si>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</si>
  <si>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</si>
  <si>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</si>
  <si>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</si>
  <si>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</si>
  <si>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</si>
  <si>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</si>
  <si>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</si>
  <si>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</si>
  <si>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</si>
  <si>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</si>
  <si>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</si>
  <si>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</si>
  <si>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</si>
  <si>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</si>
  <si>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</si>
  <si>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</si>
  <si>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</si>
  <si>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</si>
  <si>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</si>
  <si>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</si>
  <si>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</si>
  <si>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</si>
  <si>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</si>
  <si>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</si>
  <si>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</si>
  <si>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</si>
  <si>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</si>
  <si>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</si>
  <si>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</si>
  <si>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</si>
  <si>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</si>
  <si>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</si>
  <si>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</si>
  <si>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</si>
  <si>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</si>
  <si>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</si>
  <si>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</si>
  <si>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</si>
  <si>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</si>
  <si>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</si>
  <si>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</si>
  <si>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</si>
  <si>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</si>
  <si>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rPr>
        <sz val="11"/>
        <color indexed="8"/>
        <rFont val="Calibri"/>
      </rPr>
      <t>MK /Legrand/MDS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</si>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</sst>
</file>

<file path=xl/styles.xml><?xml version="1.0" encoding="utf-8"?>
<styleSheet xmlns="http://schemas.openxmlformats.org/spreadsheetml/2006/main">
  <numFmts count="5">
    <numFmt numFmtId="0" formatCode="General"/>
    <numFmt numFmtId="59" formatCode="&quot; &quot;* #,##0.00&quot; &quot;;&quot; &quot;* &quot;-&quot;#,##0.00&quot; &quot;;&quot; &quot;* &quot;-&quot;??&quot; &quot;"/>
    <numFmt numFmtId="60" formatCode="#,##0.00;#,##0.00"/>
    <numFmt numFmtId="61" formatCode="0.00;0.00"/>
    <numFmt numFmtId="62" formatCode="0.0"/>
  </numFmts>
  <fonts count="26">
    <font>
      <sz val="11"/>
      <color indexed="8"/>
      <name val="Calibri"/>
    </font>
    <font>
      <sz val="12"/>
      <color indexed="8"/>
      <name val="Calibri"/>
    </font>
    <font>
      <sz val="14"/>
      <color indexed="8"/>
      <name val="Calibri"/>
    </font>
    <font>
      <sz val="12"/>
      <color indexed="8"/>
      <name val="Helvetica Neue"/>
    </font>
    <font>
      <u val="single"/>
      <sz val="12"/>
      <color indexed="11"/>
      <name val="Calibri"/>
    </font>
    <font>
      <sz val="14"/>
      <color indexed="8"/>
      <name val="Calibri"/>
    </font>
    <font>
      <sz val="10"/>
      <color indexed="8"/>
      <name val="Times New Roman"/>
    </font>
    <font>
      <b val="1"/>
      <sz val="12"/>
      <color indexed="8"/>
      <name val="Times New Roman"/>
    </font>
    <font>
      <sz val="12"/>
      <color indexed="8"/>
      <name val="Times New Roman"/>
    </font>
    <font>
      <b val="1"/>
      <sz val="10"/>
      <color indexed="8"/>
      <name val="Times New Roman"/>
    </font>
    <font>
      <sz val="10"/>
      <color indexed="14"/>
      <name val="Times New Roman"/>
    </font>
    <font>
      <sz val="10"/>
      <color indexed="11"/>
      <name val="Times New Roman"/>
    </font>
    <font>
      <u val="single"/>
      <sz val="10"/>
      <color indexed="8"/>
      <name val="Times New Roman"/>
    </font>
    <font>
      <sz val="11"/>
      <color indexed="8"/>
      <name val="Helvetica Neue"/>
    </font>
    <font>
      <b val="1"/>
      <sz val="10"/>
      <color indexed="11"/>
      <name val="Times New Roman"/>
    </font>
    <font>
      <sz val="10"/>
      <color indexed="23"/>
      <name val="Times New Roman"/>
    </font>
    <font>
      <sz val="10"/>
      <color indexed="25"/>
      <name val="Times New Roman"/>
    </font>
    <font>
      <b val="1"/>
      <u val="single"/>
      <sz val="10"/>
      <color indexed="8"/>
      <name val="Times New Roman"/>
    </font>
    <font>
      <vertAlign val="superscript"/>
      <sz val="10"/>
      <color indexed="8"/>
      <name val="Times New Roman"/>
    </font>
    <font>
      <sz val="10"/>
      <color indexed="28"/>
      <name val="Times New Roman"/>
    </font>
    <font>
      <b val="1"/>
      <sz val="11"/>
      <color indexed="8"/>
      <name val="Times New Roman"/>
    </font>
    <font>
      <b val="1"/>
      <sz val="14"/>
      <color indexed="8"/>
      <name val="Calibri"/>
    </font>
    <font>
      <b val="1"/>
      <sz val="11"/>
      <color indexed="8"/>
      <name val="Calibri"/>
    </font>
    <font>
      <b val="1"/>
      <sz val="11"/>
      <color indexed="14"/>
      <name val="Calibri"/>
    </font>
    <font>
      <sz val="11"/>
      <color indexed="14"/>
      <name val="Calibri"/>
    </font>
    <font>
      <sz val="9"/>
      <color indexed="8"/>
      <name val="Segoe UI"/>
    </font>
  </fonts>
  <fills count="21">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14"/>
        <bgColor auto="1"/>
      </patternFill>
    </fill>
    <fill>
      <patternFill patternType="solid">
        <fgColor indexed="24"/>
        <bgColor auto="1"/>
      </patternFill>
    </fill>
    <fill>
      <patternFill patternType="solid">
        <fgColor indexed="26"/>
        <bgColor auto="1"/>
      </patternFill>
    </fill>
    <fill>
      <patternFill patternType="solid">
        <fgColor indexed="27"/>
        <bgColor auto="1"/>
      </patternFill>
    </fill>
    <fill>
      <patternFill patternType="solid">
        <fgColor indexed="29"/>
        <bgColor auto="1"/>
      </patternFill>
    </fill>
    <fill>
      <patternFill patternType="solid">
        <fgColor indexed="30"/>
        <bgColor auto="1"/>
      </patternFill>
    </fill>
    <fill>
      <patternFill patternType="solid">
        <fgColor indexed="31"/>
        <bgColor auto="1"/>
      </patternFill>
    </fill>
    <fill>
      <patternFill patternType="solid">
        <fgColor indexed="32"/>
        <bgColor auto="1"/>
      </patternFill>
    </fill>
  </fills>
  <borders count="57">
    <border>
      <left/>
      <right/>
      <top/>
      <bottom/>
      <diagonal/>
    </border>
    <border>
      <left style="thin">
        <color indexed="13"/>
      </left>
      <right style="thin">
        <color indexed="13"/>
      </right>
      <top style="thin">
        <color indexed="13"/>
      </top>
      <bottom style="medium">
        <color indexed="8"/>
      </bottom>
      <diagonal/>
    </border>
    <border>
      <left style="medium">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medium">
        <color indexed="8"/>
      </right>
      <top style="medium">
        <color indexed="8"/>
      </top>
      <bottom style="thin">
        <color indexed="13"/>
      </bottom>
      <diagonal/>
    </border>
    <border>
      <left style="medium">
        <color indexed="8"/>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13"/>
      </left>
      <right style="medium">
        <color indexed="8"/>
      </right>
      <top style="thin">
        <color indexed="13"/>
      </top>
      <bottom style="thin">
        <color indexed="13"/>
      </bottom>
      <diagonal/>
    </border>
    <border>
      <left style="medium">
        <color indexed="8"/>
      </left>
      <right style="thin">
        <color indexed="13"/>
      </right>
      <top style="thin">
        <color indexed="13"/>
      </top>
      <bottom style="medium">
        <color indexed="8"/>
      </bottom>
      <diagonal/>
    </border>
    <border>
      <left style="thin">
        <color indexed="13"/>
      </left>
      <right style="medium">
        <color indexed="8"/>
      </right>
      <top style="thin">
        <color indexed="13"/>
      </top>
      <bottom style="medium">
        <color indexed="8"/>
      </bottom>
      <diagonal/>
    </border>
    <border>
      <left style="medium">
        <color indexed="8"/>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13"/>
      </right>
      <top style="thin">
        <color indexed="8"/>
      </top>
      <bottom style="thin">
        <color indexed="13"/>
      </bottom>
      <diagonal/>
    </border>
    <border>
      <left style="thin">
        <color indexed="13"/>
      </left>
      <right style="thin">
        <color indexed="13"/>
      </right>
      <top style="thin">
        <color indexed="8"/>
      </top>
      <bottom style="thin">
        <color indexed="13"/>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13"/>
      </right>
      <top style="thin">
        <color indexed="8"/>
      </top>
      <bottom style="medium">
        <color indexed="8"/>
      </bottom>
      <diagonal/>
    </border>
    <border>
      <left style="thin">
        <color indexed="13"/>
      </left>
      <right style="thin">
        <color indexed="13"/>
      </right>
      <top style="thin">
        <color indexed="8"/>
      </top>
      <bottom style="medium">
        <color indexed="8"/>
      </bottom>
      <diagonal/>
    </border>
    <border>
      <left style="thin">
        <color indexed="13"/>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13"/>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13"/>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13"/>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13"/>
      </right>
      <top style="thin">
        <color indexed="8"/>
      </top>
      <bottom style="medium">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medium">
        <color indexed="8"/>
      </right>
      <top style="thin">
        <color indexed="8"/>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13"/>
      </left>
      <right style="thin">
        <color indexed="13"/>
      </right>
      <top style="thin">
        <color indexed="13"/>
      </top>
      <bottom style="thin">
        <color indexed="8"/>
      </bottom>
      <diagonal/>
    </border>
    <border>
      <left style="thin">
        <color indexed="8"/>
      </left>
      <right style="thin">
        <color indexed="13"/>
      </right>
      <top style="thin">
        <color indexed="13"/>
      </top>
      <bottom style="thin">
        <color indexed="13"/>
      </bottom>
      <diagonal/>
    </border>
  </borders>
  <cellStyleXfs count="1">
    <xf numFmtId="0" fontId="0" applyNumberFormat="0" applyFont="1" applyFill="0" applyBorder="0" applyAlignment="1" applyProtection="0">
      <alignment vertical="bottom"/>
    </xf>
  </cellStyleXfs>
  <cellXfs count="354">
    <xf numFmtId="0" fontId="0" applyNumberFormat="0" applyFont="1" applyFill="0" applyBorder="0" applyAlignment="1" applyProtection="0">
      <alignment vertical="bottom"/>
    </xf>
    <xf numFmtId="0" fontId="1" applyNumberFormat="0" applyFont="1" applyFill="0" applyBorder="0" applyAlignment="1" applyProtection="0">
      <alignment horizontal="left" vertical="bottom" wrapText="1"/>
    </xf>
    <xf numFmtId="0" fontId="2" applyNumberFormat="0" applyFont="1" applyFill="0" applyBorder="0" applyAlignment="1" applyProtection="0">
      <alignment horizontal="left" vertical="bottom"/>
    </xf>
    <xf numFmtId="0" fontId="1" fillId="2" applyNumberFormat="0" applyFont="1" applyFill="1" applyBorder="0" applyAlignment="1" applyProtection="0">
      <alignment horizontal="left" vertical="bottom"/>
    </xf>
    <xf numFmtId="0" fontId="1" fillId="3" applyNumberFormat="0" applyFont="1" applyFill="1" applyBorder="0" applyAlignment="1" applyProtection="0">
      <alignment horizontal="left" vertical="bottom"/>
    </xf>
    <xf numFmtId="0" fontId="4" fillId="3" applyNumberFormat="0" applyFont="1" applyFill="1" applyBorder="0" applyAlignment="1" applyProtection="0">
      <alignment horizontal="left" vertical="bottom"/>
    </xf>
    <xf numFmtId="0" fontId="0" applyNumberFormat="1" applyFont="1" applyFill="0" applyBorder="0" applyAlignment="1" applyProtection="0">
      <alignment vertical="bottom"/>
    </xf>
    <xf numFmtId="0" fontId="6" fillId="4" borderId="1" applyNumberFormat="0" applyFont="1" applyFill="1" applyBorder="1" applyAlignment="1" applyProtection="0">
      <alignment horizontal="center" vertical="center" wrapText="1"/>
    </xf>
    <xf numFmtId="0" fontId="6" fillId="4" borderId="1" applyNumberFormat="0" applyFont="1" applyFill="1" applyBorder="1" applyAlignment="1" applyProtection="0">
      <alignment vertical="center" wrapText="1"/>
    </xf>
    <xf numFmtId="0" fontId="0" fillId="4" borderId="1" applyNumberFormat="0" applyFont="1" applyFill="1" applyBorder="1" applyAlignment="1" applyProtection="0">
      <alignment vertical="center" wrapText="1"/>
    </xf>
    <xf numFmtId="0" fontId="0" fillId="4" borderId="1" applyNumberFormat="0" applyFont="1" applyFill="1" applyBorder="1" applyAlignment="1" applyProtection="0">
      <alignment vertical="center"/>
    </xf>
    <xf numFmtId="0" fontId="6" fillId="4" borderId="2" applyNumberFormat="0" applyFont="1" applyFill="1" applyBorder="1" applyAlignment="1" applyProtection="0">
      <alignment horizontal="center" vertical="center" wrapText="1"/>
    </xf>
    <xf numFmtId="0" fontId="6" fillId="4" borderId="3" applyNumberFormat="0" applyFont="1" applyFill="1" applyBorder="1" applyAlignment="1" applyProtection="0">
      <alignment horizontal="center" vertical="center" wrapText="1"/>
    </xf>
    <xf numFmtId="49" fontId="7" fillId="4" borderId="3" applyNumberFormat="1" applyFont="1" applyFill="1" applyBorder="1" applyAlignment="1" applyProtection="0">
      <alignment horizontal="left" vertical="center" wrapText="1"/>
    </xf>
    <xf numFmtId="0" fontId="6" fillId="4" borderId="3" applyNumberFormat="0" applyFont="1" applyFill="1" applyBorder="1" applyAlignment="1" applyProtection="0">
      <alignment vertical="center" wrapText="1"/>
    </xf>
    <xf numFmtId="0" fontId="0" fillId="4" borderId="3" applyNumberFormat="0" applyFont="1" applyFill="1" applyBorder="1" applyAlignment="1" applyProtection="0">
      <alignment vertical="center"/>
    </xf>
    <xf numFmtId="59" fontId="0" fillId="4" borderId="3" applyNumberFormat="1" applyFont="1" applyFill="1" applyBorder="1" applyAlignment="1" applyProtection="0">
      <alignment vertical="center" wrapText="1"/>
    </xf>
    <xf numFmtId="59" fontId="0" fillId="4" borderId="4" applyNumberFormat="1" applyFont="1" applyFill="1" applyBorder="1" applyAlignment="1" applyProtection="0">
      <alignment vertical="center" wrapText="1"/>
    </xf>
    <xf numFmtId="0" fontId="6" fillId="4" borderId="5" applyNumberFormat="0" applyFont="1" applyFill="1" applyBorder="1" applyAlignment="1" applyProtection="0">
      <alignment horizontal="center" vertical="center" wrapText="1"/>
    </xf>
    <xf numFmtId="0" fontId="6" fillId="4" borderId="6" applyNumberFormat="0" applyFont="1" applyFill="1" applyBorder="1" applyAlignment="1" applyProtection="0">
      <alignment horizontal="center" vertical="center" wrapText="1"/>
    </xf>
    <xf numFmtId="49" fontId="8" fillId="4" borderId="6" applyNumberFormat="1" applyFont="1" applyFill="1" applyBorder="1" applyAlignment="1" applyProtection="0">
      <alignment vertical="center" wrapText="1"/>
    </xf>
    <xf numFmtId="0" fontId="6" fillId="4" borderId="6" applyNumberFormat="0" applyFont="1" applyFill="1" applyBorder="1" applyAlignment="1" applyProtection="0">
      <alignment vertical="center" wrapText="1"/>
    </xf>
    <xf numFmtId="0" fontId="0" fillId="4" borderId="6" applyNumberFormat="0" applyFont="1" applyFill="1" applyBorder="1" applyAlignment="1" applyProtection="0">
      <alignment vertical="center"/>
    </xf>
    <xf numFmtId="59" fontId="0" fillId="4" borderId="6" applyNumberFormat="1" applyFont="1" applyFill="1" applyBorder="1" applyAlignment="1" applyProtection="0">
      <alignment vertical="center" wrapText="1"/>
    </xf>
    <xf numFmtId="59" fontId="0" fillId="4" borderId="7" applyNumberFormat="1" applyFont="1" applyFill="1" applyBorder="1" applyAlignment="1" applyProtection="0">
      <alignment vertical="center" wrapText="1"/>
    </xf>
    <xf numFmtId="0" fontId="6" fillId="4" borderId="8" applyNumberFormat="0" applyFont="1" applyFill="1" applyBorder="1" applyAlignment="1" applyProtection="0">
      <alignment horizontal="center" vertical="center" wrapText="1"/>
    </xf>
    <xf numFmtId="49" fontId="8" fillId="4" borderId="1" applyNumberFormat="1" applyFont="1" applyFill="1" applyBorder="1" applyAlignment="1" applyProtection="0">
      <alignment vertical="center" wrapText="1"/>
    </xf>
    <xf numFmtId="59" fontId="0" fillId="4" borderId="1" applyNumberFormat="1" applyFont="1" applyFill="1" applyBorder="1" applyAlignment="1" applyProtection="0">
      <alignment vertical="center" wrapText="1"/>
    </xf>
    <xf numFmtId="59" fontId="0" fillId="4" borderId="9" applyNumberFormat="1" applyFont="1" applyFill="1" applyBorder="1" applyAlignment="1" applyProtection="0">
      <alignment vertical="center" wrapText="1"/>
    </xf>
    <xf numFmtId="49" fontId="7" fillId="4" borderId="10" applyNumberFormat="1" applyFont="1" applyFill="1" applyBorder="1" applyAlignment="1" applyProtection="0">
      <alignment horizontal="left" vertical="center" wrapText="1"/>
    </xf>
    <xf numFmtId="59" fontId="7" fillId="4" borderId="11" applyNumberFormat="1" applyFont="1" applyFill="1" applyBorder="1" applyAlignment="1" applyProtection="0">
      <alignment horizontal="left" vertical="center" wrapText="1"/>
    </xf>
    <xf numFmtId="49" fontId="7" fillId="4" borderId="11" applyNumberFormat="1" applyFont="1" applyFill="1" applyBorder="1" applyAlignment="1" applyProtection="0">
      <alignment horizontal="center" vertical="center" wrapText="1"/>
    </xf>
    <xf numFmtId="60" fontId="7" fillId="4" borderId="11" applyNumberFormat="1" applyFont="1" applyFill="1" applyBorder="1" applyAlignment="1" applyProtection="0">
      <alignment horizontal="center" vertical="center" wrapText="1"/>
    </xf>
    <xf numFmtId="59" fontId="7" fillId="4" borderId="11" applyNumberFormat="1" applyFont="1" applyFill="1" applyBorder="1" applyAlignment="1" applyProtection="0">
      <alignment vertical="center" wrapText="1"/>
    </xf>
    <xf numFmtId="59" fontId="7" fillId="4" borderId="12" applyNumberFormat="1" applyFont="1" applyFill="1" applyBorder="1" applyAlignment="1" applyProtection="0">
      <alignment vertical="center" wrapText="1"/>
    </xf>
    <xf numFmtId="49" fontId="7" fillId="5" borderId="13" applyNumberFormat="1" applyFont="1" applyFill="1" applyBorder="1" applyAlignment="1" applyProtection="0">
      <alignment horizontal="center" vertical="center" wrapText="1"/>
    </xf>
    <xf numFmtId="0" fontId="7" fillId="5" borderId="13" applyNumberFormat="0" applyFont="1" applyFill="1" applyBorder="1" applyAlignment="1" applyProtection="0">
      <alignment horizontal="center" vertical="center" wrapText="1"/>
    </xf>
    <xf numFmtId="49" fontId="7" fillId="5" borderId="14" applyNumberFormat="1" applyFont="1" applyFill="1" applyBorder="1" applyAlignment="1" applyProtection="0">
      <alignment horizontal="center" vertical="center" wrapText="1"/>
    </xf>
    <xf numFmtId="0" fontId="7" fillId="5" borderId="14" applyNumberFormat="0" applyFont="1" applyFill="1" applyBorder="1" applyAlignment="1" applyProtection="0">
      <alignment horizontal="center" vertical="center" wrapText="1"/>
    </xf>
    <xf numFmtId="49" fontId="7" fillId="5" borderId="14" applyNumberFormat="1" applyFont="1" applyFill="1" applyBorder="1" applyAlignment="1" applyProtection="0">
      <alignment vertical="center" wrapText="1"/>
    </xf>
    <xf numFmtId="0" fontId="8" fillId="5" borderId="14" applyNumberFormat="0" applyFont="1" applyFill="1" applyBorder="1" applyAlignment="1" applyProtection="0">
      <alignment horizontal="center" vertical="center" wrapText="1"/>
    </xf>
    <xf numFmtId="0" fontId="7" fillId="5" borderId="14" applyNumberFormat="0" applyFont="1" applyFill="1" applyBorder="1" applyAlignment="1" applyProtection="0">
      <alignment horizontal="center" vertical="center"/>
    </xf>
    <xf numFmtId="59" fontId="7" fillId="5" borderId="14" applyNumberFormat="1" applyFont="1" applyFill="1" applyBorder="1" applyAlignment="1" applyProtection="0">
      <alignment horizontal="center" vertical="center" wrapText="1"/>
    </xf>
    <xf numFmtId="0" fontId="8" fillId="6" borderId="14" applyNumberFormat="0" applyFont="1" applyFill="1" applyBorder="1" applyAlignment="1" applyProtection="0">
      <alignment vertical="center" wrapText="1"/>
    </xf>
    <xf numFmtId="49" fontId="7" fillId="6" borderId="14" applyNumberFormat="1" applyFont="1" applyFill="1" applyBorder="1" applyAlignment="1" applyProtection="0">
      <alignment horizontal="center" vertical="center" wrapText="1"/>
    </xf>
    <xf numFmtId="0" fontId="7" fillId="6" borderId="14" applyNumberFormat="0" applyFont="1" applyFill="1" applyBorder="1" applyAlignment="1" applyProtection="0">
      <alignment horizontal="center" vertical="center" wrapText="1"/>
    </xf>
    <xf numFmtId="49" fontId="7" fillId="6" borderId="14" applyNumberFormat="1" applyFont="1" applyFill="1" applyBorder="1" applyAlignment="1" applyProtection="0">
      <alignment vertical="center" wrapText="1"/>
    </xf>
    <xf numFmtId="0" fontId="8" fillId="6" borderId="14" applyNumberFormat="0" applyFont="1" applyFill="1" applyBorder="1" applyAlignment="1" applyProtection="0">
      <alignment horizontal="center" vertical="center" wrapText="1"/>
    </xf>
    <xf numFmtId="0" fontId="8" fillId="6" borderId="14" applyNumberFormat="0" applyFont="1" applyFill="1" applyBorder="1" applyAlignment="1" applyProtection="0">
      <alignment horizontal="center" vertical="center"/>
    </xf>
    <xf numFmtId="59" fontId="8" fillId="6" borderId="14" applyNumberFormat="1" applyFont="1" applyFill="1" applyBorder="1" applyAlignment="1" applyProtection="0">
      <alignment horizontal="center" vertical="center" wrapText="1"/>
    </xf>
    <xf numFmtId="0" fontId="6" fillId="4" borderId="14" applyNumberFormat="0" applyFont="1" applyFill="1" applyBorder="1" applyAlignment="1" applyProtection="0">
      <alignment horizontal="center" vertical="center" wrapText="1"/>
    </xf>
    <xf numFmtId="49" fontId="9" fillId="4" borderId="14" applyNumberFormat="1" applyFont="1" applyFill="1" applyBorder="1" applyAlignment="1" applyProtection="0">
      <alignment horizontal="center" vertical="center" wrapText="1"/>
    </xf>
    <xf numFmtId="49" fontId="6" fillId="4" borderId="14" applyNumberFormat="1" applyFont="1" applyFill="1" applyBorder="1" applyAlignment="1" applyProtection="0">
      <alignment horizontal="center" vertical="center" wrapText="1"/>
    </xf>
    <xf numFmtId="49" fontId="6" fillId="4" borderId="14" applyNumberFormat="1" applyFont="1" applyFill="1" applyBorder="1" applyAlignment="1" applyProtection="0">
      <alignment horizontal="left" vertical="center" wrapText="1"/>
    </xf>
    <xf numFmtId="0" fontId="6" fillId="4" borderId="14" applyNumberFormat="0" applyFont="1" applyFill="1" applyBorder="1" applyAlignment="1" applyProtection="0">
      <alignment horizontal="center" vertical="center"/>
    </xf>
    <xf numFmtId="59" fontId="6" fillId="4" borderId="14" applyNumberFormat="1" applyFont="1" applyFill="1" applyBorder="1" applyAlignment="1" applyProtection="0">
      <alignment horizontal="center" vertical="center" wrapText="1"/>
    </xf>
    <xf numFmtId="49" fontId="6" fillId="4" borderId="14" applyNumberFormat="1" applyFont="1" applyFill="1" applyBorder="1" applyAlignment="1" applyProtection="0">
      <alignment horizontal="justify" vertical="center" wrapText="1"/>
    </xf>
    <xf numFmtId="1" fontId="6" fillId="4" borderId="14" applyNumberFormat="1" applyFont="1" applyFill="1" applyBorder="1" applyAlignment="1" applyProtection="0">
      <alignment horizontal="center" vertical="center"/>
    </xf>
    <xf numFmtId="3" fontId="6" fillId="4" borderId="14" applyNumberFormat="1" applyFont="1" applyFill="1" applyBorder="1" applyAlignment="1" applyProtection="0">
      <alignment horizontal="center" vertical="center"/>
    </xf>
    <xf numFmtId="49" fontId="7" fillId="7" borderId="14" applyNumberFormat="1" applyFont="1" applyFill="1" applyBorder="1" applyAlignment="1" applyProtection="0">
      <alignment vertical="center" wrapText="1"/>
    </xf>
    <xf numFmtId="0" fontId="8" fillId="7" borderId="14" applyNumberFormat="0" applyFont="1" applyFill="1" applyBorder="1" applyAlignment="1" applyProtection="0">
      <alignment horizontal="center" vertical="center" wrapText="1"/>
    </xf>
    <xf numFmtId="0" fontId="7" fillId="7" borderId="14" applyNumberFormat="0" applyFont="1" applyFill="1" applyBorder="1" applyAlignment="1" applyProtection="0">
      <alignment horizontal="center" vertical="center" wrapText="1"/>
    </xf>
    <xf numFmtId="0" fontId="7" fillId="7" borderId="14" applyNumberFormat="0" applyFont="1" applyFill="1" applyBorder="1" applyAlignment="1" applyProtection="0">
      <alignment horizontal="justify" vertical="center" wrapText="1"/>
    </xf>
    <xf numFmtId="0" fontId="6" fillId="7" borderId="14" applyNumberFormat="0" applyFont="1" applyFill="1" applyBorder="1" applyAlignment="1" applyProtection="0">
      <alignment horizontal="center" vertical="center" wrapText="1"/>
    </xf>
    <xf numFmtId="1" fontId="6" fillId="7" borderId="14" applyNumberFormat="1" applyFont="1" applyFill="1" applyBorder="1" applyAlignment="1" applyProtection="0">
      <alignment horizontal="center" vertical="center"/>
    </xf>
    <xf numFmtId="3" fontId="6" fillId="7" borderId="14" applyNumberFormat="1" applyFont="1" applyFill="1" applyBorder="1" applyAlignment="1" applyProtection="0">
      <alignment horizontal="center" vertical="center"/>
    </xf>
    <xf numFmtId="59" fontId="9" fillId="7" borderId="14" applyNumberFormat="1" applyFont="1" applyFill="1" applyBorder="1" applyAlignment="1" applyProtection="0">
      <alignment horizontal="center" vertical="center" wrapText="1"/>
    </xf>
    <xf numFmtId="3" fontId="8" fillId="6" borderId="14" applyNumberFormat="1" applyFont="1" applyFill="1" applyBorder="1" applyAlignment="1" applyProtection="0">
      <alignment horizontal="center" vertical="center"/>
    </xf>
    <xf numFmtId="0" fontId="6" fillId="4" borderId="14" applyNumberFormat="0" applyFont="1" applyFill="1" applyBorder="1" applyAlignment="1" applyProtection="0">
      <alignment vertical="center" wrapText="1"/>
    </xf>
    <xf numFmtId="49" fontId="0" fillId="4" borderId="14" applyNumberFormat="1" applyFont="1" applyFill="1" applyBorder="1" applyAlignment="1" applyProtection="0">
      <alignment vertical="center" wrapText="1"/>
    </xf>
    <xf numFmtId="0" fontId="6" fillId="6" borderId="14" applyNumberFormat="0" applyFont="1" applyFill="1" applyBorder="1" applyAlignment="1" applyProtection="0">
      <alignment horizontal="center" vertical="center" wrapText="1"/>
    </xf>
    <xf numFmtId="1" fontId="6" fillId="6" borderId="14" applyNumberFormat="1" applyFont="1" applyFill="1" applyBorder="1" applyAlignment="1" applyProtection="0">
      <alignment horizontal="center" vertical="center"/>
    </xf>
    <xf numFmtId="3" fontId="6" fillId="6" borderId="14" applyNumberFormat="1" applyFont="1" applyFill="1" applyBorder="1" applyAlignment="1" applyProtection="0">
      <alignment horizontal="center" vertical="center"/>
    </xf>
    <xf numFmtId="59" fontId="6" fillId="6" borderId="14" applyNumberFormat="1" applyFont="1" applyFill="1" applyBorder="1" applyAlignment="1" applyProtection="0">
      <alignment horizontal="center" vertical="center" wrapText="1"/>
    </xf>
    <xf numFmtId="0" fontId="9" fillId="4" borderId="14" applyNumberFormat="0" applyFont="1" applyFill="1" applyBorder="1" applyAlignment="1" applyProtection="0">
      <alignment horizontal="center" vertical="center" wrapText="1"/>
    </xf>
    <xf numFmtId="49" fontId="6" fillId="4" borderId="14" applyNumberFormat="1" applyFont="1" applyFill="1" applyBorder="1" applyAlignment="1" applyProtection="0">
      <alignment vertical="center" wrapText="1"/>
    </xf>
    <xf numFmtId="49" fontId="6" fillId="4" borderId="14" applyNumberFormat="1" applyFont="1" applyFill="1" applyBorder="1" applyAlignment="1" applyProtection="0">
      <alignment horizontal="justify" vertical="center"/>
    </xf>
    <xf numFmtId="3" fontId="9" fillId="4" borderId="14" applyNumberFormat="1" applyFont="1" applyFill="1" applyBorder="1" applyAlignment="1" applyProtection="0">
      <alignment horizontal="center" vertical="center"/>
    </xf>
    <xf numFmtId="0" fontId="7" fillId="7" borderId="14" applyNumberFormat="0" applyFont="1" applyFill="1" applyBorder="1" applyAlignment="1" applyProtection="0">
      <alignment vertical="center" wrapText="1"/>
    </xf>
    <xf numFmtId="0" fontId="9" fillId="7" borderId="14" applyNumberFormat="0" applyFont="1" applyFill="1" applyBorder="1" applyAlignment="1" applyProtection="0">
      <alignment vertical="center" wrapText="1"/>
    </xf>
    <xf numFmtId="0" fontId="7" fillId="6" borderId="14" applyNumberFormat="0" applyFont="1" applyFill="1" applyBorder="1" applyAlignment="1" applyProtection="0">
      <alignment vertical="center" wrapText="1"/>
    </xf>
    <xf numFmtId="49" fontId="7" fillId="6" borderId="14" applyNumberFormat="1" applyFont="1" applyFill="1" applyBorder="1" applyAlignment="1" applyProtection="0">
      <alignment vertical="center"/>
    </xf>
    <xf numFmtId="0" fontId="9" fillId="6" borderId="14" applyNumberFormat="0" applyFont="1" applyFill="1" applyBorder="1" applyAlignment="1" applyProtection="0">
      <alignment vertical="center" wrapText="1"/>
    </xf>
    <xf numFmtId="0" fontId="9" fillId="6" borderId="14" applyNumberFormat="0" applyFont="1" applyFill="1" applyBorder="1" applyAlignment="1" applyProtection="0">
      <alignment vertical="center"/>
    </xf>
    <xf numFmtId="3" fontId="9" fillId="6" borderId="14" applyNumberFormat="1" applyFont="1" applyFill="1" applyBorder="1" applyAlignment="1" applyProtection="0">
      <alignment vertical="center"/>
    </xf>
    <xf numFmtId="59" fontId="9" fillId="6" borderId="14" applyNumberFormat="1" applyFont="1" applyFill="1" applyBorder="1" applyAlignment="1" applyProtection="0">
      <alignment vertical="center" wrapText="1"/>
    </xf>
    <xf numFmtId="0" fontId="7" fillId="7" borderId="14" applyNumberFormat="0" applyFont="1" applyFill="1" applyBorder="1" applyAlignment="1" applyProtection="0">
      <alignment vertical="center"/>
    </xf>
    <xf numFmtId="0" fontId="9" fillId="7" borderId="14" applyNumberFormat="0" applyFont="1" applyFill="1" applyBorder="1" applyAlignment="1" applyProtection="0">
      <alignment vertical="center"/>
    </xf>
    <xf numFmtId="3" fontId="9" fillId="7" borderId="14" applyNumberFormat="1" applyFont="1" applyFill="1" applyBorder="1" applyAlignment="1" applyProtection="0">
      <alignment vertical="center"/>
    </xf>
    <xf numFmtId="59" fontId="9" fillId="7" borderId="14" applyNumberFormat="1" applyFont="1" applyFill="1" applyBorder="1" applyAlignment="1" applyProtection="0">
      <alignment vertical="center" wrapText="1"/>
    </xf>
    <xf numFmtId="49" fontId="6" fillId="8" borderId="14" applyNumberFormat="1" applyFont="1" applyFill="1" applyBorder="1" applyAlignment="1" applyProtection="0">
      <alignment horizontal="center" vertical="center" wrapText="1"/>
    </xf>
    <xf numFmtId="3" fontId="7" fillId="7" borderId="14" applyNumberFormat="1" applyFont="1" applyFill="1" applyBorder="1" applyAlignment="1" applyProtection="0">
      <alignment vertical="center"/>
    </xf>
    <xf numFmtId="59" fontId="7" fillId="7" borderId="14" applyNumberFormat="1" applyFont="1" applyFill="1" applyBorder="1" applyAlignment="1" applyProtection="0">
      <alignment vertical="center" wrapText="1"/>
    </xf>
    <xf numFmtId="49" fontId="7" fillId="5" borderId="14" applyNumberFormat="1" applyFont="1" applyFill="1" applyBorder="1" applyAlignment="1" applyProtection="0">
      <alignment horizontal="left" vertical="center" wrapText="1"/>
    </xf>
    <xf numFmtId="3" fontId="7" fillId="5" borderId="14" applyNumberFormat="1" applyFont="1" applyFill="1" applyBorder="1" applyAlignment="1" applyProtection="0">
      <alignment horizontal="center" vertical="center" wrapText="1"/>
    </xf>
    <xf numFmtId="0" fontId="7" fillId="6" borderId="14" applyNumberFormat="0" applyFont="1" applyFill="1" applyBorder="1" applyAlignment="1" applyProtection="0">
      <alignment vertical="center"/>
    </xf>
    <xf numFmtId="3" fontId="7" fillId="6" borderId="14" applyNumberFormat="1" applyFont="1" applyFill="1" applyBorder="1" applyAlignment="1" applyProtection="0">
      <alignment vertical="center"/>
    </xf>
    <xf numFmtId="59" fontId="7" fillId="6" borderId="14" applyNumberFormat="1" applyFont="1" applyFill="1" applyBorder="1" applyAlignment="1" applyProtection="0">
      <alignment vertical="center" wrapText="1"/>
    </xf>
    <xf numFmtId="49" fontId="6" fillId="8" borderId="14" applyNumberFormat="1" applyFont="1" applyFill="1" applyBorder="1" applyAlignment="1" applyProtection="0">
      <alignment horizontal="justify" vertical="center" wrapText="1"/>
    </xf>
    <xf numFmtId="49" fontId="7" fillId="6" borderId="14" applyNumberFormat="1" applyFont="1" applyFill="1" applyBorder="1" applyAlignment="1" applyProtection="0">
      <alignment horizontal="left" vertical="center"/>
    </xf>
    <xf numFmtId="0" fontId="9" fillId="6" borderId="14" applyNumberFormat="0" applyFont="1" applyFill="1" applyBorder="1" applyAlignment="1" applyProtection="0">
      <alignment horizontal="center" vertical="center" wrapText="1"/>
    </xf>
    <xf numFmtId="0" fontId="9" fillId="6" borderId="14" applyNumberFormat="0" applyFont="1" applyFill="1" applyBorder="1" applyAlignment="1" applyProtection="0">
      <alignment horizontal="center" vertical="center"/>
    </xf>
    <xf numFmtId="3" fontId="9" fillId="6" borderId="14" applyNumberFormat="1" applyFont="1" applyFill="1" applyBorder="1" applyAlignment="1" applyProtection="0">
      <alignment horizontal="center" vertical="center"/>
    </xf>
    <xf numFmtId="59" fontId="9" fillId="6" borderId="14" applyNumberFormat="1" applyFont="1" applyFill="1" applyBorder="1" applyAlignment="1" applyProtection="0">
      <alignment horizontal="center" vertical="center" wrapText="1"/>
    </xf>
    <xf numFmtId="49" fontId="9" fillId="9" borderId="14" applyNumberFormat="1" applyFont="1" applyFill="1" applyBorder="1" applyAlignment="1" applyProtection="0">
      <alignment horizontal="center" vertical="center" wrapText="1"/>
    </xf>
    <xf numFmtId="49" fontId="6" fillId="9" borderId="14" applyNumberFormat="1" applyFont="1" applyFill="1" applyBorder="1" applyAlignment="1" applyProtection="0">
      <alignment horizontal="center" vertical="center" wrapText="1"/>
    </xf>
    <xf numFmtId="49" fontId="6" fillId="9" borderId="14" applyNumberFormat="1" applyFont="1" applyFill="1" applyBorder="1" applyAlignment="1" applyProtection="0">
      <alignment horizontal="justify" vertical="center" wrapText="1"/>
    </xf>
    <xf numFmtId="49" fontId="7" fillId="6" borderId="14" applyNumberFormat="1" applyFont="1" applyFill="1" applyBorder="1" applyAlignment="1" applyProtection="0">
      <alignment horizontal="left" vertical="center" wrapText="1"/>
    </xf>
    <xf numFmtId="1" fontId="6" fillId="9" borderId="14" applyNumberFormat="1" applyFont="1" applyFill="1" applyBorder="1" applyAlignment="1" applyProtection="0">
      <alignment horizontal="center" vertical="center"/>
    </xf>
    <xf numFmtId="0" fontId="6" fillId="4" borderId="14" applyNumberFormat="1" applyFont="1" applyFill="1" applyBorder="1" applyAlignment="1" applyProtection="0">
      <alignment horizontal="center" vertical="center"/>
    </xf>
    <xf numFmtId="49" fontId="9" fillId="9" borderId="15" applyNumberFormat="1" applyFont="1" applyFill="1" applyBorder="1" applyAlignment="1" applyProtection="0">
      <alignment horizontal="center" vertical="center" wrapText="1"/>
    </xf>
    <xf numFmtId="0" fontId="6" fillId="9" borderId="14" applyNumberFormat="0" applyFont="1" applyFill="1" applyBorder="1" applyAlignment="1" applyProtection="0">
      <alignment horizontal="center" vertical="center" wrapText="1"/>
    </xf>
    <xf numFmtId="0" fontId="6" fillId="9" borderId="14" applyNumberFormat="0" applyFont="1" applyFill="1" applyBorder="1" applyAlignment="1" applyProtection="0">
      <alignment horizontal="justify" vertical="center" wrapText="1"/>
    </xf>
    <xf numFmtId="0" fontId="6" fillId="9" borderId="14" applyNumberFormat="1" applyFont="1" applyFill="1" applyBorder="1" applyAlignment="1" applyProtection="0">
      <alignment horizontal="center" vertical="center"/>
    </xf>
    <xf numFmtId="49" fontId="9" fillId="7" borderId="14" applyNumberFormat="1" applyFont="1" applyFill="1" applyBorder="1" applyAlignment="1" applyProtection="0">
      <alignment vertical="center" wrapText="1"/>
    </xf>
    <xf numFmtId="0" fontId="9" fillId="7" borderId="14" applyNumberFormat="0" applyFont="1" applyFill="1" applyBorder="1" applyAlignment="1" applyProtection="0">
      <alignment horizontal="center" vertical="center" wrapText="1"/>
    </xf>
    <xf numFmtId="49" fontId="9" fillId="6" borderId="14" applyNumberFormat="1" applyFont="1" applyFill="1" applyBorder="1" applyAlignment="1" applyProtection="0">
      <alignment horizontal="center" vertical="center" wrapText="1"/>
    </xf>
    <xf numFmtId="49" fontId="9" fillId="6" borderId="14" applyNumberFormat="1" applyFont="1" applyFill="1" applyBorder="1" applyAlignment="1" applyProtection="0">
      <alignment horizontal="left" vertical="center"/>
    </xf>
    <xf numFmtId="49" fontId="9" fillId="8" borderId="14" applyNumberFormat="1" applyFont="1" applyFill="1" applyBorder="1" applyAlignment="1" applyProtection="0">
      <alignment horizontal="center" vertical="center" wrapText="1"/>
    </xf>
    <xf numFmtId="3" fontId="9" fillId="10" borderId="14" applyNumberFormat="1" applyFont="1" applyFill="1" applyBorder="1" applyAlignment="1" applyProtection="0">
      <alignment horizontal="center" vertical="center"/>
    </xf>
    <xf numFmtId="49" fontId="6" fillId="11" borderId="14" applyNumberFormat="1" applyFont="1" applyFill="1" applyBorder="1" applyAlignment="1" applyProtection="0">
      <alignment horizontal="center" vertical="center" wrapText="1"/>
    </xf>
    <xf numFmtId="49" fontId="6" fillId="12" borderId="14" applyNumberFormat="1" applyFont="1" applyFill="1" applyBorder="1" applyAlignment="1" applyProtection="0">
      <alignment horizontal="justify" vertical="center" wrapText="1"/>
    </xf>
    <xf numFmtId="49" fontId="6" fillId="11" borderId="14" applyNumberFormat="1" applyFont="1" applyFill="1" applyBorder="1" applyAlignment="1" applyProtection="0">
      <alignment horizontal="justify" vertical="center" wrapText="1"/>
    </xf>
    <xf numFmtId="49" fontId="9" fillId="12" borderId="14" applyNumberFormat="1" applyFont="1" applyFill="1" applyBorder="1" applyAlignment="1" applyProtection="0">
      <alignment horizontal="center" vertical="center" wrapText="1"/>
    </xf>
    <xf numFmtId="49" fontId="6" fillId="12" borderId="14" applyNumberFormat="1" applyFont="1" applyFill="1" applyBorder="1" applyAlignment="1" applyProtection="0">
      <alignment horizontal="center" vertical="center" wrapText="1"/>
    </xf>
    <xf numFmtId="49" fontId="6" fillId="12" borderId="14" applyNumberFormat="1" applyFont="1" applyFill="1" applyBorder="1" applyAlignment="1" applyProtection="0">
      <alignment horizontal="left" vertical="center" wrapText="1"/>
    </xf>
    <xf numFmtId="49" fontId="6" fillId="8" borderId="14" applyNumberFormat="1" applyFont="1" applyFill="1" applyBorder="1" applyAlignment="1" applyProtection="0">
      <alignment horizontal="left" vertical="center" wrapText="1"/>
    </xf>
    <xf numFmtId="0" fontId="14" fillId="4" borderId="14" applyNumberFormat="0" applyFont="1" applyFill="1" applyBorder="1" applyAlignment="1" applyProtection="0">
      <alignment horizontal="center" vertical="center" wrapText="1"/>
    </xf>
    <xf numFmtId="3" fontId="6" fillId="4" borderId="14" applyNumberFormat="1" applyFont="1" applyFill="1" applyBorder="1" applyAlignment="1" applyProtection="0">
      <alignment horizontal="center" vertical="center" wrapText="1"/>
    </xf>
    <xf numFmtId="49" fontId="6" fillId="13" borderId="14" applyNumberFormat="1" applyFont="1" applyFill="1" applyBorder="1" applyAlignment="1" applyProtection="0">
      <alignment horizontal="center" vertical="center" wrapText="1"/>
    </xf>
    <xf numFmtId="2" fontId="9" fillId="4" borderId="14" applyNumberFormat="1" applyFont="1" applyFill="1" applyBorder="1" applyAlignment="1" applyProtection="0">
      <alignment horizontal="center" vertical="center" wrapText="1"/>
    </xf>
    <xf numFmtId="49" fontId="9" fillId="4" borderId="14" applyNumberFormat="1" applyFont="1" applyFill="1" applyBorder="1" applyAlignment="1" applyProtection="0">
      <alignment vertical="center" wrapText="1"/>
    </xf>
    <xf numFmtId="61" fontId="6" fillId="4" borderId="14" applyNumberFormat="1" applyFont="1" applyFill="1" applyBorder="1" applyAlignment="1" applyProtection="0">
      <alignment horizontal="center" vertical="center" wrapText="1"/>
    </xf>
    <xf numFmtId="59" fontId="8" fillId="7" borderId="14" applyNumberFormat="1" applyFont="1" applyFill="1" applyBorder="1" applyAlignment="1" applyProtection="0">
      <alignment vertical="center" wrapText="1"/>
    </xf>
    <xf numFmtId="49" fontId="7" fillId="14" borderId="14" applyNumberFormat="1" applyFont="1" applyFill="1" applyBorder="1" applyAlignment="1" applyProtection="0">
      <alignment vertical="center" wrapText="1"/>
    </xf>
    <xf numFmtId="0" fontId="7" fillId="6" borderId="14" applyNumberFormat="0" applyFont="1" applyFill="1" applyBorder="1" applyAlignment="1" applyProtection="0">
      <alignment horizontal="center" vertical="center"/>
    </xf>
    <xf numFmtId="3" fontId="7" fillId="6" borderId="14" applyNumberFormat="1" applyFont="1" applyFill="1" applyBorder="1" applyAlignment="1" applyProtection="0">
      <alignment horizontal="center" vertical="center"/>
    </xf>
    <xf numFmtId="59" fontId="7" fillId="6" borderId="14" applyNumberFormat="1" applyFont="1" applyFill="1" applyBorder="1" applyAlignment="1" applyProtection="0">
      <alignment horizontal="center" vertical="center" wrapText="1"/>
    </xf>
    <xf numFmtId="49" fontId="9" fillId="4" borderId="14" applyNumberFormat="1" applyFont="1" applyFill="1" applyBorder="1" applyAlignment="1" applyProtection="0">
      <alignment horizontal="left" vertical="center" wrapText="1"/>
    </xf>
    <xf numFmtId="49" fontId="6" fillId="8" borderId="14" applyNumberFormat="1" applyFont="1" applyFill="1" applyBorder="1" applyAlignment="1" applyProtection="0">
      <alignment vertical="center" wrapText="1"/>
    </xf>
    <xf numFmtId="49" fontId="9" fillId="13" borderId="14" applyNumberFormat="1" applyFont="1" applyFill="1" applyBorder="1" applyAlignment="1" applyProtection="0">
      <alignment horizontal="center" vertical="center" wrapText="1"/>
    </xf>
    <xf numFmtId="0" fontId="9" fillId="15" borderId="14" applyNumberFormat="0" applyFont="1" applyFill="1" applyBorder="1" applyAlignment="1" applyProtection="0">
      <alignment horizontal="center" vertical="center" wrapText="1"/>
    </xf>
    <xf numFmtId="49" fontId="9" fillId="15" borderId="14" applyNumberFormat="1" applyFont="1" applyFill="1" applyBorder="1" applyAlignment="1" applyProtection="0">
      <alignment horizontal="center" vertical="center" wrapText="1"/>
    </xf>
    <xf numFmtId="49" fontId="9" fillId="15" borderId="14" applyNumberFormat="1" applyFont="1" applyFill="1" applyBorder="1" applyAlignment="1" applyProtection="0">
      <alignment horizontal="left" vertical="center" wrapText="1"/>
    </xf>
    <xf numFmtId="0" fontId="6" fillId="15" borderId="14" applyNumberFormat="0" applyFont="1" applyFill="1" applyBorder="1" applyAlignment="1" applyProtection="0">
      <alignment horizontal="center" vertical="center" wrapText="1"/>
    </xf>
    <xf numFmtId="0" fontId="6" fillId="15" borderId="14" applyNumberFormat="0" applyFont="1" applyFill="1" applyBorder="1" applyAlignment="1" applyProtection="0">
      <alignment horizontal="left" vertical="center" wrapText="1"/>
    </xf>
    <xf numFmtId="3" fontId="6" fillId="15" borderId="14" applyNumberFormat="1" applyFont="1" applyFill="1" applyBorder="1" applyAlignment="1" applyProtection="0">
      <alignment horizontal="left" vertical="center" wrapText="1"/>
    </xf>
    <xf numFmtId="59" fontId="6" fillId="15" borderId="14" applyNumberFormat="1" applyFont="1" applyFill="1" applyBorder="1" applyAlignment="1" applyProtection="0">
      <alignment horizontal="center" vertical="center" wrapText="1"/>
    </xf>
    <xf numFmtId="49" fontId="6" fillId="15" borderId="14" applyNumberFormat="1" applyFont="1" applyFill="1" applyBorder="1" applyAlignment="1" applyProtection="0">
      <alignment horizontal="left" vertical="center" wrapText="1"/>
    </xf>
    <xf numFmtId="49" fontId="6" fillId="15" borderId="14" applyNumberFormat="1" applyFont="1" applyFill="1" applyBorder="1" applyAlignment="1" applyProtection="0">
      <alignment horizontal="center" vertical="center" wrapText="1"/>
    </xf>
    <xf numFmtId="62" fontId="6" fillId="15" borderId="14" applyNumberFormat="1" applyFont="1" applyFill="1" applyBorder="1" applyAlignment="1" applyProtection="0">
      <alignment horizontal="center" vertical="center" wrapText="1"/>
    </xf>
    <xf numFmtId="3" fontId="9" fillId="10" borderId="14" applyNumberFormat="1" applyFont="1" applyFill="1" applyBorder="1" applyAlignment="1" applyProtection="0">
      <alignment horizontal="center" vertical="center" wrapText="1"/>
    </xf>
    <xf numFmtId="1" fontId="6" fillId="15" borderId="14" applyNumberFormat="1" applyFont="1" applyFill="1" applyBorder="1" applyAlignment="1" applyProtection="0">
      <alignment horizontal="center" vertical="center" wrapText="1"/>
    </xf>
    <xf numFmtId="3" fontId="6" fillId="15" borderId="14" applyNumberFormat="1" applyFont="1" applyFill="1" applyBorder="1" applyAlignment="1" applyProtection="0">
      <alignment horizontal="center" vertical="center" wrapText="1"/>
    </xf>
    <xf numFmtId="0" fontId="6" fillId="15" borderId="14" applyNumberFormat="1" applyFont="1" applyFill="1" applyBorder="1" applyAlignment="1" applyProtection="0">
      <alignment horizontal="center" vertical="center" wrapText="1"/>
    </xf>
    <xf numFmtId="1" fontId="6" fillId="16" borderId="14" applyNumberFormat="1" applyFont="1" applyFill="1" applyBorder="1" applyAlignment="1" applyProtection="0">
      <alignment horizontal="center" vertical="center"/>
    </xf>
    <xf numFmtId="49" fontId="12" fillId="4" borderId="14" applyNumberFormat="1" applyFont="1" applyFill="1" applyBorder="1" applyAlignment="1" applyProtection="0">
      <alignment horizontal="center" vertical="center" wrapText="1"/>
    </xf>
    <xf numFmtId="49" fontId="17" fillId="4" borderId="14" applyNumberFormat="1" applyFont="1" applyFill="1" applyBorder="1" applyAlignment="1" applyProtection="0">
      <alignment horizontal="justify" vertical="center" wrapText="1"/>
    </xf>
    <xf numFmtId="49" fontId="19" fillId="4" borderId="14" applyNumberFormat="1" applyFont="1" applyFill="1" applyBorder="1" applyAlignment="1" applyProtection="0">
      <alignment vertical="center" wrapText="1"/>
    </xf>
    <xf numFmtId="0" fontId="7" fillId="6" borderId="14" applyNumberFormat="0" applyFont="1" applyFill="1" applyBorder="1" applyAlignment="1" applyProtection="0">
      <alignment horizontal="left" vertical="center" wrapText="1"/>
    </xf>
    <xf numFmtId="0" fontId="7" fillId="6" borderId="14" applyNumberFormat="0" applyFont="1" applyFill="1" applyBorder="1" applyAlignment="1" applyProtection="0">
      <alignment horizontal="left" vertical="center"/>
    </xf>
    <xf numFmtId="3" fontId="7" fillId="6" borderId="14" applyNumberFormat="1" applyFont="1" applyFill="1" applyBorder="1" applyAlignment="1" applyProtection="0">
      <alignment horizontal="left" vertical="center"/>
    </xf>
    <xf numFmtId="59" fontId="7" fillId="6" borderId="14" applyNumberFormat="1" applyFont="1" applyFill="1" applyBorder="1" applyAlignment="1" applyProtection="0">
      <alignment horizontal="left" vertical="center" wrapText="1"/>
    </xf>
    <xf numFmtId="0" fontId="9" fillId="4" borderId="14" applyNumberFormat="0" applyFont="1" applyFill="1" applyBorder="1" applyAlignment="1" applyProtection="0">
      <alignment vertical="center" wrapText="1"/>
    </xf>
    <xf numFmtId="0" fontId="7" fillId="5" borderId="14" applyNumberFormat="0" applyFont="1" applyFill="1" applyBorder="1" applyAlignment="1" applyProtection="0">
      <alignment horizontal="left" vertical="center" wrapText="1"/>
    </xf>
    <xf numFmtId="3" fontId="7" fillId="5" borderId="14" applyNumberFormat="1" applyFont="1" applyFill="1" applyBorder="1" applyAlignment="1" applyProtection="0">
      <alignment horizontal="left" vertical="center" wrapText="1"/>
    </xf>
    <xf numFmtId="59" fontId="7" fillId="5" borderId="14" applyNumberFormat="1" applyFont="1" applyFill="1" applyBorder="1" applyAlignment="1" applyProtection="0">
      <alignment horizontal="left" vertical="center" wrapText="1"/>
    </xf>
    <xf numFmtId="0" fontId="9" fillId="6" borderId="14" applyNumberFormat="0" applyFont="1" applyFill="1" applyBorder="1" applyAlignment="1" applyProtection="0">
      <alignment horizontal="left" vertical="center" wrapText="1"/>
    </xf>
    <xf numFmtId="0" fontId="9" fillId="6" borderId="14" applyNumberFormat="0" applyFont="1" applyFill="1" applyBorder="1" applyAlignment="1" applyProtection="0">
      <alignment horizontal="left" vertical="center"/>
    </xf>
    <xf numFmtId="3" fontId="9" fillId="6" borderId="14" applyNumberFormat="1" applyFont="1" applyFill="1" applyBorder="1" applyAlignment="1" applyProtection="0">
      <alignment horizontal="left" vertical="center"/>
    </xf>
    <xf numFmtId="59" fontId="9" fillId="6" borderId="14" applyNumberFormat="1" applyFont="1" applyFill="1" applyBorder="1" applyAlignment="1" applyProtection="0">
      <alignment horizontal="left" vertical="center" wrapText="1"/>
    </xf>
    <xf numFmtId="0" fontId="6" fillId="4" borderId="14" applyNumberFormat="0" applyFont="1" applyFill="1" applyBorder="1" applyAlignment="1" applyProtection="0">
      <alignment horizontal="left" vertical="center" wrapText="1"/>
    </xf>
    <xf numFmtId="49" fontId="9" fillId="6" borderId="14" applyNumberFormat="1" applyFont="1" applyFill="1" applyBorder="1" applyAlignment="1" applyProtection="0">
      <alignment horizontal="left" vertical="center" wrapText="1"/>
    </xf>
    <xf numFmtId="0" fontId="0" fillId="4" borderId="14" applyNumberFormat="0" applyFont="1" applyFill="1" applyBorder="1" applyAlignment="1" applyProtection="0">
      <alignment vertical="center" wrapText="1"/>
    </xf>
    <xf numFmtId="49" fontId="6" fillId="4" borderId="14" applyNumberFormat="1" applyFont="1" applyFill="1" applyBorder="1" applyAlignment="1" applyProtection="0">
      <alignment horizontal="center" vertical="center"/>
    </xf>
    <xf numFmtId="0" fontId="20" fillId="15" borderId="14" applyNumberFormat="0" applyFont="1" applyFill="1" applyBorder="1" applyAlignment="1" applyProtection="0">
      <alignment vertical="center" wrapText="1"/>
    </xf>
    <xf numFmtId="0" fontId="7" fillId="15" borderId="14" applyNumberFormat="0" applyFont="1" applyFill="1" applyBorder="1" applyAlignment="1" applyProtection="0">
      <alignment vertical="center" wrapText="1"/>
    </xf>
    <xf numFmtId="0" fontId="7" fillId="15" borderId="14" applyNumberFormat="0" applyFont="1" applyFill="1" applyBorder="1" applyAlignment="1" applyProtection="0">
      <alignment horizontal="center" vertical="center" wrapText="1"/>
    </xf>
    <xf numFmtId="0" fontId="7" fillId="15" borderId="14" applyNumberFormat="0" applyFont="1" applyFill="1" applyBorder="1" applyAlignment="1" applyProtection="0">
      <alignment vertical="center"/>
    </xf>
    <xf numFmtId="0" fontId="9" fillId="15" borderId="14" applyNumberFormat="0" applyFont="1" applyFill="1" applyBorder="1" applyAlignment="1" applyProtection="0">
      <alignment vertical="center" wrapText="1"/>
    </xf>
    <xf numFmtId="0" fontId="9" fillId="15" borderId="14" applyNumberFormat="0" applyFont="1" applyFill="1" applyBorder="1" applyAlignment="1" applyProtection="0">
      <alignment vertical="center"/>
    </xf>
    <xf numFmtId="59" fontId="9" fillId="15" borderId="14" applyNumberFormat="1" applyFont="1" applyFill="1" applyBorder="1" applyAlignment="1" applyProtection="0">
      <alignment vertical="center" wrapText="1"/>
    </xf>
    <xf numFmtId="0" fontId="0" fillId="4" borderId="16" applyNumberFormat="0" applyFont="1" applyFill="1" applyBorder="1" applyAlignment="1" applyProtection="0">
      <alignment vertical="center" wrapText="1"/>
    </xf>
    <xf numFmtId="0" fontId="7" fillId="4" borderId="17" applyNumberFormat="0" applyFont="1" applyFill="1" applyBorder="1" applyAlignment="1" applyProtection="0">
      <alignment vertical="center" wrapText="1"/>
    </xf>
    <xf numFmtId="0" fontId="7" fillId="4" borderId="17" applyNumberFormat="0" applyFont="1" applyFill="1" applyBorder="1" applyAlignment="1" applyProtection="0">
      <alignment horizontal="center" vertical="center" wrapText="1"/>
    </xf>
    <xf numFmtId="0" fontId="7" fillId="4" borderId="17" applyNumberFormat="0" applyFont="1" applyFill="1" applyBorder="1" applyAlignment="1" applyProtection="0">
      <alignment vertical="center"/>
    </xf>
    <xf numFmtId="0" fontId="9" fillId="4" borderId="17" applyNumberFormat="0" applyFont="1" applyFill="1" applyBorder="1" applyAlignment="1" applyProtection="0">
      <alignment vertical="center" wrapText="1"/>
    </xf>
    <xf numFmtId="0" fontId="0" fillId="4" borderId="17" applyNumberFormat="0" applyFont="1" applyFill="1" applyBorder="1" applyAlignment="1" applyProtection="0">
      <alignment vertical="center"/>
    </xf>
    <xf numFmtId="59" fontId="0" fillId="4" borderId="17" applyNumberFormat="1" applyFont="1" applyFill="1" applyBorder="1" applyAlignment="1" applyProtection="0">
      <alignment vertical="center" wrapText="1"/>
    </xf>
    <xf numFmtId="0" fontId="0" fillId="4" borderId="5" applyNumberFormat="0" applyFont="1" applyFill="1" applyBorder="1" applyAlignment="1" applyProtection="0">
      <alignment vertical="center" wrapText="1"/>
    </xf>
    <xf numFmtId="0" fontId="0" fillId="4" borderId="6" applyNumberFormat="0" applyFont="1" applyFill="1" applyBorder="1" applyAlignment="1" applyProtection="0">
      <alignment vertical="center" wrapText="1"/>
    </xf>
    <xf numFmtId="0" fontId="0" fillId="4" borderId="8" applyNumberFormat="0" applyFont="1" applyFill="1" applyBorder="1" applyAlignment="1" applyProtection="0">
      <alignment vertical="center" wrapText="1"/>
    </xf>
    <xf numFmtId="0" fontId="0" applyNumberFormat="1" applyFont="1" applyFill="0" applyBorder="0" applyAlignment="1" applyProtection="0">
      <alignment vertical="bottom"/>
    </xf>
    <xf numFmtId="49" fontId="21" fillId="17" borderId="18" applyNumberFormat="1" applyFont="1" applyFill="1" applyBorder="1" applyAlignment="1" applyProtection="0">
      <alignment horizontal="center" vertical="center" wrapText="1"/>
    </xf>
    <xf numFmtId="0" fontId="21" fillId="17" borderId="19" applyNumberFormat="0" applyFont="1" applyFill="1" applyBorder="1" applyAlignment="1" applyProtection="0">
      <alignment horizontal="center" vertical="center" wrapText="1"/>
    </xf>
    <xf numFmtId="0" fontId="21" fillId="17" borderId="20" applyNumberFormat="0" applyFont="1" applyFill="1" applyBorder="1" applyAlignment="1" applyProtection="0">
      <alignment horizontal="center" vertical="center" wrapText="1"/>
    </xf>
    <xf numFmtId="49" fontId="22" fillId="18" borderId="15" applyNumberFormat="1" applyFont="1" applyFill="1" applyBorder="1" applyAlignment="1" applyProtection="0">
      <alignment horizontal="center" vertical="bottom"/>
    </xf>
    <xf numFmtId="49" fontId="22" fillId="18" borderId="14" applyNumberFormat="1" applyFont="1" applyFill="1" applyBorder="1" applyAlignment="1" applyProtection="0">
      <alignment horizontal="center" vertical="bottom"/>
    </xf>
    <xf numFmtId="49" fontId="22" fillId="18" borderId="14" applyNumberFormat="1" applyFont="1" applyFill="1" applyBorder="1" applyAlignment="1" applyProtection="0">
      <alignment vertical="bottom"/>
    </xf>
    <xf numFmtId="49" fontId="22" fillId="18" borderId="21" applyNumberFormat="1" applyFont="1" applyFill="1" applyBorder="1" applyAlignment="1" applyProtection="0">
      <alignment horizontal="center" vertical="bottom"/>
    </xf>
    <xf numFmtId="0" fontId="0" fillId="4" borderId="22" applyNumberFormat="0" applyFont="1" applyFill="1" applyBorder="1" applyAlignment="1" applyProtection="0">
      <alignment vertical="bottom"/>
    </xf>
    <xf numFmtId="0" fontId="0" fillId="4" borderId="23" applyNumberFormat="0" applyFont="1" applyFill="1" applyBorder="1" applyAlignment="1" applyProtection="0">
      <alignment vertical="bottom"/>
    </xf>
    <xf numFmtId="0" fontId="0" fillId="4" borderId="24" applyNumberFormat="0" applyFont="1" applyFill="1" applyBorder="1" applyAlignment="1" applyProtection="0">
      <alignment vertical="bottom"/>
    </xf>
    <xf numFmtId="49" fontId="22" fillId="17" borderId="25" applyNumberFormat="1" applyFont="1" applyFill="1" applyBorder="1" applyAlignment="1" applyProtection="0">
      <alignment horizontal="center" vertical="bottom"/>
    </xf>
    <xf numFmtId="49" fontId="22" fillId="17" borderId="26" applyNumberFormat="1" applyFont="1" applyFill="1" applyBorder="1" applyAlignment="1" applyProtection="0">
      <alignment horizontal="left" vertical="bottom"/>
    </xf>
    <xf numFmtId="0" fontId="22" fillId="17" borderId="26" applyNumberFormat="0" applyFont="1" applyFill="1" applyBorder="1" applyAlignment="1" applyProtection="0">
      <alignment horizontal="left" vertical="bottom"/>
    </xf>
    <xf numFmtId="0" fontId="22" fillId="17" borderId="27" applyNumberFormat="0" applyFont="1" applyFill="1" applyBorder="1" applyAlignment="1" applyProtection="0">
      <alignment horizontal="left" vertical="bottom"/>
    </xf>
    <xf numFmtId="0" fontId="0" fillId="4" borderId="28" applyNumberFormat="0" applyFont="1" applyFill="1" applyBorder="1" applyAlignment="1" applyProtection="0">
      <alignment vertical="bottom"/>
    </xf>
    <xf numFmtId="0" fontId="0" fillId="4" borderId="29" applyNumberFormat="0" applyFont="1" applyFill="1" applyBorder="1" applyAlignment="1" applyProtection="0">
      <alignment vertical="bottom"/>
    </xf>
    <xf numFmtId="0" fontId="0" fillId="4" borderId="30" applyNumberFormat="0" applyFont="1" applyFill="1" applyBorder="1" applyAlignment="1" applyProtection="0">
      <alignment vertical="bottom"/>
    </xf>
    <xf numFmtId="0" fontId="0" fillId="4" borderId="15" applyNumberFormat="1" applyFont="1" applyFill="1" applyBorder="1" applyAlignment="1" applyProtection="0">
      <alignment horizontal="center" vertical="bottom"/>
    </xf>
    <xf numFmtId="49" fontId="0" fillId="4" borderId="14" applyNumberFormat="1" applyFont="1" applyFill="1" applyBorder="1" applyAlignment="1" applyProtection="0">
      <alignment vertical="bottom"/>
    </xf>
    <xf numFmtId="49" fontId="0" fillId="4" borderId="14" applyNumberFormat="1" applyFont="1" applyFill="1" applyBorder="1" applyAlignment="1" applyProtection="0">
      <alignment horizontal="center" vertical="bottom"/>
    </xf>
    <xf numFmtId="49" fontId="0" fillId="4" borderId="14" applyNumberFormat="1" applyFont="1" applyFill="1" applyBorder="1" applyAlignment="1" applyProtection="0">
      <alignment horizontal="left" vertical="center" wrapText="1"/>
    </xf>
    <xf numFmtId="49" fontId="0" fillId="4" borderId="14" applyNumberFormat="1" applyFont="1" applyFill="1" applyBorder="1" applyAlignment="1" applyProtection="0">
      <alignment horizontal="left" vertical="bottom"/>
    </xf>
    <xf numFmtId="49" fontId="0" fillId="4" borderId="21" applyNumberFormat="1" applyFont="1" applyFill="1" applyBorder="1" applyAlignment="1" applyProtection="0">
      <alignment horizontal="left" vertical="bottom"/>
    </xf>
    <xf numFmtId="0" fontId="0" fillId="4" borderId="15" applyNumberFormat="1" applyFont="1" applyFill="1" applyBorder="1" applyAlignment="1" applyProtection="0">
      <alignment horizontal="center" vertical="center"/>
    </xf>
    <xf numFmtId="49" fontId="0" fillId="4" borderId="14" applyNumberFormat="1" applyFont="1" applyFill="1" applyBorder="1" applyAlignment="1" applyProtection="0">
      <alignment horizontal="center" vertical="center"/>
    </xf>
    <xf numFmtId="0" fontId="0" fillId="4" borderId="14" applyNumberFormat="0" applyFont="1" applyFill="1" applyBorder="1" applyAlignment="1" applyProtection="0">
      <alignment horizontal="left" vertical="center"/>
    </xf>
    <xf numFmtId="49" fontId="0" fillId="4" borderId="21" applyNumberFormat="1" applyFont="1" applyFill="1" applyBorder="1" applyAlignment="1" applyProtection="0">
      <alignment horizontal="left" vertical="center"/>
    </xf>
    <xf numFmtId="49" fontId="0" fillId="4" borderId="15" applyNumberFormat="1" applyFont="1" applyFill="1" applyBorder="1" applyAlignment="1" applyProtection="0">
      <alignment horizontal="center" vertical="center"/>
    </xf>
    <xf numFmtId="0" fontId="0" fillId="4" borderId="14" applyNumberFormat="0" applyFont="1" applyFill="1" applyBorder="1" applyAlignment="1" applyProtection="0">
      <alignment vertical="bottom"/>
    </xf>
    <xf numFmtId="0" fontId="0" fillId="4" borderId="14" applyNumberFormat="0" applyFont="1" applyFill="1" applyBorder="1" applyAlignment="1" applyProtection="0">
      <alignment horizontal="center" vertical="bottom"/>
    </xf>
    <xf numFmtId="0" fontId="0" fillId="4" borderId="21" applyNumberFormat="0" applyFont="1" applyFill="1" applyBorder="1" applyAlignment="1" applyProtection="0">
      <alignment horizontal="left" vertical="center"/>
    </xf>
    <xf numFmtId="49" fontId="0" fillId="4" borderId="14" applyNumberFormat="1" applyFont="1" applyFill="1" applyBorder="1" applyAlignment="1" applyProtection="0">
      <alignment vertical="center"/>
    </xf>
    <xf numFmtId="49" fontId="0" fillId="4" borderId="14" applyNumberFormat="1" applyFont="1" applyFill="1" applyBorder="1" applyAlignment="1" applyProtection="0">
      <alignment horizontal="center" vertical="bottom" wrapText="1"/>
    </xf>
    <xf numFmtId="49" fontId="0" fillId="4" borderId="14" applyNumberFormat="1" applyFont="1" applyFill="1" applyBorder="1" applyAlignment="1" applyProtection="0">
      <alignment horizontal="left" vertical="top" wrapText="1"/>
    </xf>
    <xf numFmtId="49" fontId="0" fillId="4" borderId="14" applyNumberFormat="1" applyFont="1" applyFill="1" applyBorder="1" applyAlignment="1" applyProtection="0">
      <alignment horizontal="left" vertical="bottom" wrapText="1"/>
    </xf>
    <xf numFmtId="0" fontId="0" fillId="4" borderId="22" applyNumberFormat="0" applyFont="1" applyFill="1" applyBorder="1" applyAlignment="1" applyProtection="0">
      <alignment horizontal="center" vertical="bottom"/>
    </xf>
    <xf numFmtId="0" fontId="0" fillId="4" borderId="23" applyNumberFormat="0" applyFont="1" applyFill="1" applyBorder="1" applyAlignment="1" applyProtection="0">
      <alignment horizontal="center" vertical="bottom"/>
    </xf>
    <xf numFmtId="0" fontId="0" fillId="4" borderId="24" applyNumberFormat="0" applyFont="1" applyFill="1" applyBorder="1" applyAlignment="1" applyProtection="0">
      <alignment horizontal="left" vertical="bottom"/>
    </xf>
    <xf numFmtId="49" fontId="22" fillId="17" borderId="18" applyNumberFormat="1" applyFont="1" applyFill="1" applyBorder="1" applyAlignment="1" applyProtection="0">
      <alignment horizontal="center" vertical="bottom"/>
    </xf>
    <xf numFmtId="49" fontId="22" fillId="17" borderId="19" applyNumberFormat="1" applyFont="1" applyFill="1" applyBorder="1" applyAlignment="1" applyProtection="0">
      <alignment horizontal="left" vertical="bottom"/>
    </xf>
    <xf numFmtId="0" fontId="22" fillId="17" borderId="19" applyNumberFormat="0" applyFont="1" applyFill="1" applyBorder="1" applyAlignment="1" applyProtection="0">
      <alignment horizontal="left" vertical="bottom"/>
    </xf>
    <xf numFmtId="0" fontId="22" fillId="17" borderId="20" applyNumberFormat="0" applyFont="1" applyFill="1" applyBorder="1" applyAlignment="1" applyProtection="0">
      <alignment horizontal="left" vertical="bottom"/>
    </xf>
    <xf numFmtId="49" fontId="0" fillId="4" borderId="14" applyNumberFormat="1" applyFont="1" applyFill="1" applyBorder="1" applyAlignment="1" applyProtection="0">
      <alignment vertical="bottom" wrapText="1"/>
    </xf>
    <xf numFmtId="49" fontId="0" fillId="4" borderId="14" applyNumberFormat="1" applyFont="1" applyFill="1" applyBorder="1" applyAlignment="1" applyProtection="0">
      <alignment horizontal="left" vertical="center"/>
    </xf>
    <xf numFmtId="0" fontId="0" fillId="4" borderId="14" applyNumberFormat="0" applyFont="1" applyFill="1" applyBorder="1" applyAlignment="1" applyProtection="0">
      <alignment vertical="bottom" wrapText="1"/>
    </xf>
    <xf numFmtId="49" fontId="0" fillId="8" borderId="14" applyNumberFormat="1" applyFont="1" applyFill="1" applyBorder="1" applyAlignment="1" applyProtection="0">
      <alignment vertical="center"/>
    </xf>
    <xf numFmtId="0" fontId="0" fillId="4" borderId="14" applyNumberFormat="0" applyFont="1" applyFill="1" applyBorder="1" applyAlignment="1" applyProtection="0">
      <alignment horizontal="left" vertical="bottom" wrapText="1"/>
    </xf>
    <xf numFmtId="0" fontId="0" fillId="4" borderId="21" applyNumberFormat="0" applyFont="1" applyFill="1" applyBorder="1" applyAlignment="1" applyProtection="0">
      <alignment horizontal="left" vertical="bottom"/>
    </xf>
    <xf numFmtId="0" fontId="0" fillId="4" borderId="31" applyNumberFormat="1" applyFont="1" applyFill="1" applyBorder="1" applyAlignment="1" applyProtection="0">
      <alignment horizontal="center" vertical="bottom"/>
    </xf>
    <xf numFmtId="49" fontId="0" fillId="4" borderId="13" applyNumberFormat="1" applyFont="1" applyFill="1" applyBorder="1" applyAlignment="1" applyProtection="0">
      <alignment vertical="bottom"/>
    </xf>
    <xf numFmtId="0" fontId="0" fillId="4" borderId="13" applyNumberFormat="0" applyFont="1" applyFill="1" applyBorder="1" applyAlignment="1" applyProtection="0">
      <alignment horizontal="center" vertical="bottom"/>
    </xf>
    <xf numFmtId="49" fontId="0" fillId="4" borderId="13" applyNumberFormat="1" applyFont="1" applyFill="1" applyBorder="1" applyAlignment="1" applyProtection="0">
      <alignment horizontal="center" vertical="bottom"/>
    </xf>
    <xf numFmtId="49" fontId="0" fillId="4" borderId="13" applyNumberFormat="1" applyFont="1" applyFill="1" applyBorder="1" applyAlignment="1" applyProtection="0">
      <alignment horizontal="left" vertical="bottom" wrapText="1"/>
    </xf>
    <xf numFmtId="49" fontId="0" fillId="4" borderId="32" applyNumberFormat="1" applyFont="1" applyFill="1" applyBorder="1" applyAlignment="1" applyProtection="0">
      <alignment horizontal="left" vertical="bottom"/>
    </xf>
    <xf numFmtId="0" fontId="0" fillId="4" borderId="33" applyNumberFormat="0" applyFont="1" applyFill="1" applyBorder="1" applyAlignment="1" applyProtection="0">
      <alignment vertical="bottom"/>
    </xf>
    <xf numFmtId="0" fontId="0" fillId="4" borderId="34" applyNumberFormat="0" applyFont="1" applyFill="1" applyBorder="1" applyAlignment="1" applyProtection="0">
      <alignment horizontal="center" vertical="bottom"/>
    </xf>
    <xf numFmtId="0" fontId="0" fillId="4" borderId="35" applyNumberFormat="0" applyFont="1" applyFill="1" applyBorder="1" applyAlignment="1" applyProtection="0">
      <alignment vertical="bottom"/>
    </xf>
    <xf numFmtId="0" fontId="0" fillId="4" borderId="31" applyNumberFormat="1" applyFont="1" applyFill="1" applyBorder="1" applyAlignment="1" applyProtection="0">
      <alignment horizontal="center" vertical="center"/>
    </xf>
    <xf numFmtId="49" fontId="0" fillId="8" borderId="13" applyNumberFormat="1" applyFont="1" applyFill="1" applyBorder="1" applyAlignment="1" applyProtection="0">
      <alignment vertical="center"/>
    </xf>
    <xf numFmtId="0" fontId="0" fillId="8" borderId="13" applyNumberFormat="0" applyFont="1" applyFill="1" applyBorder="1" applyAlignment="1" applyProtection="0">
      <alignment horizontal="center" vertical="bottom"/>
    </xf>
    <xf numFmtId="49" fontId="0" fillId="8" borderId="14" applyNumberFormat="1" applyFont="1" applyFill="1" applyBorder="1" applyAlignment="1" applyProtection="0">
      <alignment horizontal="left" vertical="center" wrapText="1"/>
    </xf>
    <xf numFmtId="49" fontId="0" fillId="4" borderId="32" applyNumberFormat="1" applyFont="1" applyFill="1" applyBorder="1" applyAlignment="1" applyProtection="0">
      <alignment horizontal="left" vertical="center"/>
    </xf>
    <xf numFmtId="0" fontId="0" fillId="8" borderId="14" applyNumberFormat="0" applyFont="1" applyFill="1" applyBorder="1" applyAlignment="1" applyProtection="0">
      <alignment horizontal="center" vertical="bottom"/>
    </xf>
    <xf numFmtId="49" fontId="0" fillId="8" borderId="14" applyNumberFormat="1" applyFont="1" applyFill="1" applyBorder="1" applyAlignment="1" applyProtection="0">
      <alignment vertical="bottom"/>
    </xf>
    <xf numFmtId="49" fontId="0" fillId="8" borderId="14" applyNumberFormat="1" applyFont="1" applyFill="1" applyBorder="1" applyAlignment="1" applyProtection="0">
      <alignment horizontal="center" vertical="bottom"/>
    </xf>
    <xf numFmtId="49" fontId="0" fillId="8" borderId="14" applyNumberFormat="1" applyFont="1" applyFill="1" applyBorder="1" applyAlignment="1" applyProtection="0">
      <alignment horizontal="left" vertical="center"/>
    </xf>
    <xf numFmtId="0" fontId="0" fillId="4" borderId="36" applyNumberFormat="0" applyFont="1" applyFill="1" applyBorder="1" applyAlignment="1" applyProtection="0">
      <alignment vertical="bottom"/>
    </xf>
    <xf numFmtId="0" fontId="0" fillId="4" borderId="37" applyNumberFormat="0" applyFont="1" applyFill="1" applyBorder="1" applyAlignment="1" applyProtection="0">
      <alignment vertical="bottom"/>
    </xf>
    <xf numFmtId="0" fontId="0" fillId="4" borderId="37" applyNumberFormat="0" applyFont="1" applyFill="1" applyBorder="1" applyAlignment="1" applyProtection="0">
      <alignment horizontal="center" vertical="bottom"/>
    </xf>
    <xf numFmtId="0" fontId="0" fillId="4" borderId="38" applyNumberFormat="0" applyFont="1" applyFill="1" applyBorder="1" applyAlignment="1" applyProtection="0">
      <alignment vertical="bottom"/>
    </xf>
    <xf numFmtId="49" fontId="22" fillId="5" borderId="39" applyNumberFormat="1" applyFont="1" applyFill="1" applyBorder="1" applyAlignment="1" applyProtection="0">
      <alignment horizontal="center" vertical="bottom"/>
    </xf>
    <xf numFmtId="49" fontId="22" fillId="5" borderId="40" applyNumberFormat="1" applyFont="1" applyFill="1" applyBorder="1" applyAlignment="1" applyProtection="0">
      <alignment horizontal="center" vertical="bottom"/>
    </xf>
    <xf numFmtId="0" fontId="22" fillId="5" borderId="40" applyNumberFormat="0" applyFont="1" applyFill="1" applyBorder="1" applyAlignment="1" applyProtection="0">
      <alignment horizontal="center" vertical="bottom"/>
    </xf>
    <xf numFmtId="0" fontId="22" fillId="5" borderId="41" applyNumberFormat="0" applyFont="1" applyFill="1" applyBorder="1" applyAlignment="1" applyProtection="0">
      <alignment horizontal="center" vertical="bottom"/>
    </xf>
    <xf numFmtId="0" fontId="0" fillId="4" borderId="15" applyNumberFormat="0" applyFont="1" applyFill="1" applyBorder="1" applyAlignment="1" applyProtection="0">
      <alignment horizontal="center" vertical="bottom"/>
    </xf>
    <xf numFmtId="0" fontId="0" fillId="4" borderId="21" applyNumberFormat="0" applyFont="1" applyFill="1" applyBorder="1" applyAlignment="1" applyProtection="0">
      <alignment vertical="bottom"/>
    </xf>
    <xf numFmtId="49" fontId="0" fillId="4" borderId="21" applyNumberFormat="1" applyFont="1" applyFill="1" applyBorder="1" applyAlignment="1" applyProtection="0">
      <alignment vertical="center"/>
    </xf>
    <xf numFmtId="0" fontId="0" fillId="4" borderId="28" applyNumberFormat="0" applyFont="1" applyFill="1" applyBorder="1" applyAlignment="1" applyProtection="0">
      <alignment horizontal="center" vertical="bottom"/>
    </xf>
    <xf numFmtId="0" fontId="0" fillId="4" borderId="14" applyNumberFormat="0" applyFont="1" applyFill="1" applyBorder="1" applyAlignment="1" applyProtection="0">
      <alignment horizontal="center" vertical="center"/>
    </xf>
    <xf numFmtId="0" fontId="0" fillId="12" borderId="14" applyNumberFormat="1" applyFont="1" applyFill="1" applyBorder="1" applyAlignment="1" applyProtection="0">
      <alignment horizontal="center" vertical="center"/>
    </xf>
    <xf numFmtId="49" fontId="0" fillId="12" borderId="14" applyNumberFormat="1" applyFont="1" applyFill="1" applyBorder="1" applyAlignment="1" applyProtection="0">
      <alignment horizontal="left" vertical="center"/>
    </xf>
    <xf numFmtId="49" fontId="0" fillId="12" borderId="14" applyNumberFormat="1" applyFont="1" applyFill="1" applyBorder="1" applyAlignment="1" applyProtection="0">
      <alignment horizontal="center" vertical="center"/>
    </xf>
    <xf numFmtId="0" fontId="0" fillId="12" borderId="14" applyNumberFormat="0" applyFont="1" applyFill="1" applyBorder="1" applyAlignment="1" applyProtection="0">
      <alignment vertical="bottom"/>
    </xf>
    <xf numFmtId="49" fontId="0" fillId="12" borderId="14" applyNumberFormat="1" applyFont="1" applyFill="1" applyBorder="1" applyAlignment="1" applyProtection="0">
      <alignment horizontal="left" vertical="center" wrapText="1"/>
    </xf>
    <xf numFmtId="0" fontId="0" fillId="12" borderId="14" applyNumberFormat="0" applyFont="1" applyFill="1" applyBorder="1" applyAlignment="1" applyProtection="0">
      <alignment horizontal="center" vertical="center"/>
    </xf>
    <xf numFmtId="0" fontId="0" fillId="12" borderId="14" applyNumberFormat="0" applyFont="1" applyFill="1" applyBorder="1" applyAlignment="1" applyProtection="0">
      <alignment vertical="center"/>
    </xf>
    <xf numFmtId="0" fontId="0" fillId="4" borderId="23" applyNumberFormat="0" applyFont="1" applyFill="1" applyBorder="1" applyAlignment="1" applyProtection="0">
      <alignment horizontal="center" vertical="center"/>
    </xf>
    <xf numFmtId="49" fontId="22" fillId="17" borderId="26" applyNumberFormat="1" applyFont="1" applyFill="1" applyBorder="1" applyAlignment="1" applyProtection="0">
      <alignment horizontal="left" vertical="bottom" wrapText="1"/>
    </xf>
    <xf numFmtId="0" fontId="22" fillId="17" borderId="26" applyNumberFormat="0" applyFont="1" applyFill="1" applyBorder="1" applyAlignment="1" applyProtection="0">
      <alignment horizontal="left" vertical="bottom" wrapText="1"/>
    </xf>
    <xf numFmtId="0" fontId="22" fillId="17" borderId="27" applyNumberFormat="0" applyFont="1" applyFill="1" applyBorder="1" applyAlignment="1" applyProtection="0">
      <alignment horizontal="left" vertical="bottom" wrapText="1"/>
    </xf>
    <xf numFmtId="0" fontId="22" fillId="4" borderId="18" applyNumberFormat="0" applyFont="1" applyFill="1" applyBorder="1" applyAlignment="1" applyProtection="0">
      <alignment horizontal="center" vertical="bottom"/>
    </xf>
    <xf numFmtId="0" fontId="22" fillId="4" borderId="19" applyNumberFormat="0" applyFont="1" applyFill="1" applyBorder="1" applyAlignment="1" applyProtection="0">
      <alignment horizontal="left" vertical="bottom" wrapText="1"/>
    </xf>
    <xf numFmtId="0" fontId="22" fillId="4" borderId="20" applyNumberFormat="0" applyFont="1" applyFill="1" applyBorder="1" applyAlignment="1" applyProtection="0">
      <alignment horizontal="left" vertical="bottom" wrapText="1"/>
    </xf>
    <xf numFmtId="0" fontId="22" fillId="4" borderId="15" applyNumberFormat="1" applyFont="1" applyFill="1" applyBorder="1" applyAlignment="1" applyProtection="0">
      <alignment horizontal="center" vertical="center"/>
    </xf>
    <xf numFmtId="0" fontId="22" fillId="4" borderId="14" applyNumberFormat="0" applyFont="1" applyFill="1" applyBorder="1" applyAlignment="1" applyProtection="0">
      <alignment horizontal="left" vertical="bottom" wrapText="1"/>
    </xf>
    <xf numFmtId="0" fontId="0" fillId="4" borderId="14" applyNumberFormat="0" applyFont="1" applyFill="1" applyBorder="1" applyAlignment="1" applyProtection="0">
      <alignment horizontal="left" vertical="center" wrapText="1"/>
    </xf>
    <xf numFmtId="0" fontId="22" fillId="4" borderId="21" applyNumberFormat="0" applyFont="1" applyFill="1" applyBorder="1" applyAlignment="1" applyProtection="0">
      <alignment horizontal="left" vertical="bottom" wrapText="1"/>
    </xf>
    <xf numFmtId="0" fontId="22" fillId="4" borderId="15" applyNumberFormat="0" applyFont="1" applyFill="1" applyBorder="1" applyAlignment="1" applyProtection="0">
      <alignment horizontal="center" vertical="bottom"/>
    </xf>
    <xf numFmtId="0" fontId="22" fillId="4" borderId="42" applyNumberFormat="0" applyFont="1" applyFill="1" applyBorder="1" applyAlignment="1" applyProtection="0">
      <alignment horizontal="center" vertical="bottom"/>
    </xf>
    <xf numFmtId="0" fontId="22" fillId="4" borderId="43" applyNumberFormat="0" applyFont="1" applyFill="1" applyBorder="1" applyAlignment="1" applyProtection="0">
      <alignment horizontal="left" vertical="bottom" wrapText="1"/>
    </xf>
    <xf numFmtId="0" fontId="22" fillId="4" borderId="44" applyNumberFormat="0" applyFont="1" applyFill="1" applyBorder="1" applyAlignment="1" applyProtection="0">
      <alignment horizontal="left" vertical="bottom" wrapText="1"/>
    </xf>
    <xf numFmtId="0" fontId="0" fillId="4" borderId="15" applyNumberFormat="0" applyFont="1" applyFill="1" applyBorder="1" applyAlignment="1" applyProtection="0">
      <alignment vertical="bottom"/>
    </xf>
    <xf numFmtId="49" fontId="0" fillId="4" borderId="21" applyNumberFormat="1" applyFont="1" applyFill="1" applyBorder="1" applyAlignment="1" applyProtection="0">
      <alignment vertical="bottom"/>
    </xf>
    <xf numFmtId="0" fontId="0" fillId="12" borderId="15" applyNumberFormat="0" applyFont="1" applyFill="1" applyBorder="1" applyAlignment="1" applyProtection="0">
      <alignment vertical="center"/>
    </xf>
    <xf numFmtId="49" fontId="0" fillId="12" borderId="14" applyNumberFormat="1" applyFont="1" applyFill="1" applyBorder="1" applyAlignment="1" applyProtection="0">
      <alignment vertical="center"/>
    </xf>
    <xf numFmtId="0" fontId="0" fillId="12" borderId="21" applyNumberFormat="0" applyFont="1" applyFill="1" applyBorder="1" applyAlignment="1" applyProtection="0">
      <alignment vertical="center"/>
    </xf>
    <xf numFmtId="0" fontId="24" fillId="4" borderId="15" applyNumberFormat="0" applyFont="1" applyFill="1" applyBorder="1" applyAlignment="1" applyProtection="0">
      <alignment vertical="bottom"/>
    </xf>
    <xf numFmtId="49" fontId="24" fillId="4" borderId="14" applyNumberFormat="1" applyFont="1" applyFill="1" applyBorder="1" applyAlignment="1" applyProtection="0">
      <alignment vertical="center"/>
    </xf>
    <xf numFmtId="49" fontId="24" fillId="4" borderId="14" applyNumberFormat="1" applyFont="1" applyFill="1" applyBorder="1" applyAlignment="1" applyProtection="0">
      <alignment horizontal="center" vertical="center"/>
    </xf>
    <xf numFmtId="49" fontId="24" fillId="4" borderId="14" applyNumberFormat="1" applyFont="1" applyFill="1" applyBorder="1" applyAlignment="1" applyProtection="0">
      <alignment vertical="bottom"/>
    </xf>
    <xf numFmtId="0" fontId="24" fillId="4" borderId="14" applyNumberFormat="0" applyFont="1" applyFill="1" applyBorder="1" applyAlignment="1" applyProtection="0">
      <alignment vertical="bottom"/>
    </xf>
    <xf numFmtId="49" fontId="24" fillId="4" borderId="14" applyNumberFormat="1" applyFont="1" applyFill="1" applyBorder="1" applyAlignment="1" applyProtection="0">
      <alignment horizontal="left" vertical="center" wrapText="1"/>
    </xf>
    <xf numFmtId="0" fontId="24" fillId="4" borderId="45" applyNumberFormat="0" applyFont="1" applyFill="1" applyBorder="1" applyAlignment="1" applyProtection="0">
      <alignment vertical="bottom"/>
    </xf>
    <xf numFmtId="49" fontId="24" fillId="4" borderId="21" applyNumberFormat="1" applyFont="1" applyFill="1" applyBorder="1" applyAlignment="1" applyProtection="0">
      <alignment vertical="center"/>
    </xf>
    <xf numFmtId="0" fontId="24" fillId="12" borderId="15" applyNumberFormat="0" applyFont="1" applyFill="1" applyBorder="1" applyAlignment="1" applyProtection="0">
      <alignment vertical="bottom"/>
    </xf>
    <xf numFmtId="0" fontId="24" fillId="12" borderId="14" applyNumberFormat="0" applyFont="1" applyFill="1" applyBorder="1" applyAlignment="1" applyProtection="0">
      <alignment horizontal="center" vertical="center"/>
    </xf>
    <xf numFmtId="0" fontId="24" fillId="12" borderId="14" applyNumberFormat="0" applyFont="1" applyFill="1" applyBorder="1" applyAlignment="1" applyProtection="0">
      <alignment vertical="bottom"/>
    </xf>
    <xf numFmtId="0" fontId="24" fillId="12" borderId="46" applyNumberFormat="0" applyFont="1" applyFill="1" applyBorder="1" applyAlignment="1" applyProtection="0">
      <alignment vertical="bottom"/>
    </xf>
    <xf numFmtId="0" fontId="24" fillId="12" borderId="21" applyNumberFormat="0" applyFont="1" applyFill="1" applyBorder="1" applyAlignment="1" applyProtection="0">
      <alignment vertical="center"/>
    </xf>
    <xf numFmtId="0" fontId="0" fillId="4" borderId="14" applyNumberFormat="0" applyFont="1" applyFill="1" applyBorder="1" applyAlignment="1" applyProtection="0">
      <alignment vertical="center"/>
    </xf>
    <xf numFmtId="0" fontId="0" fillId="4" borderId="47" applyNumberFormat="0" applyFont="1" applyFill="1" applyBorder="1" applyAlignment="1" applyProtection="0">
      <alignment vertical="bottom"/>
    </xf>
    <xf numFmtId="0" fontId="0" fillId="4" borderId="48" applyNumberFormat="0" applyFont="1" applyFill="1" applyBorder="1" applyAlignment="1" applyProtection="0">
      <alignment vertical="bottom"/>
    </xf>
    <xf numFmtId="49" fontId="22" fillId="4" borderId="49" applyNumberFormat="1" applyFont="1" applyFill="1" applyBorder="1" applyAlignment="1" applyProtection="0">
      <alignment horizontal="center" vertical="center" wrapText="1"/>
    </xf>
    <xf numFmtId="49" fontId="22" fillId="4" borderId="50" applyNumberFormat="1" applyFont="1" applyFill="1" applyBorder="1" applyAlignment="1" applyProtection="0">
      <alignment horizontal="center" vertical="center" wrapText="1"/>
    </xf>
    <xf numFmtId="49" fontId="22" fillId="4" borderId="14" applyNumberFormat="1" applyFont="1" applyFill="1" applyBorder="1" applyAlignment="1" applyProtection="0">
      <alignment horizontal="center" vertical="bottom"/>
    </xf>
    <xf numFmtId="49" fontId="22" fillId="4" borderId="21" applyNumberFormat="1" applyFont="1" applyFill="1" applyBorder="1" applyAlignment="1" applyProtection="0">
      <alignment horizontal="center" vertical="center" wrapText="1"/>
    </xf>
    <xf numFmtId="0" fontId="0" fillId="4" borderId="49" applyNumberFormat="1" applyFont="1" applyFill="1" applyBorder="1" applyAlignment="1" applyProtection="0">
      <alignment horizontal="center" vertical="center" wrapText="1"/>
    </xf>
    <xf numFmtId="49" fontId="0" fillId="4" borderId="49" applyNumberFormat="1" applyFont="1" applyFill="1" applyBorder="1" applyAlignment="1" applyProtection="0">
      <alignment vertical="center" wrapText="1"/>
    </xf>
    <xf numFmtId="49" fontId="0" fillId="4" borderId="49" applyNumberFormat="1" applyFont="1" applyFill="1" applyBorder="1" applyAlignment="1" applyProtection="0">
      <alignment horizontal="center" vertical="center" wrapText="1"/>
    </xf>
    <xf numFmtId="49" fontId="23" fillId="4" borderId="49" applyNumberFormat="1" applyFont="1" applyFill="1" applyBorder="1" applyAlignment="1" applyProtection="0">
      <alignment horizontal="center" vertical="center" wrapText="1"/>
    </xf>
    <xf numFmtId="49" fontId="0" fillId="4" borderId="50" applyNumberFormat="1" applyFont="1" applyFill="1" applyBorder="1" applyAlignment="1" applyProtection="0">
      <alignment horizontal="center" vertical="center" wrapText="1"/>
    </xf>
    <xf numFmtId="0" fontId="25" fillId="4" borderId="21" applyNumberFormat="1" applyFont="1" applyFill="1" applyBorder="1" applyAlignment="1" applyProtection="0">
      <alignment horizontal="center" vertical="top" wrapText="1"/>
    </xf>
    <xf numFmtId="0" fontId="0" fillId="4" borderId="21" applyNumberFormat="1" applyFont="1" applyFill="1" applyBorder="1" applyAlignment="1" applyProtection="0">
      <alignment horizontal="center" vertical="bottom"/>
    </xf>
    <xf numFmtId="49" fontId="0" fillId="4" borderId="21" applyNumberFormat="1" applyFont="1" applyFill="1" applyBorder="1" applyAlignment="1" applyProtection="0">
      <alignment horizontal="center" vertical="center" wrapText="1"/>
    </xf>
    <xf numFmtId="0" fontId="0" fillId="4" borderId="21" applyNumberFormat="1" applyFont="1" applyFill="1" applyBorder="1" applyAlignment="1" applyProtection="0">
      <alignment horizontal="center" vertical="center"/>
    </xf>
    <xf numFmtId="49" fontId="0" fillId="4" borderId="21" applyNumberFormat="1" applyFont="1" applyFill="1" applyBorder="1" applyAlignment="1" applyProtection="0">
      <alignment horizontal="center" vertical="bottom"/>
    </xf>
    <xf numFmtId="49" fontId="22" fillId="17" borderId="50" applyNumberFormat="1" applyFont="1" applyFill="1" applyBorder="1" applyAlignment="1" applyProtection="0">
      <alignment horizontal="center" vertical="bottom"/>
    </xf>
    <xf numFmtId="49" fontId="22" fillId="17" borderId="51" applyNumberFormat="1" applyFont="1" applyFill="1" applyBorder="1" applyAlignment="1" applyProtection="0">
      <alignment horizontal="left" vertical="bottom" wrapText="1"/>
    </xf>
    <xf numFmtId="0" fontId="22" fillId="17" borderId="51" applyNumberFormat="0" applyFont="1" applyFill="1" applyBorder="1" applyAlignment="1" applyProtection="0">
      <alignment horizontal="left" vertical="bottom" wrapText="1"/>
    </xf>
    <xf numFmtId="0" fontId="22" fillId="17" borderId="34" applyNumberFormat="0" applyFont="1" applyFill="1" applyBorder="1" applyAlignment="1" applyProtection="0">
      <alignment horizontal="left" vertical="bottom" wrapText="1"/>
    </xf>
    <xf numFmtId="0" fontId="22" fillId="17" borderId="52" applyNumberFormat="0" applyFont="1" applyFill="1" applyBorder="1" applyAlignment="1" applyProtection="0">
      <alignment horizontal="left" vertical="bottom" wrapText="1"/>
    </xf>
    <xf numFmtId="0" fontId="0" fillId="4" borderId="21" applyNumberFormat="0" applyFont="1" applyFill="1" applyBorder="1" applyAlignment="1" applyProtection="0">
      <alignment horizontal="left" vertical="center" wrapText="1"/>
    </xf>
    <xf numFmtId="0" fontId="0" fillId="4" borderId="53" applyNumberFormat="0" applyFont="1" applyFill="1" applyBorder="1" applyAlignment="1" applyProtection="0">
      <alignment vertical="bottom"/>
    </xf>
    <xf numFmtId="49" fontId="0" fillId="4" borderId="34" applyNumberFormat="1" applyFont="1" applyFill="1" applyBorder="1" applyAlignment="1" applyProtection="0">
      <alignment vertical="bottom" wrapText="1"/>
    </xf>
    <xf numFmtId="49" fontId="0" fillId="4" borderId="54" applyNumberFormat="1" applyFont="1" applyFill="1" applyBorder="1" applyAlignment="1" applyProtection="0">
      <alignment horizontal="left" vertical="center" wrapText="1"/>
    </xf>
    <xf numFmtId="0" fontId="0" fillId="4" borderId="43" applyNumberFormat="0" applyFont="1" applyFill="1" applyBorder="1" applyAlignment="1" applyProtection="0">
      <alignment horizontal="left" vertical="center" wrapText="1"/>
    </xf>
    <xf numFmtId="0" fontId="0" fillId="4" borderId="44" applyNumberFormat="0" applyFont="1" applyFill="1" applyBorder="1" applyAlignment="1" applyProtection="0">
      <alignment horizontal="left" vertical="center" wrapText="1"/>
    </xf>
    <xf numFmtId="0" fontId="0" applyNumberFormat="1" applyFont="1" applyFill="0" applyBorder="0" applyAlignment="1" applyProtection="0">
      <alignment vertical="bottom"/>
    </xf>
    <xf numFmtId="0" fontId="0" fillId="4" borderId="55" applyNumberFormat="0" applyFont="1" applyFill="1" applyBorder="1" applyAlignment="1" applyProtection="0">
      <alignment vertical="bottom"/>
    </xf>
    <xf numFmtId="0" fontId="0" fillId="4" borderId="6" applyNumberFormat="0" applyFont="1" applyFill="1" applyBorder="1" applyAlignment="1" applyProtection="0">
      <alignment vertical="bottom"/>
    </xf>
    <xf numFmtId="49" fontId="21" fillId="19" borderId="14" applyNumberFormat="1" applyFont="1" applyFill="1" applyBorder="1" applyAlignment="1" applyProtection="0">
      <alignment horizontal="center" vertical="center"/>
    </xf>
    <xf numFmtId="0" fontId="21" fillId="19" borderId="14" applyNumberFormat="0" applyFont="1" applyFill="1" applyBorder="1" applyAlignment="1" applyProtection="0">
      <alignment horizontal="center" vertical="center"/>
    </xf>
    <xf numFmtId="0" fontId="0" fillId="4" borderId="56" applyNumberFormat="0" applyFont="1" applyFill="1" applyBorder="1" applyAlignment="1" applyProtection="0">
      <alignment vertical="bottom"/>
    </xf>
    <xf numFmtId="49" fontId="22" fillId="4" borderId="14" applyNumberFormat="1" applyFont="1" applyFill="1" applyBorder="1" applyAlignment="1" applyProtection="0">
      <alignment horizontal="center" vertical="center"/>
    </xf>
    <xf numFmtId="49" fontId="22" fillId="4" borderId="14" applyNumberFormat="1" applyFont="1" applyFill="1" applyBorder="1" applyAlignment="1" applyProtection="0">
      <alignment horizontal="left" vertical="center"/>
    </xf>
    <xf numFmtId="0" fontId="0" fillId="4" borderId="14" applyNumberFormat="1" applyFont="1" applyFill="1" applyBorder="1" applyAlignment="1" applyProtection="0">
      <alignment horizontal="center" vertical="center" wrapText="1"/>
    </xf>
    <xf numFmtId="0" fontId="0" fillId="20" borderId="14" applyNumberFormat="0" applyFont="1" applyFill="1" applyBorder="1" applyAlignment="1" applyProtection="0">
      <alignment horizontal="center" vertical="center" wrapText="1"/>
    </xf>
    <xf numFmtId="49" fontId="22" fillId="20" borderId="14" applyNumberFormat="1" applyFont="1" applyFill="1" applyBorder="1" applyAlignment="1" applyProtection="0">
      <alignment horizontal="left" vertical="center" wrapText="1"/>
    </xf>
    <xf numFmtId="0" fontId="0" fillId="20" borderId="14" applyNumberFormat="0" applyFont="1" applyFill="1" applyBorder="1" applyAlignment="1" applyProtection="0">
      <alignment horizontal="left" vertical="center" wrapText="1"/>
    </xf>
    <xf numFmtId="0" fontId="0" fillId="4" borderId="14" applyNumberFormat="0" applyFont="1" applyFill="1" applyBorder="1" applyAlignment="1" applyProtection="0">
      <alignment horizontal="center" vertical="center" wrapText="1"/>
    </xf>
    <xf numFmtId="49" fontId="0" fillId="20" borderId="14" applyNumberFormat="1" applyFont="1" applyFill="1" applyBorder="1" applyAlignment="1" applyProtection="0">
      <alignment horizontal="left" vertical="center" wrapText="1"/>
    </xf>
  </cellXfs>
  <cellStyles count="1">
    <cellStyle name="Normal" xfId="0" builtinId="0"/>
  </cellStyles>
  <dxfs count="1">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ff0000"/>
      <rgbColor rgb="ffa5a5a5"/>
      <rgbColor rgb="ff9cc2e5"/>
      <rgbColor rgb="fff7caac"/>
      <rgbColor rgb="ffffff00"/>
      <rgbColor rgb="ff5b9bd5"/>
      <rgbColor rgb="ff7f7f7f"/>
      <rgbColor rgb="ff44749f"/>
      <rgbColor rgb="ff2f75b5"/>
      <rgbColor rgb="ff0070c0"/>
      <rgbColor rgb="ff8ea9db"/>
      <rgbColor rgb="ff00b0f0"/>
      <rgbColor rgb="ff92d050"/>
      <rgbColor rgb="ffffc000"/>
      <rgbColor rgb="ff454545"/>
      <rgbColor rgb="ffd9d9d9"/>
      <rgbColor rgb="ffbfbfbf"/>
      <rgbColor rgb="ffbdd6ee"/>
      <rgbColor rgb="ff4472c4"/>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s>

</file>

<file path=xl/drawings/_rels/drawing2.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2.png"/><Relationship Id="rId6" Type="http://schemas.openxmlformats.org/officeDocument/2006/relationships/image" Target="../media/image3.png"/><Relationship Id="rId7" Type="http://schemas.openxmlformats.org/officeDocument/2006/relationships/image" Target="../media/image5.jpeg"/><Relationship Id="rId8" Type="http://schemas.openxmlformats.org/officeDocument/2006/relationships/image" Target="../media/image6.jpeg"/><Relationship Id="rId9" Type="http://schemas.openxmlformats.org/officeDocument/2006/relationships/image" Target="../media/image7.jpeg"/><Relationship Id="rId10" Type="http://schemas.openxmlformats.org/officeDocument/2006/relationships/image" Target="../media/image8.jpeg"/><Relationship Id="rId11" Type="http://schemas.openxmlformats.org/officeDocument/2006/relationships/image" Target="../media/image9.jpeg"/><Relationship Id="rId12" Type="http://schemas.openxmlformats.org/officeDocument/2006/relationships/image" Target="../media/image10.jpeg"/><Relationship Id="rId13" Type="http://schemas.openxmlformats.org/officeDocument/2006/relationships/image" Target="../media/image11.jpeg"/><Relationship Id="rId14" Type="http://schemas.openxmlformats.org/officeDocument/2006/relationships/image" Target="../media/image4.png"/><Relationship Id="rId15" Type="http://schemas.openxmlformats.org/officeDocument/2006/relationships/image" Target="../media/image5.png"/><Relationship Id="rId16" Type="http://schemas.openxmlformats.org/officeDocument/2006/relationships/image" Target="../media/image12.jpeg"/><Relationship Id="rId17" Type="http://schemas.openxmlformats.org/officeDocument/2006/relationships/image" Target="../media/image13.jpeg"/><Relationship Id="rId18" Type="http://schemas.openxmlformats.org/officeDocument/2006/relationships/image" Target="../media/image14.jpeg"/><Relationship Id="rId19" Type="http://schemas.openxmlformats.org/officeDocument/2006/relationships/image" Target="../media/image15.jpeg"/><Relationship Id="rId20" Type="http://schemas.openxmlformats.org/officeDocument/2006/relationships/image" Target="../media/image16.jpeg"/><Relationship Id="rId21" Type="http://schemas.openxmlformats.org/officeDocument/2006/relationships/image" Target="../media/image17.jpeg"/><Relationship Id="rId22" Type="http://schemas.openxmlformats.org/officeDocument/2006/relationships/image" Target="../media/image18.jpeg"/><Relationship Id="rId23" Type="http://schemas.openxmlformats.org/officeDocument/2006/relationships/image" Target="../media/image19.jpeg"/><Relationship Id="rId24" Type="http://schemas.openxmlformats.org/officeDocument/2006/relationships/image" Target="../media/image20.jpeg"/><Relationship Id="rId25" Type="http://schemas.openxmlformats.org/officeDocument/2006/relationships/image" Target="../media/image6.png"/><Relationship Id="rId26" Type="http://schemas.openxmlformats.org/officeDocument/2006/relationships/image" Target="../media/image7.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3</xdr:col>
      <xdr:colOff>0</xdr:colOff>
      <xdr:row>149</xdr:row>
      <xdr:rowOff>18415</xdr:rowOff>
    </xdr:from>
    <xdr:to>
      <xdr:col>4</xdr:col>
      <xdr:colOff>9525</xdr:colOff>
      <xdr:row>150</xdr:row>
      <xdr:rowOff>27940</xdr:rowOff>
    </xdr:to>
    <xdr:pic>
      <xdr:nvPicPr>
        <xdr:cNvPr id="3" name="Picture 1" descr="Picture 1"/>
        <xdr:cNvPicPr>
          <a:picLocks noChangeAspect="1"/>
        </xdr:cNvPicPr>
      </xdr:nvPicPr>
      <xdr:blipFill>
        <a:blip r:embed="rId1">
          <a:extLst/>
        </a:blip>
        <a:stretch>
          <a:fillRect/>
        </a:stretch>
      </xdr:blipFill>
      <xdr:spPr>
        <a:xfrm>
          <a:off x="2235200" y="101584125"/>
          <a:ext cx="1901825" cy="1057275"/>
        </a:xfrm>
        <a:prstGeom prst="rect">
          <a:avLst/>
        </a:prstGeom>
        <a:ln w="12700" cap="flat">
          <a:noFill/>
          <a:miter lim="400000"/>
        </a:ln>
        <a:effectLst/>
      </xdr:spPr>
    </xdr:pic>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5</xdr:col>
      <xdr:colOff>1273092</xdr:colOff>
      <xdr:row>21</xdr:row>
      <xdr:rowOff>150559</xdr:rowOff>
    </xdr:from>
    <xdr:to>
      <xdr:col>5</xdr:col>
      <xdr:colOff>2361482</xdr:colOff>
      <xdr:row>21</xdr:row>
      <xdr:rowOff>330741</xdr:rowOff>
    </xdr:to>
    <xdr:pic>
      <xdr:nvPicPr>
        <xdr:cNvPr id="5" name="Picture 86" descr="Picture 86"/>
        <xdr:cNvPicPr>
          <a:picLocks noChangeAspect="1"/>
        </xdr:cNvPicPr>
      </xdr:nvPicPr>
      <xdr:blipFill>
        <a:blip r:embed="rId1">
          <a:extLst/>
        </a:blip>
        <a:stretch>
          <a:fillRect/>
        </a:stretch>
      </xdr:blipFill>
      <xdr:spPr>
        <a:xfrm flipV="1" rot="10800000">
          <a:off x="8753392" y="9138984"/>
          <a:ext cx="1088391" cy="180183"/>
        </a:xfrm>
        <a:prstGeom prst="rect">
          <a:avLst/>
        </a:prstGeom>
        <a:ln w="12700" cap="flat">
          <a:noFill/>
          <a:miter lim="400000"/>
        </a:ln>
        <a:effectLst/>
      </xdr:spPr>
    </xdr:pic>
    <xdr:clientData/>
  </xdr:twoCellAnchor>
  <xdr:twoCellAnchor>
    <xdr:from>
      <xdr:col>5</xdr:col>
      <xdr:colOff>1269558</xdr:colOff>
      <xdr:row>20</xdr:row>
      <xdr:rowOff>155933</xdr:rowOff>
    </xdr:from>
    <xdr:to>
      <xdr:col>5</xdr:col>
      <xdr:colOff>2368743</xdr:colOff>
      <xdr:row>20</xdr:row>
      <xdr:rowOff>337218</xdr:rowOff>
    </xdr:to>
    <xdr:pic>
      <xdr:nvPicPr>
        <xdr:cNvPr id="6" name="Picture 87" descr="Picture 87"/>
        <xdr:cNvPicPr>
          <a:picLocks noChangeAspect="1"/>
        </xdr:cNvPicPr>
      </xdr:nvPicPr>
      <xdr:blipFill>
        <a:blip r:embed="rId2">
          <a:extLst/>
        </a:blip>
        <a:stretch>
          <a:fillRect/>
        </a:stretch>
      </xdr:blipFill>
      <xdr:spPr>
        <a:xfrm>
          <a:off x="8749858" y="8763358"/>
          <a:ext cx="1099186" cy="181286"/>
        </a:xfrm>
        <a:prstGeom prst="rect">
          <a:avLst/>
        </a:prstGeom>
        <a:ln w="12700" cap="flat">
          <a:noFill/>
          <a:miter lim="400000"/>
        </a:ln>
        <a:effectLst/>
      </xdr:spPr>
    </xdr:pic>
    <xdr:clientData/>
  </xdr:twoCellAnchor>
  <xdr:twoCellAnchor>
    <xdr:from>
      <xdr:col>5</xdr:col>
      <xdr:colOff>1266025</xdr:colOff>
      <xdr:row>19</xdr:row>
      <xdr:rowOff>169629</xdr:rowOff>
    </xdr:from>
    <xdr:to>
      <xdr:col>5</xdr:col>
      <xdr:colOff>2368931</xdr:colOff>
      <xdr:row>19</xdr:row>
      <xdr:rowOff>352507</xdr:rowOff>
    </xdr:to>
    <xdr:pic>
      <xdr:nvPicPr>
        <xdr:cNvPr id="7" name="Picture 88" descr="Picture 88"/>
        <xdr:cNvPicPr>
          <a:picLocks noChangeAspect="1"/>
        </xdr:cNvPicPr>
      </xdr:nvPicPr>
      <xdr:blipFill>
        <a:blip r:embed="rId3">
          <a:extLst/>
        </a:blip>
        <a:stretch>
          <a:fillRect/>
        </a:stretch>
      </xdr:blipFill>
      <xdr:spPr>
        <a:xfrm>
          <a:off x="8746325" y="8396054"/>
          <a:ext cx="1102907" cy="182879"/>
        </a:xfrm>
        <a:prstGeom prst="rect">
          <a:avLst/>
        </a:prstGeom>
        <a:ln w="12700" cap="flat">
          <a:noFill/>
          <a:miter lim="400000"/>
        </a:ln>
        <a:effectLst/>
      </xdr:spPr>
    </xdr:pic>
    <xdr:clientData/>
  </xdr:twoCellAnchor>
  <xdr:twoCellAnchor>
    <xdr:from>
      <xdr:col>5</xdr:col>
      <xdr:colOff>1262932</xdr:colOff>
      <xdr:row>22</xdr:row>
      <xdr:rowOff>140585</xdr:rowOff>
    </xdr:from>
    <xdr:to>
      <xdr:col>5</xdr:col>
      <xdr:colOff>2351321</xdr:colOff>
      <xdr:row>22</xdr:row>
      <xdr:rowOff>323749</xdr:rowOff>
    </xdr:to>
    <xdr:pic>
      <xdr:nvPicPr>
        <xdr:cNvPr id="8" name="Picture 89" descr="Picture 89"/>
        <xdr:cNvPicPr>
          <a:picLocks noChangeAspect="1"/>
        </xdr:cNvPicPr>
      </xdr:nvPicPr>
      <xdr:blipFill>
        <a:blip r:embed="rId4">
          <a:extLst/>
        </a:blip>
        <a:stretch>
          <a:fillRect/>
        </a:stretch>
      </xdr:blipFill>
      <xdr:spPr>
        <a:xfrm>
          <a:off x="8743232" y="9510010"/>
          <a:ext cx="1088390" cy="183165"/>
        </a:xfrm>
        <a:prstGeom prst="rect">
          <a:avLst/>
        </a:prstGeom>
        <a:ln w="12700" cap="flat">
          <a:noFill/>
          <a:miter lim="400000"/>
        </a:ln>
        <a:effectLst/>
      </xdr:spPr>
    </xdr:pic>
    <xdr:clientData/>
  </xdr:twoCellAnchor>
  <xdr:twoCellAnchor>
    <xdr:from>
      <xdr:col>5</xdr:col>
      <xdr:colOff>2007869</xdr:colOff>
      <xdr:row>38</xdr:row>
      <xdr:rowOff>502285</xdr:rowOff>
    </xdr:from>
    <xdr:to>
      <xdr:col>5</xdr:col>
      <xdr:colOff>2672715</xdr:colOff>
      <xdr:row>38</xdr:row>
      <xdr:rowOff>906144</xdr:rowOff>
    </xdr:to>
    <xdr:pic>
      <xdr:nvPicPr>
        <xdr:cNvPr id="9" name="Picture 90" descr="Picture 90"/>
        <xdr:cNvPicPr>
          <a:picLocks noChangeAspect="1"/>
        </xdr:cNvPicPr>
      </xdr:nvPicPr>
      <xdr:blipFill>
        <a:blip r:embed="rId5">
          <a:extLst/>
        </a:blip>
        <a:stretch>
          <a:fillRect/>
        </a:stretch>
      </xdr:blipFill>
      <xdr:spPr>
        <a:xfrm>
          <a:off x="9488169" y="16008985"/>
          <a:ext cx="664847" cy="403860"/>
        </a:xfrm>
        <a:prstGeom prst="rect">
          <a:avLst/>
        </a:prstGeom>
        <a:ln w="12700" cap="flat">
          <a:noFill/>
          <a:miter lim="400000"/>
        </a:ln>
        <a:effectLst/>
      </xdr:spPr>
    </xdr:pic>
    <xdr:clientData/>
  </xdr:twoCellAnchor>
  <xdr:twoCellAnchor>
    <xdr:from>
      <xdr:col>5</xdr:col>
      <xdr:colOff>2040255</xdr:colOff>
      <xdr:row>37</xdr:row>
      <xdr:rowOff>588643</xdr:rowOff>
    </xdr:from>
    <xdr:to>
      <xdr:col>5</xdr:col>
      <xdr:colOff>2682240</xdr:colOff>
      <xdr:row>37</xdr:row>
      <xdr:rowOff>1016210</xdr:rowOff>
    </xdr:to>
    <xdr:pic>
      <xdr:nvPicPr>
        <xdr:cNvPr id="10" name="Picture 91" descr="Picture 91"/>
        <xdr:cNvPicPr>
          <a:picLocks noChangeAspect="1"/>
        </xdr:cNvPicPr>
      </xdr:nvPicPr>
      <xdr:blipFill>
        <a:blip r:embed="rId6">
          <a:extLst/>
        </a:blip>
        <a:srcRect l="29503" t="13038" r="52262" b="64223"/>
        <a:stretch>
          <a:fillRect/>
        </a:stretch>
      </xdr:blipFill>
      <xdr:spPr>
        <a:xfrm>
          <a:off x="9520555" y="15047593"/>
          <a:ext cx="641986" cy="427568"/>
        </a:xfrm>
        <a:prstGeom prst="rect">
          <a:avLst/>
        </a:prstGeom>
        <a:ln w="12700" cap="flat">
          <a:noFill/>
          <a:miter lim="400000"/>
        </a:ln>
        <a:effectLst/>
      </xdr:spPr>
    </xdr:pic>
    <xdr:clientData/>
  </xdr:twoCellAnchor>
  <xdr:twoCellAnchor>
    <xdr:from>
      <xdr:col>5</xdr:col>
      <xdr:colOff>1927859</xdr:colOff>
      <xdr:row>49</xdr:row>
      <xdr:rowOff>7620</xdr:rowOff>
    </xdr:from>
    <xdr:to>
      <xdr:col>5</xdr:col>
      <xdr:colOff>2464494</xdr:colOff>
      <xdr:row>49</xdr:row>
      <xdr:rowOff>493395</xdr:rowOff>
    </xdr:to>
    <xdr:pic>
      <xdr:nvPicPr>
        <xdr:cNvPr id="11" name="Picture 92" descr="Picture 92"/>
        <xdr:cNvPicPr>
          <a:picLocks noChangeAspect="1"/>
        </xdr:cNvPicPr>
      </xdr:nvPicPr>
      <xdr:blipFill>
        <a:blip r:embed="rId7">
          <a:extLst/>
        </a:blip>
        <a:srcRect l="63750" t="0" r="0" b="0"/>
        <a:stretch>
          <a:fillRect/>
        </a:stretch>
      </xdr:blipFill>
      <xdr:spPr>
        <a:xfrm rot="16200000">
          <a:off x="9433589" y="19519236"/>
          <a:ext cx="485776" cy="536635"/>
        </a:xfrm>
        <a:prstGeom prst="rect">
          <a:avLst/>
        </a:prstGeom>
        <a:ln w="12700" cap="flat">
          <a:noFill/>
          <a:miter lim="400000"/>
        </a:ln>
        <a:effectLst/>
      </xdr:spPr>
    </xdr:pic>
    <xdr:clientData/>
  </xdr:twoCellAnchor>
  <xdr:twoCellAnchor>
    <xdr:from>
      <xdr:col>5</xdr:col>
      <xdr:colOff>2112644</xdr:colOff>
      <xdr:row>52</xdr:row>
      <xdr:rowOff>323851</xdr:rowOff>
    </xdr:from>
    <xdr:to>
      <xdr:col>5</xdr:col>
      <xdr:colOff>2654300</xdr:colOff>
      <xdr:row>52</xdr:row>
      <xdr:rowOff>750570</xdr:rowOff>
    </xdr:to>
    <xdr:pic>
      <xdr:nvPicPr>
        <xdr:cNvPr id="12" name="Picture 93" descr="Picture 93"/>
        <xdr:cNvPicPr>
          <a:picLocks noChangeAspect="1"/>
        </xdr:cNvPicPr>
      </xdr:nvPicPr>
      <xdr:blipFill>
        <a:blip r:embed="rId8">
          <a:extLst/>
        </a:blip>
        <a:srcRect l="0" t="0" r="0" b="56084"/>
        <a:stretch>
          <a:fillRect/>
        </a:stretch>
      </xdr:blipFill>
      <xdr:spPr>
        <a:xfrm>
          <a:off x="9592944" y="21756371"/>
          <a:ext cx="541656" cy="426720"/>
        </a:xfrm>
        <a:prstGeom prst="rect">
          <a:avLst/>
        </a:prstGeom>
        <a:ln w="12700" cap="flat">
          <a:noFill/>
          <a:miter lim="400000"/>
        </a:ln>
        <a:effectLst/>
      </xdr:spPr>
    </xdr:pic>
    <xdr:clientData/>
  </xdr:twoCellAnchor>
  <xdr:twoCellAnchor>
    <xdr:from>
      <xdr:col>5</xdr:col>
      <xdr:colOff>2221617</xdr:colOff>
      <xdr:row>5</xdr:row>
      <xdr:rowOff>561339</xdr:rowOff>
    </xdr:from>
    <xdr:to>
      <xdr:col>5</xdr:col>
      <xdr:colOff>2597536</xdr:colOff>
      <xdr:row>5</xdr:row>
      <xdr:rowOff>929639</xdr:rowOff>
    </xdr:to>
    <xdr:pic>
      <xdr:nvPicPr>
        <xdr:cNvPr id="13" name="Picture 94" descr="Picture 94"/>
        <xdr:cNvPicPr>
          <a:picLocks noChangeAspect="1"/>
        </xdr:cNvPicPr>
      </xdr:nvPicPr>
      <xdr:blipFill>
        <a:blip r:embed="rId9">
          <a:extLst/>
        </a:blip>
        <a:stretch>
          <a:fillRect/>
        </a:stretch>
      </xdr:blipFill>
      <xdr:spPr>
        <a:xfrm>
          <a:off x="9701917" y="1694814"/>
          <a:ext cx="375920" cy="368301"/>
        </a:xfrm>
        <a:prstGeom prst="rect">
          <a:avLst/>
        </a:prstGeom>
        <a:ln w="12700" cap="flat">
          <a:noFill/>
          <a:miter lim="400000"/>
        </a:ln>
        <a:effectLst/>
      </xdr:spPr>
    </xdr:pic>
    <xdr:clientData/>
  </xdr:twoCellAnchor>
  <xdr:twoCellAnchor>
    <xdr:from>
      <xdr:col>5</xdr:col>
      <xdr:colOff>2181859</xdr:colOff>
      <xdr:row>6</xdr:row>
      <xdr:rowOff>535939</xdr:rowOff>
    </xdr:from>
    <xdr:to>
      <xdr:col>5</xdr:col>
      <xdr:colOff>2567940</xdr:colOff>
      <xdr:row>6</xdr:row>
      <xdr:rowOff>922020</xdr:rowOff>
    </xdr:to>
    <xdr:pic>
      <xdr:nvPicPr>
        <xdr:cNvPr id="14" name="Picture 95" descr="Picture 95"/>
        <xdr:cNvPicPr>
          <a:picLocks noChangeAspect="1"/>
        </xdr:cNvPicPr>
      </xdr:nvPicPr>
      <xdr:blipFill>
        <a:blip r:embed="rId10">
          <a:extLst/>
        </a:blip>
        <a:stretch>
          <a:fillRect/>
        </a:stretch>
      </xdr:blipFill>
      <xdr:spPr>
        <a:xfrm>
          <a:off x="9662159" y="2640964"/>
          <a:ext cx="386082" cy="386082"/>
        </a:xfrm>
        <a:prstGeom prst="rect">
          <a:avLst/>
        </a:prstGeom>
        <a:ln w="12700" cap="flat">
          <a:noFill/>
          <a:miter lim="400000"/>
        </a:ln>
        <a:effectLst/>
      </xdr:spPr>
    </xdr:pic>
    <xdr:clientData/>
  </xdr:twoCellAnchor>
  <xdr:twoCellAnchor>
    <xdr:from>
      <xdr:col>5</xdr:col>
      <xdr:colOff>1242611</xdr:colOff>
      <xdr:row>9</xdr:row>
      <xdr:rowOff>178903</xdr:rowOff>
    </xdr:from>
    <xdr:to>
      <xdr:col>5</xdr:col>
      <xdr:colOff>2331002</xdr:colOff>
      <xdr:row>9</xdr:row>
      <xdr:rowOff>359416</xdr:rowOff>
    </xdr:to>
    <xdr:pic>
      <xdr:nvPicPr>
        <xdr:cNvPr id="15" name="Picture 96" descr="Picture 96"/>
        <xdr:cNvPicPr>
          <a:picLocks noChangeAspect="1"/>
        </xdr:cNvPicPr>
      </xdr:nvPicPr>
      <xdr:blipFill>
        <a:blip r:embed="rId11">
          <a:extLst/>
        </a:blip>
        <a:stretch>
          <a:fillRect/>
        </a:stretch>
      </xdr:blipFill>
      <xdr:spPr>
        <a:xfrm>
          <a:off x="8722911" y="4411178"/>
          <a:ext cx="1088391" cy="180514"/>
        </a:xfrm>
        <a:prstGeom prst="rect">
          <a:avLst/>
        </a:prstGeom>
        <a:ln w="12700" cap="flat">
          <a:noFill/>
          <a:miter lim="400000"/>
        </a:ln>
        <a:effectLst/>
      </xdr:spPr>
    </xdr:pic>
    <xdr:clientData/>
  </xdr:twoCellAnchor>
  <xdr:twoCellAnchor>
    <xdr:from>
      <xdr:col>5</xdr:col>
      <xdr:colOff>1239077</xdr:colOff>
      <xdr:row>10</xdr:row>
      <xdr:rowOff>178903</xdr:rowOff>
    </xdr:from>
    <xdr:to>
      <xdr:col>5</xdr:col>
      <xdr:colOff>2347789</xdr:colOff>
      <xdr:row>10</xdr:row>
      <xdr:rowOff>366703</xdr:rowOff>
    </xdr:to>
    <xdr:pic>
      <xdr:nvPicPr>
        <xdr:cNvPr id="16" name="Picture 97" descr="Picture 97"/>
        <xdr:cNvPicPr>
          <a:picLocks noChangeAspect="1"/>
        </xdr:cNvPicPr>
      </xdr:nvPicPr>
      <xdr:blipFill>
        <a:blip r:embed="rId12">
          <a:extLst/>
        </a:blip>
        <a:stretch>
          <a:fillRect/>
        </a:stretch>
      </xdr:blipFill>
      <xdr:spPr>
        <a:xfrm>
          <a:off x="8719377" y="4792178"/>
          <a:ext cx="1108713" cy="187801"/>
        </a:xfrm>
        <a:prstGeom prst="rect">
          <a:avLst/>
        </a:prstGeom>
        <a:ln w="12700" cap="flat">
          <a:noFill/>
          <a:miter lim="400000"/>
        </a:ln>
        <a:effectLst/>
      </xdr:spPr>
    </xdr:pic>
    <xdr:clientData/>
  </xdr:twoCellAnchor>
  <xdr:twoCellAnchor>
    <xdr:from>
      <xdr:col>6</xdr:col>
      <xdr:colOff>1982524</xdr:colOff>
      <xdr:row>5</xdr:row>
      <xdr:rowOff>26503</xdr:rowOff>
    </xdr:from>
    <xdr:to>
      <xdr:col>6</xdr:col>
      <xdr:colOff>2351099</xdr:colOff>
      <xdr:row>5</xdr:row>
      <xdr:rowOff>390937</xdr:rowOff>
    </xdr:to>
    <xdr:pic>
      <xdr:nvPicPr>
        <xdr:cNvPr id="17" name="Picture 98" descr="Picture 98"/>
        <xdr:cNvPicPr>
          <a:picLocks noChangeAspect="1"/>
        </xdr:cNvPicPr>
      </xdr:nvPicPr>
      <xdr:blipFill>
        <a:blip r:embed="rId13">
          <a:extLst/>
        </a:blip>
        <a:srcRect l="0" t="0" r="29576" b="0"/>
        <a:stretch>
          <a:fillRect/>
        </a:stretch>
      </xdr:blipFill>
      <xdr:spPr>
        <a:xfrm flipH="1">
          <a:off x="12561623" y="1159978"/>
          <a:ext cx="368577" cy="364435"/>
        </a:xfrm>
        <a:prstGeom prst="rect">
          <a:avLst/>
        </a:prstGeom>
        <a:ln w="12700" cap="flat">
          <a:noFill/>
          <a:miter lim="400000"/>
        </a:ln>
        <a:effectLst/>
      </xdr:spPr>
    </xdr:pic>
    <xdr:clientData/>
  </xdr:twoCellAnchor>
  <xdr:twoCellAnchor>
    <xdr:from>
      <xdr:col>6</xdr:col>
      <xdr:colOff>926824</xdr:colOff>
      <xdr:row>8</xdr:row>
      <xdr:rowOff>192156</xdr:rowOff>
    </xdr:from>
    <xdr:to>
      <xdr:col>6</xdr:col>
      <xdr:colOff>1516546</xdr:colOff>
      <xdr:row>8</xdr:row>
      <xdr:rowOff>382161</xdr:rowOff>
    </xdr:to>
    <xdr:pic>
      <xdr:nvPicPr>
        <xdr:cNvPr id="18" name="Picture 99" descr="Picture 99"/>
        <xdr:cNvPicPr>
          <a:picLocks noChangeAspect="1"/>
        </xdr:cNvPicPr>
      </xdr:nvPicPr>
      <xdr:blipFill>
        <a:blip r:embed="rId14">
          <a:extLst/>
        </a:blip>
        <a:stretch>
          <a:fillRect/>
        </a:stretch>
      </xdr:blipFill>
      <xdr:spPr>
        <a:xfrm>
          <a:off x="11505924" y="3852931"/>
          <a:ext cx="589723" cy="190006"/>
        </a:xfrm>
        <a:prstGeom prst="rect">
          <a:avLst/>
        </a:prstGeom>
        <a:ln w="12700" cap="flat">
          <a:noFill/>
          <a:miter lim="400000"/>
        </a:ln>
        <a:effectLst/>
      </xdr:spPr>
    </xdr:pic>
    <xdr:clientData/>
  </xdr:twoCellAnchor>
  <xdr:twoCellAnchor>
    <xdr:from>
      <xdr:col>6</xdr:col>
      <xdr:colOff>1537254</xdr:colOff>
      <xdr:row>8</xdr:row>
      <xdr:rowOff>194936</xdr:rowOff>
    </xdr:from>
    <xdr:to>
      <xdr:col>6</xdr:col>
      <xdr:colOff>2132135</xdr:colOff>
      <xdr:row>8</xdr:row>
      <xdr:rowOff>378090</xdr:rowOff>
    </xdr:to>
    <xdr:pic>
      <xdr:nvPicPr>
        <xdr:cNvPr id="19" name="Picture 100" descr="Picture 100"/>
        <xdr:cNvPicPr>
          <a:picLocks noChangeAspect="1"/>
        </xdr:cNvPicPr>
      </xdr:nvPicPr>
      <xdr:blipFill>
        <a:blip r:embed="rId15">
          <a:extLst/>
        </a:blip>
        <a:stretch>
          <a:fillRect/>
        </a:stretch>
      </xdr:blipFill>
      <xdr:spPr>
        <a:xfrm>
          <a:off x="12116354" y="3855711"/>
          <a:ext cx="594882" cy="183155"/>
        </a:xfrm>
        <a:prstGeom prst="rect">
          <a:avLst/>
        </a:prstGeom>
        <a:ln w="12700" cap="flat">
          <a:noFill/>
          <a:miter lim="400000"/>
        </a:ln>
        <a:effectLst/>
      </xdr:spPr>
    </xdr:pic>
    <xdr:clientData/>
  </xdr:twoCellAnchor>
  <xdr:twoCellAnchor>
    <xdr:from>
      <xdr:col>6</xdr:col>
      <xdr:colOff>996460</xdr:colOff>
      <xdr:row>22</xdr:row>
      <xdr:rowOff>183015</xdr:rowOff>
    </xdr:from>
    <xdr:to>
      <xdr:col>6</xdr:col>
      <xdr:colOff>2161441</xdr:colOff>
      <xdr:row>22</xdr:row>
      <xdr:rowOff>359020</xdr:rowOff>
    </xdr:to>
    <xdr:pic>
      <xdr:nvPicPr>
        <xdr:cNvPr id="20" name="Picture 101" descr="Picture 101"/>
        <xdr:cNvPicPr>
          <a:picLocks noChangeAspect="1"/>
        </xdr:cNvPicPr>
      </xdr:nvPicPr>
      <xdr:blipFill>
        <a:blip r:embed="rId16">
          <a:extLst/>
        </a:blip>
        <a:stretch>
          <a:fillRect/>
        </a:stretch>
      </xdr:blipFill>
      <xdr:spPr>
        <a:xfrm>
          <a:off x="11575560" y="9552440"/>
          <a:ext cx="1164982" cy="176006"/>
        </a:xfrm>
        <a:prstGeom prst="rect">
          <a:avLst/>
        </a:prstGeom>
        <a:ln w="12700" cap="flat">
          <a:noFill/>
          <a:miter lim="400000"/>
        </a:ln>
        <a:effectLst/>
      </xdr:spPr>
    </xdr:pic>
    <xdr:clientData/>
  </xdr:twoCellAnchor>
  <xdr:twoCellAnchor>
    <xdr:from>
      <xdr:col>6</xdr:col>
      <xdr:colOff>996460</xdr:colOff>
      <xdr:row>21</xdr:row>
      <xdr:rowOff>165462</xdr:rowOff>
    </xdr:from>
    <xdr:to>
      <xdr:col>6</xdr:col>
      <xdr:colOff>2147520</xdr:colOff>
      <xdr:row>22</xdr:row>
      <xdr:rowOff>3151</xdr:rowOff>
    </xdr:to>
    <xdr:pic>
      <xdr:nvPicPr>
        <xdr:cNvPr id="21" name="Picture 102" descr="Picture 102"/>
        <xdr:cNvPicPr>
          <a:picLocks noChangeAspect="1"/>
        </xdr:cNvPicPr>
      </xdr:nvPicPr>
      <xdr:blipFill>
        <a:blip r:embed="rId17">
          <a:extLst/>
        </a:blip>
        <a:stretch>
          <a:fillRect/>
        </a:stretch>
      </xdr:blipFill>
      <xdr:spPr>
        <a:xfrm>
          <a:off x="11575560" y="9153886"/>
          <a:ext cx="1151061" cy="218691"/>
        </a:xfrm>
        <a:prstGeom prst="rect">
          <a:avLst/>
        </a:prstGeom>
        <a:ln w="12700" cap="flat">
          <a:noFill/>
          <a:miter lim="400000"/>
        </a:ln>
        <a:effectLst/>
      </xdr:spPr>
    </xdr:pic>
    <xdr:clientData/>
  </xdr:twoCellAnchor>
  <xdr:twoCellAnchor>
    <xdr:from>
      <xdr:col>6</xdr:col>
      <xdr:colOff>1014045</xdr:colOff>
      <xdr:row>20</xdr:row>
      <xdr:rowOff>161329</xdr:rowOff>
    </xdr:from>
    <xdr:to>
      <xdr:col>6</xdr:col>
      <xdr:colOff>2179025</xdr:colOff>
      <xdr:row>21</xdr:row>
      <xdr:rowOff>434</xdr:rowOff>
    </xdr:to>
    <xdr:pic>
      <xdr:nvPicPr>
        <xdr:cNvPr id="22" name="Picture 103" descr="Picture 103"/>
        <xdr:cNvPicPr>
          <a:picLocks noChangeAspect="1"/>
        </xdr:cNvPicPr>
      </xdr:nvPicPr>
      <xdr:blipFill>
        <a:blip r:embed="rId18">
          <a:extLst/>
        </a:blip>
        <a:stretch>
          <a:fillRect/>
        </a:stretch>
      </xdr:blipFill>
      <xdr:spPr>
        <a:xfrm>
          <a:off x="11593145" y="8768754"/>
          <a:ext cx="1164981" cy="220106"/>
        </a:xfrm>
        <a:prstGeom prst="rect">
          <a:avLst/>
        </a:prstGeom>
        <a:ln w="12700" cap="flat">
          <a:noFill/>
          <a:miter lim="400000"/>
        </a:ln>
        <a:effectLst/>
      </xdr:spPr>
    </xdr:pic>
    <xdr:clientData/>
  </xdr:twoCellAnchor>
  <xdr:twoCellAnchor>
    <xdr:from>
      <xdr:col>6</xdr:col>
      <xdr:colOff>1008184</xdr:colOff>
      <xdr:row>19</xdr:row>
      <xdr:rowOff>159687</xdr:rowOff>
    </xdr:from>
    <xdr:to>
      <xdr:col>6</xdr:col>
      <xdr:colOff>2189145</xdr:colOff>
      <xdr:row>20</xdr:row>
      <xdr:rowOff>6312</xdr:rowOff>
    </xdr:to>
    <xdr:pic>
      <xdr:nvPicPr>
        <xdr:cNvPr id="23" name="Picture 104" descr="Picture 104"/>
        <xdr:cNvPicPr>
          <a:picLocks noChangeAspect="1"/>
        </xdr:cNvPicPr>
      </xdr:nvPicPr>
      <xdr:blipFill>
        <a:blip r:embed="rId19">
          <a:extLst/>
        </a:blip>
        <a:stretch>
          <a:fillRect/>
        </a:stretch>
      </xdr:blipFill>
      <xdr:spPr>
        <a:xfrm flipV="1">
          <a:off x="11587284" y="8386112"/>
          <a:ext cx="1180962" cy="227626"/>
        </a:xfrm>
        <a:prstGeom prst="rect">
          <a:avLst/>
        </a:prstGeom>
        <a:ln w="12700" cap="flat">
          <a:noFill/>
          <a:miter lim="400000"/>
        </a:ln>
        <a:effectLst/>
      </xdr:spPr>
    </xdr:pic>
    <xdr:clientData/>
  </xdr:twoCellAnchor>
  <xdr:twoCellAnchor>
    <xdr:from>
      <xdr:col>6</xdr:col>
      <xdr:colOff>1000538</xdr:colOff>
      <xdr:row>9</xdr:row>
      <xdr:rowOff>159025</xdr:rowOff>
    </xdr:from>
    <xdr:to>
      <xdr:col>6</xdr:col>
      <xdr:colOff>2165519</xdr:colOff>
      <xdr:row>9</xdr:row>
      <xdr:rowOff>335031</xdr:rowOff>
    </xdr:to>
    <xdr:pic>
      <xdr:nvPicPr>
        <xdr:cNvPr id="24" name="Picture 105" descr="Picture 105"/>
        <xdr:cNvPicPr>
          <a:picLocks noChangeAspect="1"/>
        </xdr:cNvPicPr>
      </xdr:nvPicPr>
      <xdr:blipFill>
        <a:blip r:embed="rId16">
          <a:extLst/>
        </a:blip>
        <a:stretch>
          <a:fillRect/>
        </a:stretch>
      </xdr:blipFill>
      <xdr:spPr>
        <a:xfrm>
          <a:off x="11579638" y="4391300"/>
          <a:ext cx="1164982" cy="176007"/>
        </a:xfrm>
        <a:prstGeom prst="rect">
          <a:avLst/>
        </a:prstGeom>
        <a:ln w="12700" cap="flat">
          <a:noFill/>
          <a:miter lim="400000"/>
        </a:ln>
        <a:effectLst/>
      </xdr:spPr>
    </xdr:pic>
    <xdr:clientData/>
  </xdr:twoCellAnchor>
  <xdr:twoCellAnchor>
    <xdr:from>
      <xdr:col>6</xdr:col>
      <xdr:colOff>1022201</xdr:colOff>
      <xdr:row>20</xdr:row>
      <xdr:rowOff>160821</xdr:rowOff>
    </xdr:from>
    <xdr:to>
      <xdr:col>6</xdr:col>
      <xdr:colOff>2189499</xdr:colOff>
      <xdr:row>21</xdr:row>
      <xdr:rowOff>4142</xdr:rowOff>
    </xdr:to>
    <xdr:pic>
      <xdr:nvPicPr>
        <xdr:cNvPr id="25" name="Picture 106" descr="Picture 106"/>
        <xdr:cNvPicPr>
          <a:picLocks noChangeAspect="1"/>
        </xdr:cNvPicPr>
      </xdr:nvPicPr>
      <xdr:blipFill>
        <a:blip r:embed="rId20">
          <a:extLst/>
        </a:blip>
        <a:stretch>
          <a:fillRect/>
        </a:stretch>
      </xdr:blipFill>
      <xdr:spPr>
        <a:xfrm>
          <a:off x="11601301" y="8768246"/>
          <a:ext cx="1167298" cy="224322"/>
        </a:xfrm>
        <a:prstGeom prst="rect">
          <a:avLst/>
        </a:prstGeom>
        <a:ln w="12700" cap="flat">
          <a:noFill/>
          <a:miter lim="400000"/>
        </a:ln>
        <a:effectLst/>
      </xdr:spPr>
    </xdr:pic>
    <xdr:clientData/>
  </xdr:twoCellAnchor>
  <xdr:twoCellAnchor>
    <xdr:from>
      <xdr:col>6</xdr:col>
      <xdr:colOff>984101</xdr:colOff>
      <xdr:row>10</xdr:row>
      <xdr:rowOff>160821</xdr:rowOff>
    </xdr:from>
    <xdr:to>
      <xdr:col>6</xdr:col>
      <xdr:colOff>2151399</xdr:colOff>
      <xdr:row>10</xdr:row>
      <xdr:rowOff>371226</xdr:rowOff>
    </xdr:to>
    <xdr:pic>
      <xdr:nvPicPr>
        <xdr:cNvPr id="26" name="Picture 107" descr="Picture 107"/>
        <xdr:cNvPicPr>
          <a:picLocks noChangeAspect="1"/>
        </xdr:cNvPicPr>
      </xdr:nvPicPr>
      <xdr:blipFill>
        <a:blip r:embed="rId21">
          <a:extLst/>
        </a:blip>
        <a:stretch>
          <a:fillRect/>
        </a:stretch>
      </xdr:blipFill>
      <xdr:spPr>
        <a:xfrm>
          <a:off x="11563201" y="4774096"/>
          <a:ext cx="1167298" cy="210406"/>
        </a:xfrm>
        <a:prstGeom prst="rect">
          <a:avLst/>
        </a:prstGeom>
        <a:ln w="12700" cap="flat">
          <a:noFill/>
          <a:miter lim="400000"/>
        </a:ln>
        <a:effectLst/>
      </xdr:spPr>
    </xdr:pic>
    <xdr:clientData/>
  </xdr:twoCellAnchor>
  <xdr:twoCellAnchor>
    <xdr:from>
      <xdr:col>7</xdr:col>
      <xdr:colOff>338343</xdr:colOff>
      <xdr:row>33</xdr:row>
      <xdr:rowOff>53340</xdr:rowOff>
    </xdr:from>
    <xdr:to>
      <xdr:col>7</xdr:col>
      <xdr:colOff>1162846</xdr:colOff>
      <xdr:row>33</xdr:row>
      <xdr:rowOff>1021080</xdr:rowOff>
    </xdr:to>
    <xdr:pic>
      <xdr:nvPicPr>
        <xdr:cNvPr id="27" name="Picture 108" descr="Picture 108"/>
        <xdr:cNvPicPr>
          <a:picLocks noChangeAspect="1"/>
        </xdr:cNvPicPr>
      </xdr:nvPicPr>
      <xdr:blipFill>
        <a:blip r:embed="rId22">
          <a:extLst/>
        </a:blip>
        <a:stretch>
          <a:fillRect/>
        </a:stretch>
      </xdr:blipFill>
      <xdr:spPr>
        <a:xfrm>
          <a:off x="13749543" y="12847320"/>
          <a:ext cx="824504" cy="967741"/>
        </a:xfrm>
        <a:prstGeom prst="rect">
          <a:avLst/>
        </a:prstGeom>
        <a:ln w="12700" cap="flat">
          <a:noFill/>
          <a:miter lim="400000"/>
        </a:ln>
        <a:effectLst/>
      </xdr:spPr>
    </xdr:pic>
    <xdr:clientData/>
  </xdr:twoCellAnchor>
  <xdr:twoCellAnchor>
    <xdr:from>
      <xdr:col>6</xdr:col>
      <xdr:colOff>693419</xdr:colOff>
      <xdr:row>33</xdr:row>
      <xdr:rowOff>1</xdr:rowOff>
    </xdr:from>
    <xdr:to>
      <xdr:col>6</xdr:col>
      <xdr:colOff>1657505</xdr:colOff>
      <xdr:row>33</xdr:row>
      <xdr:rowOff>1051560</xdr:rowOff>
    </xdr:to>
    <xdr:pic>
      <xdr:nvPicPr>
        <xdr:cNvPr id="28" name="Picture 109" descr="Picture 109"/>
        <xdr:cNvPicPr>
          <a:picLocks noChangeAspect="1"/>
        </xdr:cNvPicPr>
      </xdr:nvPicPr>
      <xdr:blipFill>
        <a:blip r:embed="rId23">
          <a:extLst/>
        </a:blip>
        <a:stretch>
          <a:fillRect/>
        </a:stretch>
      </xdr:blipFill>
      <xdr:spPr>
        <a:xfrm>
          <a:off x="11272519" y="12793981"/>
          <a:ext cx="964087" cy="1051560"/>
        </a:xfrm>
        <a:prstGeom prst="rect">
          <a:avLst/>
        </a:prstGeom>
        <a:ln w="12700" cap="flat">
          <a:noFill/>
          <a:miter lim="400000"/>
        </a:ln>
        <a:effectLst/>
      </xdr:spPr>
    </xdr:pic>
    <xdr:clientData/>
  </xdr:twoCellAnchor>
  <xdr:twoCellAnchor>
    <xdr:from>
      <xdr:col>5</xdr:col>
      <xdr:colOff>457200</xdr:colOff>
      <xdr:row>33</xdr:row>
      <xdr:rowOff>1</xdr:rowOff>
    </xdr:from>
    <xdr:to>
      <xdr:col>5</xdr:col>
      <xdr:colOff>1455419</xdr:colOff>
      <xdr:row>33</xdr:row>
      <xdr:rowOff>1032698</xdr:rowOff>
    </xdr:to>
    <xdr:pic>
      <xdr:nvPicPr>
        <xdr:cNvPr id="29" name="Picture 110" descr="Picture 110"/>
        <xdr:cNvPicPr>
          <a:picLocks noChangeAspect="1"/>
        </xdr:cNvPicPr>
      </xdr:nvPicPr>
      <xdr:blipFill>
        <a:blip r:embed="rId24">
          <a:extLst/>
        </a:blip>
        <a:stretch>
          <a:fillRect/>
        </a:stretch>
      </xdr:blipFill>
      <xdr:spPr>
        <a:xfrm>
          <a:off x="7937500" y="12793981"/>
          <a:ext cx="998220" cy="1032698"/>
        </a:xfrm>
        <a:prstGeom prst="rect">
          <a:avLst/>
        </a:prstGeom>
        <a:ln w="12700" cap="flat">
          <a:noFill/>
          <a:miter lim="400000"/>
        </a:ln>
        <a:effectLst/>
      </xdr:spPr>
    </xdr:pic>
    <xdr:clientData/>
  </xdr:twoCellAnchor>
  <xdr:twoCellAnchor>
    <xdr:from>
      <xdr:col>5</xdr:col>
      <xdr:colOff>2307342</xdr:colOff>
      <xdr:row>25</xdr:row>
      <xdr:rowOff>618490</xdr:rowOff>
    </xdr:from>
    <xdr:to>
      <xdr:col>5</xdr:col>
      <xdr:colOff>2683262</xdr:colOff>
      <xdr:row>25</xdr:row>
      <xdr:rowOff>986790</xdr:rowOff>
    </xdr:to>
    <xdr:pic>
      <xdr:nvPicPr>
        <xdr:cNvPr id="30" name="Picture 111" descr="Picture 111"/>
        <xdr:cNvPicPr>
          <a:picLocks noChangeAspect="1"/>
        </xdr:cNvPicPr>
      </xdr:nvPicPr>
      <xdr:blipFill>
        <a:blip r:embed="rId9">
          <a:extLst/>
        </a:blip>
        <a:stretch>
          <a:fillRect/>
        </a:stretch>
      </xdr:blipFill>
      <xdr:spPr>
        <a:xfrm>
          <a:off x="9787642" y="10768965"/>
          <a:ext cx="375921" cy="368301"/>
        </a:xfrm>
        <a:prstGeom prst="rect">
          <a:avLst/>
        </a:prstGeom>
        <a:ln w="12700" cap="flat">
          <a:noFill/>
          <a:miter lim="400000"/>
        </a:ln>
        <a:effectLst/>
      </xdr:spPr>
    </xdr:pic>
    <xdr:clientData/>
  </xdr:twoCellAnchor>
  <xdr:twoCellAnchor>
    <xdr:from>
      <xdr:col>5</xdr:col>
      <xdr:colOff>1981200</xdr:colOff>
      <xdr:row>50</xdr:row>
      <xdr:rowOff>28577</xdr:rowOff>
    </xdr:from>
    <xdr:to>
      <xdr:col>5</xdr:col>
      <xdr:colOff>2676525</xdr:colOff>
      <xdr:row>50</xdr:row>
      <xdr:rowOff>542927</xdr:rowOff>
    </xdr:to>
    <xdr:pic>
      <xdr:nvPicPr>
        <xdr:cNvPr id="31" name="Picture 112" descr="Picture 112"/>
        <xdr:cNvPicPr>
          <a:picLocks noChangeAspect="1"/>
        </xdr:cNvPicPr>
      </xdr:nvPicPr>
      <xdr:blipFill>
        <a:blip r:embed="rId25">
          <a:extLst/>
        </a:blip>
        <a:stretch>
          <a:fillRect/>
        </a:stretch>
      </xdr:blipFill>
      <xdr:spPr>
        <a:xfrm>
          <a:off x="9461500" y="20127597"/>
          <a:ext cx="695326" cy="514351"/>
        </a:xfrm>
        <a:prstGeom prst="rect">
          <a:avLst/>
        </a:prstGeom>
        <a:ln w="12700" cap="flat">
          <a:noFill/>
          <a:miter lim="400000"/>
        </a:ln>
        <a:effectLst/>
      </xdr:spPr>
    </xdr:pic>
    <xdr:clientData/>
  </xdr:twoCellAnchor>
  <xdr:twoCellAnchor>
    <xdr:from>
      <xdr:col>5</xdr:col>
      <xdr:colOff>1914525</xdr:colOff>
      <xdr:row>51</xdr:row>
      <xdr:rowOff>104777</xdr:rowOff>
    </xdr:from>
    <xdr:to>
      <xdr:col>5</xdr:col>
      <xdr:colOff>2571750</xdr:colOff>
      <xdr:row>51</xdr:row>
      <xdr:rowOff>657226</xdr:rowOff>
    </xdr:to>
    <xdr:pic>
      <xdr:nvPicPr>
        <xdr:cNvPr id="32" name="Picture 113" descr="Picture 113"/>
        <xdr:cNvPicPr>
          <a:picLocks noChangeAspect="1"/>
        </xdr:cNvPicPr>
      </xdr:nvPicPr>
      <xdr:blipFill>
        <a:blip r:embed="rId26">
          <a:extLst/>
        </a:blip>
        <a:stretch>
          <a:fillRect/>
        </a:stretch>
      </xdr:blipFill>
      <xdr:spPr>
        <a:xfrm>
          <a:off x="9394825" y="20765772"/>
          <a:ext cx="657226" cy="552450"/>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Theme">
  <a:themeElements>
    <a:clrScheme name="Office Them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3.xml.rels><?xml version="1.0" encoding="UTF-8"?>
<Relationships xmlns="http://schemas.openxmlformats.org/package/2006/relationships"><Relationship Id="rId1" Type="http://schemas.openxmlformats.org/officeDocument/2006/relationships/drawing" Target="../drawings/drawing2.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0.05" customHeight="1">
      <c r="B3" t="s" s="1">
        <v>0</v>
      </c>
      <c r="C3"/>
      <c r="D3"/>
    </row>
    <row r="7">
      <c r="B7" t="s" s="2">
        <v>1</v>
      </c>
      <c r="C7" t="s" s="2">
        <v>2</v>
      </c>
      <c r="D7" t="s" s="2">
        <v>3</v>
      </c>
    </row>
    <row r="9">
      <c r="B9" t="s" s="3">
        <v>4</v>
      </c>
      <c r="C9" s="3"/>
      <c r="D9" s="3"/>
    </row>
    <row r="10">
      <c r="B10" s="4"/>
      <c r="C10" t="s" s="4">
        <v>5</v>
      </c>
      <c r="D10" t="s" s="5">
        <v>4</v>
      </c>
    </row>
    <row r="11">
      <c r="B11" t="s" s="3">
        <v>869</v>
      </c>
      <c r="C11" s="3"/>
      <c r="D11" s="3"/>
    </row>
    <row r="12">
      <c r="B12" s="4"/>
      <c r="C12" t="s" s="4">
        <v>5</v>
      </c>
      <c r="D12" t="s" s="5">
        <v>869</v>
      </c>
    </row>
    <row r="13">
      <c r="B13" t="s" s="3">
        <v>1021</v>
      </c>
      <c r="C13" s="3"/>
      <c r="D13" s="3"/>
    </row>
    <row r="14">
      <c r="B14" s="4"/>
      <c r="C14" t="s" s="4">
        <v>5</v>
      </c>
      <c r="D14" t="s" s="5">
        <v>1021</v>
      </c>
    </row>
  </sheetData>
  <mergeCells count="1">
    <mergeCell ref="B3:D3"/>
  </mergeCells>
  <hyperlinks>
    <hyperlink ref="D10" location="'Civil &amp; Interior'!R1C1" tooltip="" display="Civil &amp; Interior"/>
    <hyperlink ref="D12" location="'Material Specifications'!R1C1" tooltip="" display="Material Specifications"/>
    <hyperlink ref="D14" location="'Electrical ,CCTV &amp; PA Make'!R1C1" tooltip="" display="Electrical ,CCTV &amp; PA Make"/>
  </hyperlinks>
</worksheet>
</file>

<file path=xl/worksheets/sheet2.xml><?xml version="1.0" encoding="utf-8"?>
<worksheet xmlns:r="http://schemas.openxmlformats.org/officeDocument/2006/relationships" xmlns="http://schemas.openxmlformats.org/spreadsheetml/2006/main">
  <dimension ref="A1:I580"/>
  <sheetViews>
    <sheetView workbookViewId="0" showGridLines="0" defaultGridColor="1"/>
  </sheetViews>
  <sheetFormatPr defaultColWidth="8.83333" defaultRowHeight="15" customHeight="1" outlineLevelRow="0" outlineLevelCol="0"/>
  <cols>
    <col min="1" max="1" width="11" style="6" customWidth="1"/>
    <col min="2" max="3" width="9.17188" style="6" customWidth="1"/>
    <col min="4" max="4" width="24.8516" style="6" customWidth="1"/>
    <col min="5" max="5" width="95.8516" style="6" customWidth="1"/>
    <col min="6" max="6" width="12.6719" style="6" customWidth="1"/>
    <col min="7" max="7" width="12.8516" style="6" customWidth="1"/>
    <col min="8" max="9" width="16.3516" style="6" customWidth="1"/>
    <col min="10" max="16384" width="8.85156" style="6" customWidth="1"/>
  </cols>
  <sheetData>
    <row r="1" ht="15.75" customHeight="1">
      <c r="A1" s="7"/>
      <c r="B1" s="7"/>
      <c r="C1" s="7"/>
      <c r="D1" s="7"/>
      <c r="E1" s="8"/>
      <c r="F1" s="9"/>
      <c r="G1" s="10"/>
      <c r="H1" s="9"/>
      <c r="I1" s="9"/>
    </row>
    <row r="2" ht="19.5" customHeight="1">
      <c r="A2" s="11"/>
      <c r="B2" s="12"/>
      <c r="C2" s="12"/>
      <c r="D2" s="12"/>
      <c r="E2" t="s" s="13">
        <v>6</v>
      </c>
      <c r="F2" s="14"/>
      <c r="G2" s="15"/>
      <c r="H2" s="16"/>
      <c r="I2" s="17"/>
    </row>
    <row r="3" ht="26.25" customHeight="1">
      <c r="A3" s="18"/>
      <c r="B3" s="19"/>
      <c r="C3" s="19"/>
      <c r="D3" s="19"/>
      <c r="E3" t="s" s="20">
        <v>7</v>
      </c>
      <c r="F3" s="21"/>
      <c r="G3" s="22"/>
      <c r="H3" s="23"/>
      <c r="I3" s="24"/>
    </row>
    <row r="4" ht="18" customHeight="1">
      <c r="A4" s="18"/>
      <c r="B4" s="19"/>
      <c r="C4" s="19"/>
      <c r="D4" s="19"/>
      <c r="E4" t="s" s="20">
        <v>8</v>
      </c>
      <c r="F4" s="21"/>
      <c r="G4" s="22"/>
      <c r="H4" s="23"/>
      <c r="I4" s="24"/>
    </row>
    <row r="5" ht="18" customHeight="1">
      <c r="A5" s="18"/>
      <c r="B5" s="19"/>
      <c r="C5" s="19"/>
      <c r="D5" s="19"/>
      <c r="E5" t="s" s="20">
        <v>9</v>
      </c>
      <c r="F5" s="21"/>
      <c r="G5" s="22"/>
      <c r="H5" s="23"/>
      <c r="I5" s="24"/>
    </row>
    <row r="6" ht="15.75" customHeight="1">
      <c r="A6" s="18"/>
      <c r="B6" s="19"/>
      <c r="C6" s="19"/>
      <c r="D6" s="19"/>
      <c r="E6" t="s" s="20">
        <v>10</v>
      </c>
      <c r="F6" s="21"/>
      <c r="G6" s="22"/>
      <c r="H6" s="23"/>
      <c r="I6" s="24"/>
    </row>
    <row r="7" ht="15.75" customHeight="1">
      <c r="A7" s="18"/>
      <c r="B7" s="19"/>
      <c r="C7" s="19"/>
      <c r="D7" s="19"/>
      <c r="E7" t="s" s="20">
        <v>11</v>
      </c>
      <c r="F7" s="21"/>
      <c r="G7" s="22"/>
      <c r="H7" s="23"/>
      <c r="I7" s="24"/>
    </row>
    <row r="8" ht="20.25" customHeight="1">
      <c r="A8" s="18"/>
      <c r="B8" s="19"/>
      <c r="C8" s="19"/>
      <c r="D8" s="19"/>
      <c r="E8" t="s" s="20">
        <v>12</v>
      </c>
      <c r="F8" s="21"/>
      <c r="G8" s="22"/>
      <c r="H8" s="23"/>
      <c r="I8" s="24"/>
    </row>
    <row r="9" ht="35.25" customHeight="1">
      <c r="A9" s="18"/>
      <c r="B9" s="19"/>
      <c r="C9" s="19"/>
      <c r="D9" s="19"/>
      <c r="E9" t="s" s="20">
        <v>13</v>
      </c>
      <c r="F9" s="21"/>
      <c r="G9" s="22"/>
      <c r="H9" s="23"/>
      <c r="I9" s="24"/>
    </row>
    <row r="10" ht="23.25" customHeight="1">
      <c r="A10" s="25"/>
      <c r="B10" s="7"/>
      <c r="C10" s="7"/>
      <c r="D10" s="7"/>
      <c r="E10" t="s" s="26">
        <v>14</v>
      </c>
      <c r="F10" s="8"/>
      <c r="G10" s="10"/>
      <c r="H10" s="27"/>
      <c r="I10" s="28"/>
    </row>
    <row r="11" ht="15.75" customHeight="1">
      <c r="A11" t="s" s="29">
        <v>15</v>
      </c>
      <c r="B11" s="30"/>
      <c r="C11" s="30"/>
      <c r="D11" s="30"/>
      <c r="E11" s="30"/>
      <c r="F11" t="s" s="31">
        <v>16</v>
      </c>
      <c r="G11" s="32">
        <v>500</v>
      </c>
      <c r="H11" s="33"/>
      <c r="I11" s="34"/>
    </row>
    <row r="12" ht="54.75" customHeight="1">
      <c r="A12" t="s" s="35">
        <v>17</v>
      </c>
      <c r="B12" s="36"/>
      <c r="C12" t="s" s="35">
        <v>18</v>
      </c>
      <c r="D12" t="s" s="35">
        <v>19</v>
      </c>
      <c r="E12" t="s" s="35">
        <v>20</v>
      </c>
      <c r="F12" t="s" s="35">
        <v>21</v>
      </c>
      <c r="G12" t="s" s="35">
        <v>22</v>
      </c>
      <c r="H12" t="s" s="35">
        <v>23</v>
      </c>
      <c r="I12" t="s" s="35">
        <v>24</v>
      </c>
    </row>
    <row r="13" ht="15.75" customHeight="1">
      <c r="A13" t="s" s="37">
        <v>25</v>
      </c>
      <c r="B13" s="38"/>
      <c r="C13" s="38"/>
      <c r="D13" s="38"/>
      <c r="E13" t="s" s="39">
        <v>26</v>
      </c>
      <c r="F13" s="40"/>
      <c r="G13" s="41"/>
      <c r="H13" s="42"/>
      <c r="I13" s="42"/>
    </row>
    <row r="14" ht="15.75" customHeight="1">
      <c r="A14" s="43"/>
      <c r="B14" t="s" s="44">
        <v>27</v>
      </c>
      <c r="C14" s="45"/>
      <c r="D14" s="45"/>
      <c r="E14" t="s" s="46">
        <v>28</v>
      </c>
      <c r="F14" s="47"/>
      <c r="G14" s="48"/>
      <c r="H14" s="49"/>
      <c r="I14" s="49"/>
    </row>
    <row r="15" ht="50.25" customHeight="1">
      <c r="A15" s="50"/>
      <c r="B15" s="50"/>
      <c r="C15" t="s" s="51">
        <v>29</v>
      </c>
      <c r="D15" t="s" s="52">
        <v>30</v>
      </c>
      <c r="E15" t="s" s="53">
        <v>31</v>
      </c>
      <c r="F15" s="50"/>
      <c r="G15" s="54"/>
      <c r="H15" s="55"/>
      <c r="I15" s="55"/>
    </row>
    <row r="16" ht="33" customHeight="1">
      <c r="A16" s="50"/>
      <c r="B16" s="50"/>
      <c r="C16" t="s" s="52">
        <v>32</v>
      </c>
      <c r="D16" s="50"/>
      <c r="E16" t="s" s="56">
        <v>33</v>
      </c>
      <c r="F16" t="s" s="52">
        <v>34</v>
      </c>
      <c r="G16" s="57">
        <v>0</v>
      </c>
      <c r="H16" s="58"/>
      <c r="I16" s="55">
        <f>H16*$G16</f>
        <v>0</v>
      </c>
    </row>
    <row r="17" ht="15" customHeight="1">
      <c r="A17" s="50"/>
      <c r="B17" s="50"/>
      <c r="C17" t="s" s="52">
        <v>35</v>
      </c>
      <c r="D17" s="50"/>
      <c r="E17" t="s" s="56">
        <v>36</v>
      </c>
      <c r="F17" t="s" s="52">
        <v>34</v>
      </c>
      <c r="G17" s="57">
        <v>500</v>
      </c>
      <c r="H17" s="58">
        <v>50</v>
      </c>
      <c r="I17" s="55">
        <f>H17*$G17</f>
        <v>25000</v>
      </c>
    </row>
    <row r="18" ht="15" customHeight="1">
      <c r="A18" s="50"/>
      <c r="B18" s="50"/>
      <c r="C18" t="s" s="52">
        <v>37</v>
      </c>
      <c r="D18" s="50"/>
      <c r="E18" t="s" s="56">
        <v>38</v>
      </c>
      <c r="F18" t="s" s="52">
        <v>34</v>
      </c>
      <c r="G18" s="57">
        <v>0</v>
      </c>
      <c r="H18" s="58"/>
      <c r="I18" s="55">
        <f>H18*$G18</f>
        <v>0</v>
      </c>
    </row>
    <row r="19" ht="15" customHeight="1">
      <c r="A19" s="50"/>
      <c r="B19" s="50"/>
      <c r="C19" t="s" s="52">
        <v>39</v>
      </c>
      <c r="D19" s="50"/>
      <c r="E19" t="s" s="56">
        <v>40</v>
      </c>
      <c r="F19" t="s" s="52">
        <v>34</v>
      </c>
      <c r="G19" s="57">
        <v>0</v>
      </c>
      <c r="H19" s="58"/>
      <c r="I19" s="55">
        <f>H19*$G19</f>
        <v>0</v>
      </c>
    </row>
    <row r="20" ht="15" customHeight="1">
      <c r="A20" s="50"/>
      <c r="B20" s="50"/>
      <c r="C20" t="s" s="52">
        <v>41</v>
      </c>
      <c r="D20" s="50"/>
      <c r="E20" t="s" s="56">
        <v>42</v>
      </c>
      <c r="F20" t="s" s="52">
        <v>34</v>
      </c>
      <c r="G20" s="57">
        <v>0</v>
      </c>
      <c r="H20" s="58"/>
      <c r="I20" s="55">
        <f>H20*$G20</f>
        <v>0</v>
      </c>
    </row>
    <row r="21" ht="15" customHeight="1">
      <c r="A21" s="50"/>
      <c r="B21" s="50"/>
      <c r="C21" t="s" s="52">
        <v>43</v>
      </c>
      <c r="D21" s="50"/>
      <c r="E21" t="s" s="56">
        <v>44</v>
      </c>
      <c r="F21" t="s" s="52">
        <v>34</v>
      </c>
      <c r="G21" s="57">
        <v>0</v>
      </c>
      <c r="H21" s="58"/>
      <c r="I21" s="55">
        <f>H21*$G21</f>
        <v>0</v>
      </c>
    </row>
    <row r="22" ht="15" customHeight="1">
      <c r="A22" s="50"/>
      <c r="B22" s="50"/>
      <c r="C22" t="s" s="52">
        <v>45</v>
      </c>
      <c r="D22" s="50"/>
      <c r="E22" t="s" s="56">
        <v>46</v>
      </c>
      <c r="F22" t="s" s="52">
        <v>34</v>
      </c>
      <c r="G22" s="57">
        <v>0</v>
      </c>
      <c r="H22" s="58"/>
      <c r="I22" s="55">
        <f>H22*$G22</f>
        <v>0</v>
      </c>
    </row>
    <row r="23" ht="15" customHeight="1">
      <c r="A23" s="50"/>
      <c r="B23" s="50"/>
      <c r="C23" t="s" s="51">
        <v>47</v>
      </c>
      <c r="D23" t="s" s="52">
        <v>48</v>
      </c>
      <c r="E23" t="s" s="56">
        <v>49</v>
      </c>
      <c r="F23" s="50"/>
      <c r="G23" s="57"/>
      <c r="H23" s="58"/>
      <c r="I23" s="55"/>
    </row>
    <row r="24" ht="15" customHeight="1">
      <c r="A24" s="50"/>
      <c r="B24" s="50"/>
      <c r="C24" t="s" s="52">
        <v>50</v>
      </c>
      <c r="D24" s="50"/>
      <c r="E24" t="s" s="56">
        <v>51</v>
      </c>
      <c r="F24" t="s" s="52">
        <v>52</v>
      </c>
      <c r="G24" s="57">
        <f>0.04/100*G11</f>
        <v>0.2</v>
      </c>
      <c r="H24" s="58"/>
      <c r="I24" s="55">
        <f>H24*$G24</f>
        <v>0</v>
      </c>
    </row>
    <row r="25" ht="15" customHeight="1">
      <c r="A25" s="50"/>
      <c r="B25" s="50"/>
      <c r="C25" t="s" s="52">
        <v>53</v>
      </c>
      <c r="D25" s="50"/>
      <c r="E25" t="s" s="56">
        <v>54</v>
      </c>
      <c r="F25" t="s" s="52">
        <v>52</v>
      </c>
      <c r="G25" s="57">
        <v>0</v>
      </c>
      <c r="H25" s="58"/>
      <c r="I25" s="55">
        <f>H25*$G25</f>
        <v>0</v>
      </c>
    </row>
    <row r="26" ht="15" customHeight="1">
      <c r="A26" s="50"/>
      <c r="B26" s="50"/>
      <c r="C26" t="s" s="52">
        <v>55</v>
      </c>
      <c r="D26" s="50"/>
      <c r="E26" t="s" s="56">
        <v>56</v>
      </c>
      <c r="F26" t="s" s="52">
        <v>52</v>
      </c>
      <c r="G26" s="57">
        <f>0.08/100*G11</f>
        <v>0.4</v>
      </c>
      <c r="H26" s="58"/>
      <c r="I26" s="55">
        <f>H26*$G26</f>
        <v>0</v>
      </c>
    </row>
    <row r="27" ht="15" customHeight="1">
      <c r="A27" s="50"/>
      <c r="B27" s="50"/>
      <c r="C27" t="s" s="52">
        <v>57</v>
      </c>
      <c r="D27" s="50"/>
      <c r="E27" t="s" s="56">
        <v>58</v>
      </c>
      <c r="F27" t="s" s="52">
        <v>52</v>
      </c>
      <c r="G27" s="57">
        <v>0</v>
      </c>
      <c r="H27" s="58"/>
      <c r="I27" s="55">
        <f>H27*$G27</f>
        <v>0</v>
      </c>
    </row>
    <row r="28" ht="36.75" customHeight="1">
      <c r="A28" s="50"/>
      <c r="B28" s="50"/>
      <c r="C28" t="s" s="51">
        <v>59</v>
      </c>
      <c r="D28" t="s" s="52">
        <v>60</v>
      </c>
      <c r="E28" t="s" s="56">
        <v>61</v>
      </c>
      <c r="F28" t="s" s="52">
        <v>52</v>
      </c>
      <c r="G28" s="57">
        <f>0.04/100*G11</f>
        <v>0.2</v>
      </c>
      <c r="H28" s="58"/>
      <c r="I28" s="55">
        <f>H28*$G28</f>
        <v>0</v>
      </c>
    </row>
    <row r="29" ht="31.5" customHeight="1">
      <c r="A29" t="s" s="59">
        <v>62</v>
      </c>
      <c r="B29" s="60"/>
      <c r="C29" s="61"/>
      <c r="D29" s="61"/>
      <c r="E29" s="62"/>
      <c r="F29" s="63"/>
      <c r="G29" s="64"/>
      <c r="H29" s="65"/>
      <c r="I29" s="66">
        <f>SUM(I16:I28)</f>
        <v>25000</v>
      </c>
    </row>
    <row r="30" ht="15.75" customHeight="1">
      <c r="A30" s="43"/>
      <c r="B30" t="s" s="44">
        <v>63</v>
      </c>
      <c r="C30" s="45"/>
      <c r="D30" s="45"/>
      <c r="E30" t="s" s="46">
        <v>64</v>
      </c>
      <c r="F30" s="47"/>
      <c r="G30" s="48"/>
      <c r="H30" s="67"/>
      <c r="I30" s="49"/>
    </row>
    <row r="31" ht="32.25" customHeight="1">
      <c r="A31" s="68"/>
      <c r="B31" s="68"/>
      <c r="C31" t="s" s="51">
        <v>29</v>
      </c>
      <c r="D31" t="s" s="52">
        <v>65</v>
      </c>
      <c r="E31" t="s" s="56">
        <v>66</v>
      </c>
      <c r="F31" t="s" s="52">
        <v>67</v>
      </c>
      <c r="G31" s="57">
        <f>38.6/100*G11</f>
        <v>193</v>
      </c>
      <c r="H31" s="58">
        <v>150</v>
      </c>
      <c r="I31" s="55">
        <f>H31*$G31</f>
        <v>28950</v>
      </c>
    </row>
    <row r="32" ht="45.75" customHeight="1">
      <c r="A32" s="68"/>
      <c r="B32" s="68"/>
      <c r="C32" t="s" s="51">
        <v>47</v>
      </c>
      <c r="D32" t="s" s="52">
        <v>68</v>
      </c>
      <c r="E32" t="s" s="56">
        <v>69</v>
      </c>
      <c r="F32" s="50"/>
      <c r="G32" s="57"/>
      <c r="H32" s="58"/>
      <c r="I32" s="55"/>
    </row>
    <row r="33" ht="33" customHeight="1">
      <c r="A33" s="68"/>
      <c r="B33" s="68"/>
      <c r="C33" t="s" s="69">
        <v>50</v>
      </c>
      <c r="D33" s="50"/>
      <c r="E33" t="s" s="56">
        <v>70</v>
      </c>
      <c r="F33" t="s" s="52">
        <v>67</v>
      </c>
      <c r="G33" s="57">
        <f>1/100*G11</f>
        <v>5</v>
      </c>
      <c r="H33" s="58">
        <v>500</v>
      </c>
      <c r="I33" s="55">
        <f>H33*$G33</f>
        <v>2500</v>
      </c>
    </row>
    <row r="34" ht="31.5" customHeight="1">
      <c r="A34" t="s" s="59">
        <v>71</v>
      </c>
      <c r="B34" s="60"/>
      <c r="C34" s="61"/>
      <c r="D34" s="61"/>
      <c r="E34" s="62"/>
      <c r="F34" s="63"/>
      <c r="G34" s="64"/>
      <c r="H34" s="65"/>
      <c r="I34" s="66">
        <f>SUM(I31:I33)</f>
        <v>31450</v>
      </c>
    </row>
    <row r="35" ht="15.75" customHeight="1">
      <c r="A35" s="45"/>
      <c r="B35" t="s" s="44">
        <v>72</v>
      </c>
      <c r="C35" s="47"/>
      <c r="D35" s="45"/>
      <c r="E35" t="s" s="46">
        <v>73</v>
      </c>
      <c r="F35" s="70"/>
      <c r="G35" s="71"/>
      <c r="H35" s="72"/>
      <c r="I35" s="73"/>
    </row>
    <row r="36" ht="15" customHeight="1">
      <c r="A36" s="74"/>
      <c r="B36" s="74"/>
      <c r="C36" t="s" s="52">
        <v>29</v>
      </c>
      <c r="D36" s="74"/>
      <c r="E36" t="s" s="75">
        <v>74</v>
      </c>
      <c r="F36" s="50"/>
      <c r="G36" s="57"/>
      <c r="H36" s="58"/>
      <c r="I36" s="55"/>
    </row>
    <row r="37" ht="44.25" customHeight="1">
      <c r="A37" s="68"/>
      <c r="B37" s="68"/>
      <c r="C37" t="s" s="52">
        <v>32</v>
      </c>
      <c r="D37" t="s" s="52">
        <v>75</v>
      </c>
      <c r="E37" t="s" s="56">
        <v>76</v>
      </c>
      <c r="F37" t="s" s="52">
        <v>77</v>
      </c>
      <c r="G37" s="57">
        <v>0</v>
      </c>
      <c r="H37" s="58"/>
      <c r="I37" s="55">
        <f>H37*$G37</f>
        <v>0</v>
      </c>
    </row>
    <row r="38" ht="48.75" customHeight="1">
      <c r="A38" s="68"/>
      <c r="B38" s="68"/>
      <c r="C38" t="s" s="52">
        <v>35</v>
      </c>
      <c r="D38" t="s" s="52">
        <v>78</v>
      </c>
      <c r="E38" t="s" s="56">
        <v>79</v>
      </c>
      <c r="F38" t="s" s="52">
        <v>77</v>
      </c>
      <c r="G38" s="57">
        <v>0</v>
      </c>
      <c r="H38" s="58"/>
      <c r="I38" s="55">
        <f>H38*$G38</f>
        <v>0</v>
      </c>
    </row>
    <row r="39" ht="15" customHeight="1">
      <c r="A39" s="68"/>
      <c r="B39" s="68"/>
      <c r="C39" t="s" s="52">
        <v>47</v>
      </c>
      <c r="D39" s="50"/>
      <c r="E39" t="s" s="76">
        <v>80</v>
      </c>
      <c r="F39" s="50"/>
      <c r="G39" s="57"/>
      <c r="H39" s="58"/>
      <c r="I39" s="55"/>
    </row>
    <row r="40" ht="79.5" customHeight="1">
      <c r="A40" s="68"/>
      <c r="B40" s="68"/>
      <c r="C40" t="s" s="52">
        <v>50</v>
      </c>
      <c r="D40" t="s" s="52">
        <v>81</v>
      </c>
      <c r="E40" t="s" s="56">
        <v>82</v>
      </c>
      <c r="F40" t="s" s="52">
        <v>77</v>
      </c>
      <c r="G40" s="57">
        <f>49.71/100*G11</f>
        <v>248.55</v>
      </c>
      <c r="H40" s="58">
        <v>150</v>
      </c>
      <c r="I40" s="55">
        <f>H40*$G40</f>
        <v>37282.5</v>
      </c>
    </row>
    <row r="41" ht="75" customHeight="1">
      <c r="A41" s="68"/>
      <c r="B41" s="68"/>
      <c r="C41" t="s" s="52">
        <v>53</v>
      </c>
      <c r="D41" t="s" s="52">
        <v>83</v>
      </c>
      <c r="E41" t="s" s="56">
        <v>84</v>
      </c>
      <c r="F41" t="s" s="52">
        <v>67</v>
      </c>
      <c r="G41" s="57">
        <f>2.02/100*G11</f>
        <v>10.1</v>
      </c>
      <c r="H41" s="58">
        <v>2400</v>
      </c>
      <c r="I41" s="55">
        <f>H41*$G41</f>
        <v>24240</v>
      </c>
    </row>
    <row r="42" ht="15" customHeight="1">
      <c r="A42" s="68"/>
      <c r="B42" s="68"/>
      <c r="C42" t="s" s="51">
        <v>59</v>
      </c>
      <c r="D42" s="74"/>
      <c r="E42" t="s" s="56">
        <v>85</v>
      </c>
      <c r="F42" s="50"/>
      <c r="G42" s="57"/>
      <c r="H42" s="58"/>
      <c r="I42" s="55"/>
    </row>
    <row r="43" ht="47.25" customHeight="1">
      <c r="A43" s="68"/>
      <c r="B43" s="68"/>
      <c r="C43" t="s" s="52">
        <v>86</v>
      </c>
      <c r="D43" t="s" s="52">
        <v>87</v>
      </c>
      <c r="E43" t="s" s="56">
        <v>88</v>
      </c>
      <c r="F43" t="s" s="52">
        <v>77</v>
      </c>
      <c r="G43" s="57">
        <f>(G40+G41)*2</f>
        <v>517.3</v>
      </c>
      <c r="H43" s="77">
        <v>35</v>
      </c>
      <c r="I43" s="55">
        <f>H43*$G43</f>
        <v>18105.5</v>
      </c>
    </row>
    <row r="44" ht="31.5" customHeight="1">
      <c r="A44" t="s" s="59">
        <v>89</v>
      </c>
      <c r="B44" s="78"/>
      <c r="C44" s="61"/>
      <c r="D44" s="61"/>
      <c r="E44" s="78"/>
      <c r="F44" s="79"/>
      <c r="G44" s="64"/>
      <c r="H44" s="65"/>
      <c r="I44" s="66">
        <f>SUM(I37:I43)</f>
        <v>79628</v>
      </c>
    </row>
    <row r="45" ht="15.75" customHeight="1">
      <c r="A45" s="45"/>
      <c r="B45" t="s" s="44">
        <v>90</v>
      </c>
      <c r="C45" s="47"/>
      <c r="D45" s="45"/>
      <c r="E45" t="s" s="46">
        <v>91</v>
      </c>
      <c r="F45" s="70"/>
      <c r="G45" s="71"/>
      <c r="H45" s="72"/>
      <c r="I45" s="73"/>
    </row>
    <row r="46" ht="102" customHeight="1">
      <c r="A46" s="50"/>
      <c r="B46" s="50"/>
      <c r="C46" t="s" s="51">
        <v>29</v>
      </c>
      <c r="D46" t="s" s="52">
        <v>92</v>
      </c>
      <c r="E46" t="s" s="56">
        <v>93</v>
      </c>
      <c r="F46" t="s" s="52">
        <v>67</v>
      </c>
      <c r="G46" s="57">
        <v>0</v>
      </c>
      <c r="H46" s="58"/>
      <c r="I46" s="55">
        <f>H46*$G46</f>
        <v>0</v>
      </c>
    </row>
    <row r="47" ht="106.5" customHeight="1">
      <c r="A47" s="50"/>
      <c r="B47" s="50"/>
      <c r="C47" t="s" s="51">
        <v>47</v>
      </c>
      <c r="D47" t="s" s="52">
        <v>94</v>
      </c>
      <c r="E47" t="s" s="56">
        <v>95</v>
      </c>
      <c r="F47" t="s" s="52">
        <v>67</v>
      </c>
      <c r="G47" s="57">
        <v>0</v>
      </c>
      <c r="H47" s="58"/>
      <c r="I47" s="55">
        <f>H47*$G47</f>
        <v>0</v>
      </c>
    </row>
    <row r="48" ht="59.25" customHeight="1">
      <c r="A48" s="50"/>
      <c r="B48" s="50"/>
      <c r="C48" t="s" s="51">
        <v>59</v>
      </c>
      <c r="D48" t="s" s="52">
        <v>96</v>
      </c>
      <c r="E48" t="s" s="53">
        <v>97</v>
      </c>
      <c r="F48" t="s" s="52">
        <v>98</v>
      </c>
      <c r="G48" s="57">
        <v>0</v>
      </c>
      <c r="H48" s="77"/>
      <c r="I48" s="55">
        <f>H48*$G48</f>
        <v>0</v>
      </c>
    </row>
    <row r="49" ht="106.5" customHeight="1">
      <c r="A49" s="50"/>
      <c r="B49" s="50"/>
      <c r="C49" t="s" s="51">
        <v>99</v>
      </c>
      <c r="D49" t="s" s="52">
        <v>100</v>
      </c>
      <c r="E49" t="s" s="56">
        <v>101</v>
      </c>
      <c r="F49" t="s" s="52">
        <v>98</v>
      </c>
      <c r="G49" s="57">
        <v>0</v>
      </c>
      <c r="H49" s="77"/>
      <c r="I49" s="55">
        <f>H49*$G49</f>
        <v>0</v>
      </c>
    </row>
    <row r="50" ht="102.75" customHeight="1">
      <c r="A50" s="50"/>
      <c r="B50" s="50"/>
      <c r="C50" t="s" s="51">
        <v>102</v>
      </c>
      <c r="D50" t="s" s="52">
        <v>100</v>
      </c>
      <c r="E50" t="s" s="56">
        <v>103</v>
      </c>
      <c r="F50" t="s" s="52">
        <v>98</v>
      </c>
      <c r="G50" s="57">
        <v>0</v>
      </c>
      <c r="H50" s="77"/>
      <c r="I50" s="55">
        <f>H50*$G50</f>
        <v>0</v>
      </c>
    </row>
    <row r="51" ht="31.5" customHeight="1">
      <c r="A51" t="s" s="59">
        <v>104</v>
      </c>
      <c r="B51" s="78"/>
      <c r="C51" s="61"/>
      <c r="D51" s="61"/>
      <c r="E51" s="78"/>
      <c r="F51" s="79"/>
      <c r="G51" s="64"/>
      <c r="H51" s="65"/>
      <c r="I51" s="66">
        <f>SUM(I46:I50)</f>
        <v>0</v>
      </c>
    </row>
    <row r="52" ht="15.75" customHeight="1">
      <c r="A52" s="80"/>
      <c r="B52" t="s" s="46">
        <v>105</v>
      </c>
      <c r="C52" s="45"/>
      <c r="D52" s="45"/>
      <c r="E52" t="s" s="81">
        <v>106</v>
      </c>
      <c r="F52" s="82"/>
      <c r="G52" s="83"/>
      <c r="H52" s="84"/>
      <c r="I52" s="85"/>
    </row>
    <row r="53" ht="61.5" customHeight="1">
      <c r="A53" s="50"/>
      <c r="B53" s="50"/>
      <c r="C53" t="s" s="51">
        <v>29</v>
      </c>
      <c r="D53" t="s" s="52">
        <v>107</v>
      </c>
      <c r="E53" t="s" s="56">
        <v>108</v>
      </c>
      <c r="F53" t="s" s="52">
        <v>98</v>
      </c>
      <c r="G53" s="57">
        <v>0</v>
      </c>
      <c r="H53" s="77"/>
      <c r="I53" s="55">
        <f>H53*$G53</f>
        <v>0</v>
      </c>
    </row>
    <row r="54" ht="58.5" customHeight="1">
      <c r="A54" s="50"/>
      <c r="B54" s="50"/>
      <c r="C54" t="s" s="51">
        <v>47</v>
      </c>
      <c r="D54" t="s" s="52">
        <v>109</v>
      </c>
      <c r="E54" t="s" s="56">
        <v>110</v>
      </c>
      <c r="F54" t="s" s="52">
        <v>98</v>
      </c>
      <c r="G54" s="57">
        <v>0</v>
      </c>
      <c r="H54" s="77"/>
      <c r="I54" s="55">
        <f>H54*$G54</f>
        <v>0</v>
      </c>
    </row>
    <row r="55" ht="66.75" customHeight="1">
      <c r="A55" s="50"/>
      <c r="B55" s="50"/>
      <c r="C55" t="s" s="51">
        <v>59</v>
      </c>
      <c r="D55" t="s" s="52">
        <v>111</v>
      </c>
      <c r="E55" t="s" s="53">
        <v>112</v>
      </c>
      <c r="F55" t="s" s="52">
        <v>113</v>
      </c>
      <c r="G55" s="57">
        <v>1000</v>
      </c>
      <c r="H55" s="77">
        <v>190</v>
      </c>
      <c r="I55" s="55">
        <f>H55*$G55</f>
        <v>190000</v>
      </c>
    </row>
    <row r="56" ht="37.5" customHeight="1">
      <c r="A56" s="50"/>
      <c r="B56" s="50"/>
      <c r="C56" t="s" s="51">
        <v>99</v>
      </c>
      <c r="D56" t="s" s="52">
        <v>114</v>
      </c>
      <c r="E56" t="s" s="56">
        <v>115</v>
      </c>
      <c r="F56" t="s" s="52">
        <v>113</v>
      </c>
      <c r="G56" s="57">
        <v>0</v>
      </c>
      <c r="H56" s="77"/>
      <c r="I56" s="55">
        <f>H56*$G56</f>
        <v>0</v>
      </c>
    </row>
    <row r="57" ht="40.5" customHeight="1">
      <c r="A57" s="50"/>
      <c r="B57" s="50"/>
      <c r="C57" t="s" s="51">
        <v>102</v>
      </c>
      <c r="D57" t="s" s="52">
        <v>116</v>
      </c>
      <c r="E57" t="s" s="56">
        <v>117</v>
      </c>
      <c r="F57" t="s" s="52">
        <v>113</v>
      </c>
      <c r="G57" s="57">
        <v>0</v>
      </c>
      <c r="H57" s="77"/>
      <c r="I57" s="55">
        <f>H57*$G57</f>
        <v>0</v>
      </c>
    </row>
    <row r="58" ht="65.25" customHeight="1">
      <c r="A58" s="74"/>
      <c r="B58" s="74"/>
      <c r="C58" t="s" s="51">
        <v>118</v>
      </c>
      <c r="D58" t="s" s="52">
        <v>119</v>
      </c>
      <c r="E58" t="s" s="56">
        <v>120</v>
      </c>
      <c r="F58" t="s" s="52">
        <v>98</v>
      </c>
      <c r="G58" s="57">
        <v>0</v>
      </c>
      <c r="H58" s="77"/>
      <c r="I58" s="55">
        <f>H58*$G58</f>
        <v>0</v>
      </c>
    </row>
    <row r="59" ht="31.5" customHeight="1">
      <c r="A59" t="s" s="59">
        <v>121</v>
      </c>
      <c r="B59" s="78"/>
      <c r="C59" s="61"/>
      <c r="D59" s="61"/>
      <c r="E59" s="86"/>
      <c r="F59" s="79"/>
      <c r="G59" s="87"/>
      <c r="H59" s="88"/>
      <c r="I59" s="89">
        <f>SUM(I53:I58)</f>
        <v>190000</v>
      </c>
    </row>
    <row r="60" ht="15.75" customHeight="1">
      <c r="A60" s="80"/>
      <c r="B60" t="s" s="46">
        <v>122</v>
      </c>
      <c r="C60" s="45"/>
      <c r="D60" s="45"/>
      <c r="E60" t="s" s="81">
        <v>123</v>
      </c>
      <c r="F60" s="82"/>
      <c r="G60" s="83"/>
      <c r="H60" s="84"/>
      <c r="I60" s="85"/>
    </row>
    <row r="61" ht="111" customHeight="1">
      <c r="A61" s="50"/>
      <c r="B61" s="50"/>
      <c r="C61" t="s" s="51">
        <v>29</v>
      </c>
      <c r="D61" t="s" s="52">
        <v>124</v>
      </c>
      <c r="E61" t="s" s="56">
        <v>125</v>
      </c>
      <c r="F61" t="s" s="52">
        <v>98</v>
      </c>
      <c r="G61" s="57">
        <v>0</v>
      </c>
      <c r="H61" s="77"/>
      <c r="I61" s="55">
        <f>H61*$G61</f>
        <v>0</v>
      </c>
    </row>
    <row r="62" ht="114.75" customHeight="1">
      <c r="A62" s="50"/>
      <c r="B62" s="50"/>
      <c r="C62" t="s" s="51">
        <v>47</v>
      </c>
      <c r="D62" t="s" s="52">
        <v>126</v>
      </c>
      <c r="E62" t="s" s="56">
        <v>127</v>
      </c>
      <c r="F62" t="s" s="52">
        <v>98</v>
      </c>
      <c r="G62" s="57">
        <v>0</v>
      </c>
      <c r="H62" s="77"/>
      <c r="I62" s="55">
        <f>H62*$G62</f>
        <v>0</v>
      </c>
    </row>
    <row r="63" ht="108.75" customHeight="1">
      <c r="A63" s="50"/>
      <c r="B63" s="50"/>
      <c r="C63" t="s" s="51">
        <v>59</v>
      </c>
      <c r="D63" t="s" s="52">
        <v>128</v>
      </c>
      <c r="E63" t="s" s="56">
        <v>129</v>
      </c>
      <c r="F63" t="s" s="52">
        <v>98</v>
      </c>
      <c r="G63" s="57">
        <v>0</v>
      </c>
      <c r="H63" s="77"/>
      <c r="I63" s="55">
        <f>H63*$G63</f>
        <v>0</v>
      </c>
    </row>
    <row r="64" ht="102" customHeight="1">
      <c r="A64" s="74"/>
      <c r="B64" s="74"/>
      <c r="C64" t="s" s="51">
        <v>99</v>
      </c>
      <c r="D64" t="s" s="52">
        <v>130</v>
      </c>
      <c r="E64" t="s" s="56">
        <v>131</v>
      </c>
      <c r="F64" t="s" s="52">
        <v>98</v>
      </c>
      <c r="G64" s="57">
        <v>0</v>
      </c>
      <c r="H64" s="77"/>
      <c r="I64" s="55">
        <f>H64*$G64</f>
        <v>0</v>
      </c>
    </row>
    <row r="65" ht="98.25" customHeight="1">
      <c r="A65" s="74"/>
      <c r="B65" s="74"/>
      <c r="C65" t="s" s="51">
        <v>132</v>
      </c>
      <c r="D65" t="s" s="52">
        <v>133</v>
      </c>
      <c r="E65" t="s" s="56">
        <v>134</v>
      </c>
      <c r="F65" t="s" s="52">
        <v>98</v>
      </c>
      <c r="G65" s="57">
        <v>540</v>
      </c>
      <c r="H65" s="77">
        <v>220</v>
      </c>
      <c r="I65" s="55">
        <f>H65*$G65</f>
        <v>118800</v>
      </c>
    </row>
    <row r="66" ht="89.25" customHeight="1">
      <c r="A66" s="74"/>
      <c r="B66" s="74"/>
      <c r="C66" t="s" s="51">
        <v>102</v>
      </c>
      <c r="D66" t="s" s="52">
        <v>135</v>
      </c>
      <c r="E66" t="s" s="56">
        <v>136</v>
      </c>
      <c r="F66" t="s" s="52">
        <v>98</v>
      </c>
      <c r="G66" s="57">
        <v>0</v>
      </c>
      <c r="H66" s="77"/>
      <c r="I66" s="55">
        <f>H66*$G66</f>
        <v>0</v>
      </c>
    </row>
    <row r="67" ht="103.5" customHeight="1">
      <c r="A67" s="50"/>
      <c r="B67" s="50"/>
      <c r="C67" t="s" s="51">
        <v>118</v>
      </c>
      <c r="D67" t="s" s="52">
        <v>137</v>
      </c>
      <c r="E67" t="s" s="56">
        <v>138</v>
      </c>
      <c r="F67" t="s" s="52">
        <v>98</v>
      </c>
      <c r="G67" s="57">
        <v>0</v>
      </c>
      <c r="H67" s="77"/>
      <c r="I67" s="55">
        <f>H67*$G67</f>
        <v>0</v>
      </c>
    </row>
    <row r="68" ht="90" customHeight="1">
      <c r="A68" s="50"/>
      <c r="B68" s="50"/>
      <c r="C68" t="s" s="51">
        <v>139</v>
      </c>
      <c r="D68" t="s" s="52">
        <v>140</v>
      </c>
      <c r="E68" t="s" s="56">
        <v>141</v>
      </c>
      <c r="F68" t="s" s="52">
        <v>98</v>
      </c>
      <c r="G68" s="57">
        <v>0</v>
      </c>
      <c r="H68" s="77"/>
      <c r="I68" s="55">
        <f>H68*$G68</f>
        <v>0</v>
      </c>
    </row>
    <row r="69" ht="84.75" customHeight="1">
      <c r="A69" s="50"/>
      <c r="B69" s="50"/>
      <c r="C69" t="s" s="51">
        <v>142</v>
      </c>
      <c r="D69" t="s" s="52">
        <v>143</v>
      </c>
      <c r="E69" t="s" s="56">
        <v>144</v>
      </c>
      <c r="F69" t="s" s="52">
        <v>145</v>
      </c>
      <c r="G69" s="57">
        <v>0</v>
      </c>
      <c r="H69" s="77"/>
      <c r="I69" s="55">
        <f>H69*$G69</f>
        <v>0</v>
      </c>
    </row>
    <row r="70" ht="105" customHeight="1">
      <c r="A70" s="50"/>
      <c r="B70" s="50"/>
      <c r="C70" t="s" s="51">
        <v>146</v>
      </c>
      <c r="D70" t="s" s="52">
        <v>147</v>
      </c>
      <c r="E70" t="s" s="56">
        <v>148</v>
      </c>
      <c r="F70" t="s" s="52">
        <v>145</v>
      </c>
      <c r="G70" s="57">
        <v>0</v>
      </c>
      <c r="H70" s="77"/>
      <c r="I70" s="55">
        <f>H70*$G70</f>
        <v>0</v>
      </c>
    </row>
    <row r="71" ht="99.75" customHeight="1">
      <c r="A71" s="50"/>
      <c r="B71" s="50"/>
      <c r="C71" t="s" s="51">
        <v>149</v>
      </c>
      <c r="D71" t="s" s="52">
        <v>150</v>
      </c>
      <c r="E71" t="s" s="56">
        <v>151</v>
      </c>
      <c r="F71" t="s" s="52">
        <v>145</v>
      </c>
      <c r="G71" s="57">
        <v>110</v>
      </c>
      <c r="H71" s="77">
        <v>120</v>
      </c>
      <c r="I71" s="55">
        <f>H71*$G71</f>
        <v>13200</v>
      </c>
    </row>
    <row r="72" ht="91.5" customHeight="1">
      <c r="A72" s="50"/>
      <c r="B72" s="50"/>
      <c r="C72" t="s" s="51">
        <v>152</v>
      </c>
      <c r="D72" t="s" s="52">
        <v>153</v>
      </c>
      <c r="E72" t="s" s="56">
        <v>151</v>
      </c>
      <c r="F72" t="s" s="52">
        <v>145</v>
      </c>
      <c r="G72" s="57">
        <v>0</v>
      </c>
      <c r="H72" s="77"/>
      <c r="I72" s="55">
        <f>H72*$G72</f>
        <v>0</v>
      </c>
    </row>
    <row r="73" ht="96" customHeight="1">
      <c r="A73" s="50"/>
      <c r="B73" s="50"/>
      <c r="C73" t="s" s="51">
        <v>154</v>
      </c>
      <c r="D73" t="s" s="52">
        <v>155</v>
      </c>
      <c r="E73" t="s" s="56">
        <v>156</v>
      </c>
      <c r="F73" t="s" s="52">
        <v>145</v>
      </c>
      <c r="G73" s="57">
        <v>0</v>
      </c>
      <c r="H73" s="77"/>
      <c r="I73" s="55">
        <f>H73*$G73</f>
        <v>0</v>
      </c>
    </row>
    <row r="74" ht="89.25" customHeight="1">
      <c r="A74" s="50"/>
      <c r="B74" s="50"/>
      <c r="C74" t="s" s="51">
        <v>157</v>
      </c>
      <c r="D74" t="s" s="52">
        <v>158</v>
      </c>
      <c r="E74" t="s" s="53">
        <v>159</v>
      </c>
      <c r="F74" t="s" s="52">
        <v>98</v>
      </c>
      <c r="G74" s="57">
        <f>47.79/100*G11</f>
        <v>238.95</v>
      </c>
      <c r="H74" s="77">
        <v>150</v>
      </c>
      <c r="I74" s="55">
        <f>H74*$G74</f>
        <v>35842.5</v>
      </c>
    </row>
    <row r="75" ht="87" customHeight="1">
      <c r="A75" s="50"/>
      <c r="B75" s="50"/>
      <c r="C75" t="s" s="51">
        <v>160</v>
      </c>
      <c r="D75" t="s" s="52">
        <v>161</v>
      </c>
      <c r="E75" t="s" s="53">
        <v>162</v>
      </c>
      <c r="F75" t="s" s="52">
        <v>98</v>
      </c>
      <c r="G75" s="57">
        <f>55.7/100*G11</f>
        <v>278.5</v>
      </c>
      <c r="H75" s="77">
        <v>150</v>
      </c>
      <c r="I75" s="55">
        <f>H75*$G75</f>
        <v>41775</v>
      </c>
    </row>
    <row r="76" ht="88.5" customHeight="1">
      <c r="A76" s="50"/>
      <c r="B76" s="50"/>
      <c r="C76" t="s" s="51">
        <v>163</v>
      </c>
      <c r="D76" t="s" s="90">
        <v>164</v>
      </c>
      <c r="E76" t="s" s="53">
        <v>165</v>
      </c>
      <c r="F76" t="s" s="52">
        <v>98</v>
      </c>
      <c r="G76" s="57">
        <v>0</v>
      </c>
      <c r="H76" s="77"/>
      <c r="I76" s="55">
        <f>H76*$G76</f>
        <v>0</v>
      </c>
    </row>
    <row r="77" ht="87" customHeight="1">
      <c r="A77" s="50"/>
      <c r="B77" s="50"/>
      <c r="C77" t="s" s="51">
        <v>166</v>
      </c>
      <c r="D77" t="s" s="52">
        <v>167</v>
      </c>
      <c r="E77" t="s" s="56">
        <v>168</v>
      </c>
      <c r="F77" t="s" s="52">
        <v>98</v>
      </c>
      <c r="G77" s="57">
        <v>0</v>
      </c>
      <c r="H77" s="77"/>
      <c r="I77" s="55">
        <f>H77*$G77</f>
        <v>0</v>
      </c>
    </row>
    <row r="78" ht="77.25" customHeight="1">
      <c r="A78" s="50"/>
      <c r="B78" s="50"/>
      <c r="C78" t="s" s="51">
        <v>169</v>
      </c>
      <c r="D78" t="s" s="52">
        <v>170</v>
      </c>
      <c r="E78" t="s" s="53">
        <v>171</v>
      </c>
      <c r="F78" t="s" s="52">
        <v>98</v>
      </c>
      <c r="G78" s="57">
        <v>0</v>
      </c>
      <c r="H78" s="77"/>
      <c r="I78" s="55">
        <f>H78*$G78</f>
        <v>0</v>
      </c>
    </row>
    <row r="79" ht="87" customHeight="1">
      <c r="A79" s="50"/>
      <c r="B79" s="50"/>
      <c r="C79" t="s" s="51">
        <v>172</v>
      </c>
      <c r="D79" t="s" s="52">
        <v>173</v>
      </c>
      <c r="E79" t="s" s="53">
        <v>174</v>
      </c>
      <c r="F79" t="s" s="52">
        <v>98</v>
      </c>
      <c r="G79" s="57"/>
      <c r="H79" s="77"/>
      <c r="I79" s="55">
        <f>H79*$G79</f>
        <v>0</v>
      </c>
    </row>
    <row r="80" ht="52.5" customHeight="1">
      <c r="A80" s="68"/>
      <c r="B80" s="68"/>
      <c r="C80" t="s" s="51">
        <v>175</v>
      </c>
      <c r="D80" t="s" s="52">
        <v>176</v>
      </c>
      <c r="E80" t="s" s="56">
        <v>177</v>
      </c>
      <c r="F80" t="s" s="52">
        <v>178</v>
      </c>
      <c r="G80" s="57">
        <f>1.64/100*G11</f>
        <v>8.199999999999999</v>
      </c>
      <c r="H80" s="77">
        <v>1800</v>
      </c>
      <c r="I80" s="55">
        <f>H80*$G80</f>
        <v>14760</v>
      </c>
    </row>
    <row r="81" ht="52.5" customHeight="1">
      <c r="A81" s="68"/>
      <c r="B81" s="68"/>
      <c r="C81" t="s" s="51">
        <v>179</v>
      </c>
      <c r="D81" t="s" s="52">
        <v>180</v>
      </c>
      <c r="E81" t="s" s="56">
        <v>181</v>
      </c>
      <c r="F81" t="s" s="52">
        <v>178</v>
      </c>
      <c r="G81" s="57">
        <v>0</v>
      </c>
      <c r="H81" s="77"/>
      <c r="I81" s="55">
        <f>H81*$G81</f>
        <v>0</v>
      </c>
    </row>
    <row r="82" ht="46.5" customHeight="1">
      <c r="A82" s="68"/>
      <c r="B82" s="68"/>
      <c r="C82" t="s" s="51">
        <v>182</v>
      </c>
      <c r="D82" t="s" s="52">
        <v>183</v>
      </c>
      <c r="E82" t="s" s="56">
        <v>184</v>
      </c>
      <c r="F82" t="s" s="52">
        <v>185</v>
      </c>
      <c r="G82" s="57">
        <v>0</v>
      </c>
      <c r="H82" s="77"/>
      <c r="I82" s="55">
        <f>H82*$G82</f>
        <v>0</v>
      </c>
    </row>
    <row r="83" ht="112.5" customHeight="1">
      <c r="A83" s="50"/>
      <c r="B83" s="50"/>
      <c r="C83" t="s" s="51">
        <v>186</v>
      </c>
      <c r="D83" t="s" s="90">
        <v>187</v>
      </c>
      <c r="E83" t="s" s="56">
        <v>188</v>
      </c>
      <c r="F83" t="s" s="52">
        <v>98</v>
      </c>
      <c r="G83" s="57">
        <f>12.05/100*G11</f>
        <v>60.25</v>
      </c>
      <c r="H83" s="77">
        <v>225</v>
      </c>
      <c r="I83" s="55">
        <f>H83*$G83</f>
        <v>13556.25</v>
      </c>
    </row>
    <row r="84" ht="31.5" customHeight="1">
      <c r="A84" t="s" s="59">
        <v>189</v>
      </c>
      <c r="B84" s="78"/>
      <c r="C84" s="61"/>
      <c r="D84" s="61"/>
      <c r="E84" s="86"/>
      <c r="F84" s="78"/>
      <c r="G84" s="86"/>
      <c r="H84" s="91"/>
      <c r="I84" s="92">
        <f>SUM(I61:I83)</f>
        <v>237933.75</v>
      </c>
    </row>
    <row r="85" ht="15.75" customHeight="1">
      <c r="A85" t="s" s="37">
        <v>190</v>
      </c>
      <c r="B85" s="38"/>
      <c r="C85" s="38"/>
      <c r="D85" s="38"/>
      <c r="E85" t="s" s="93">
        <v>191</v>
      </c>
      <c r="F85" s="38"/>
      <c r="G85" s="38"/>
      <c r="H85" s="94"/>
      <c r="I85" s="42"/>
    </row>
    <row r="86" ht="15.75" customHeight="1">
      <c r="A86" s="80"/>
      <c r="B86" t="s" s="46">
        <v>192</v>
      </c>
      <c r="C86" s="45"/>
      <c r="D86" s="45"/>
      <c r="E86" t="s" s="81">
        <v>193</v>
      </c>
      <c r="F86" s="80"/>
      <c r="G86" s="95"/>
      <c r="H86" s="96"/>
      <c r="I86" s="97"/>
    </row>
    <row r="87" ht="99.75" customHeight="1">
      <c r="A87" s="50"/>
      <c r="B87" s="50"/>
      <c r="C87" t="s" s="51">
        <v>29</v>
      </c>
      <c r="D87" t="s" s="52">
        <v>194</v>
      </c>
      <c r="E87" t="s" s="75">
        <v>195</v>
      </c>
      <c r="F87" t="s" s="52">
        <v>98</v>
      </c>
      <c r="G87" s="57">
        <v>0</v>
      </c>
      <c r="H87" s="58"/>
      <c r="I87" s="55">
        <f>H87*$G87</f>
        <v>0</v>
      </c>
    </row>
    <row r="88" ht="82.5" customHeight="1">
      <c r="A88" s="50"/>
      <c r="B88" s="50"/>
      <c r="C88" t="s" s="51">
        <v>47</v>
      </c>
      <c r="D88" t="s" s="52">
        <v>196</v>
      </c>
      <c r="E88" t="s" s="56">
        <v>197</v>
      </c>
      <c r="F88" t="s" s="52">
        <v>198</v>
      </c>
      <c r="G88" s="57">
        <v>0</v>
      </c>
      <c r="H88" s="58"/>
      <c r="I88" s="55">
        <f>H88*$G88</f>
        <v>0</v>
      </c>
    </row>
    <row r="89" ht="66.75" customHeight="1">
      <c r="A89" s="50"/>
      <c r="B89" s="50"/>
      <c r="C89" t="s" s="51">
        <v>59</v>
      </c>
      <c r="D89" t="s" s="52">
        <v>199</v>
      </c>
      <c r="E89" t="s" s="98">
        <v>200</v>
      </c>
      <c r="F89" t="s" s="52">
        <v>198</v>
      </c>
      <c r="G89" s="57">
        <v>0</v>
      </c>
      <c r="H89" s="77"/>
      <c r="I89" s="55">
        <f>H89*$G89</f>
        <v>0</v>
      </c>
    </row>
    <row r="90" ht="31.5" customHeight="1">
      <c r="A90" t="s" s="59">
        <v>201</v>
      </c>
      <c r="B90" s="78"/>
      <c r="C90" s="61"/>
      <c r="D90" s="61"/>
      <c r="E90" s="86"/>
      <c r="F90" s="79"/>
      <c r="G90" s="87"/>
      <c r="H90" s="88"/>
      <c r="I90" s="89">
        <f>SUM(I87:I89)</f>
        <v>0</v>
      </c>
    </row>
    <row r="91" ht="15.75" customHeight="1">
      <c r="A91" s="45"/>
      <c r="B91" t="s" s="44">
        <v>202</v>
      </c>
      <c r="C91" s="45"/>
      <c r="D91" s="45"/>
      <c r="E91" t="s" s="99">
        <v>203</v>
      </c>
      <c r="F91" s="100"/>
      <c r="G91" s="101"/>
      <c r="H91" s="102"/>
      <c r="I91" s="103"/>
    </row>
    <row r="92" ht="82.5" customHeight="1">
      <c r="A92" s="50"/>
      <c r="B92" s="50"/>
      <c r="C92" t="s" s="51">
        <v>29</v>
      </c>
      <c r="D92" t="s" s="52">
        <v>204</v>
      </c>
      <c r="E92" t="s" s="56">
        <v>205</v>
      </c>
      <c r="F92" t="s" s="52">
        <v>98</v>
      </c>
      <c r="G92" s="57">
        <v>0</v>
      </c>
      <c r="H92" s="77"/>
      <c r="I92" s="55">
        <f>H92*$G92</f>
        <v>0</v>
      </c>
    </row>
    <row r="93" ht="48.75" customHeight="1">
      <c r="A93" s="50"/>
      <c r="B93" s="50"/>
      <c r="C93" t="s" s="51">
        <v>47</v>
      </c>
      <c r="D93" t="s" s="52">
        <v>206</v>
      </c>
      <c r="E93" t="s" s="56">
        <v>207</v>
      </c>
      <c r="F93" t="s" s="52">
        <v>208</v>
      </c>
      <c r="G93" s="57">
        <v>0</v>
      </c>
      <c r="H93" s="58"/>
      <c r="I93" s="55">
        <f>H93*$G93</f>
        <v>0</v>
      </c>
    </row>
    <row r="94" ht="48.75" customHeight="1">
      <c r="A94" s="50"/>
      <c r="B94" s="50"/>
      <c r="C94" t="s" s="104">
        <v>59</v>
      </c>
      <c r="D94" t="s" s="105">
        <v>209</v>
      </c>
      <c r="E94" t="s" s="106">
        <v>210</v>
      </c>
      <c r="F94" t="s" s="105">
        <v>98</v>
      </c>
      <c r="G94" s="57">
        <v>0</v>
      </c>
      <c r="H94" s="58"/>
      <c r="I94" s="55"/>
    </row>
    <row r="95" ht="48.75" customHeight="1">
      <c r="A95" s="50"/>
      <c r="B95" s="50"/>
      <c r="C95" t="s" s="104">
        <v>99</v>
      </c>
      <c r="D95" t="s" s="105">
        <v>211</v>
      </c>
      <c r="E95" t="s" s="106">
        <v>212</v>
      </c>
      <c r="F95" t="s" s="105">
        <v>98</v>
      </c>
      <c r="G95" s="57">
        <v>0</v>
      </c>
      <c r="H95" s="58"/>
      <c r="I95" s="55"/>
    </row>
    <row r="96" ht="31.5" customHeight="1">
      <c r="A96" t="s" s="59">
        <v>213</v>
      </c>
      <c r="B96" s="78"/>
      <c r="C96" s="61"/>
      <c r="D96" s="61"/>
      <c r="E96" s="86"/>
      <c r="F96" s="79"/>
      <c r="G96" s="87"/>
      <c r="H96" s="88"/>
      <c r="I96" s="89">
        <f>SUM(I92:I93)</f>
        <v>0</v>
      </c>
    </row>
    <row r="97" ht="15.75" customHeight="1">
      <c r="A97" s="45"/>
      <c r="B97" t="s" s="107">
        <v>214</v>
      </c>
      <c r="C97" s="45"/>
      <c r="D97" s="45"/>
      <c r="E97" t="s" s="99">
        <v>215</v>
      </c>
      <c r="F97" s="100"/>
      <c r="G97" s="101"/>
      <c r="H97" s="102"/>
      <c r="I97" s="103"/>
    </row>
    <row r="98" ht="75.75" customHeight="1">
      <c r="A98" s="50"/>
      <c r="B98" s="50"/>
      <c r="C98" t="s" s="51">
        <v>29</v>
      </c>
      <c r="D98" t="s" s="52">
        <v>216</v>
      </c>
      <c r="E98" t="s" s="56">
        <v>217</v>
      </c>
      <c r="F98" t="s" s="52">
        <v>98</v>
      </c>
      <c r="G98" s="108">
        <v>0</v>
      </c>
      <c r="H98" s="58"/>
      <c r="I98" s="55">
        <f>H98*$G98</f>
        <v>0</v>
      </c>
    </row>
    <row r="99" ht="64.5" customHeight="1">
      <c r="A99" s="50"/>
      <c r="B99" s="50"/>
      <c r="C99" t="s" s="51">
        <v>218</v>
      </c>
      <c r="D99" s="50"/>
      <c r="E99" t="s" s="56">
        <v>219</v>
      </c>
      <c r="F99" s="50"/>
      <c r="G99" s="57"/>
      <c r="H99" s="58"/>
      <c r="I99" s="55"/>
    </row>
    <row r="100" ht="39" customHeight="1">
      <c r="A100" s="50"/>
      <c r="B100" s="50"/>
      <c r="C100" t="s" s="51">
        <v>32</v>
      </c>
      <c r="D100" s="74"/>
      <c r="E100" t="s" s="56">
        <v>220</v>
      </c>
      <c r="F100" t="s" s="52">
        <v>98</v>
      </c>
      <c r="G100" s="108">
        <v>0</v>
      </c>
      <c r="H100" s="58"/>
      <c r="I100" s="55">
        <f>H100*$G100</f>
        <v>0</v>
      </c>
    </row>
    <row r="101" ht="36" customHeight="1">
      <c r="A101" s="50"/>
      <c r="B101" s="50"/>
      <c r="C101" t="s" s="51">
        <v>35</v>
      </c>
      <c r="D101" s="74"/>
      <c r="E101" t="s" s="56">
        <v>221</v>
      </c>
      <c r="F101" t="s" s="52">
        <v>98</v>
      </c>
      <c r="G101" s="57">
        <v>0</v>
      </c>
      <c r="H101" s="58"/>
      <c r="I101" s="55">
        <f>H101*$G101</f>
        <v>0</v>
      </c>
    </row>
    <row r="102" ht="75" customHeight="1">
      <c r="A102" s="50"/>
      <c r="B102" s="50"/>
      <c r="C102" t="s" s="51">
        <v>47</v>
      </c>
      <c r="D102" t="s" s="52">
        <v>222</v>
      </c>
      <c r="E102" t="s" s="56">
        <v>223</v>
      </c>
      <c r="F102" t="s" s="52">
        <v>98</v>
      </c>
      <c r="G102" s="57">
        <v>0</v>
      </c>
      <c r="H102" s="58"/>
      <c r="I102" s="55">
        <f>H102*$G102</f>
        <v>0</v>
      </c>
    </row>
    <row r="103" ht="48.75" customHeight="1">
      <c r="A103" s="50"/>
      <c r="B103" s="50"/>
      <c r="C103" t="s" s="51">
        <v>59</v>
      </c>
      <c r="D103" t="s" s="52">
        <v>224</v>
      </c>
      <c r="E103" t="s" s="56">
        <v>225</v>
      </c>
      <c r="F103" t="s" s="52">
        <v>98</v>
      </c>
      <c r="G103" s="57">
        <v>0</v>
      </c>
      <c r="H103" s="58"/>
      <c r="I103" s="55">
        <f>H103*$G103</f>
        <v>0</v>
      </c>
    </row>
    <row r="104" ht="69" customHeight="1">
      <c r="A104" s="50"/>
      <c r="B104" s="50"/>
      <c r="C104" t="s" s="51">
        <v>226</v>
      </c>
      <c r="D104" s="50"/>
      <c r="E104" t="s" s="56">
        <v>227</v>
      </c>
      <c r="F104" s="50"/>
      <c r="G104" s="57"/>
      <c r="H104" s="58"/>
      <c r="I104" s="55"/>
    </row>
    <row r="105" ht="37.5" customHeight="1">
      <c r="A105" s="50"/>
      <c r="B105" s="50"/>
      <c r="C105" t="s" s="51">
        <v>99</v>
      </c>
      <c r="D105" t="s" s="52">
        <v>228</v>
      </c>
      <c r="E105" t="s" s="56">
        <v>229</v>
      </c>
      <c r="F105" t="s" s="52">
        <v>230</v>
      </c>
      <c r="G105" s="57">
        <v>0</v>
      </c>
      <c r="H105" s="58"/>
      <c r="I105" s="55">
        <f>H105*$G105</f>
        <v>0</v>
      </c>
    </row>
    <row r="106" ht="33.75" customHeight="1">
      <c r="A106" s="50"/>
      <c r="B106" s="50"/>
      <c r="C106" t="s" s="51">
        <v>231</v>
      </c>
      <c r="D106" t="s" s="52">
        <v>228</v>
      </c>
      <c r="E106" t="s" s="56">
        <v>232</v>
      </c>
      <c r="F106" t="s" s="52">
        <v>34</v>
      </c>
      <c r="G106" s="108">
        <v>0</v>
      </c>
      <c r="H106" s="58"/>
      <c r="I106" s="55">
        <f>H106*$G106</f>
        <v>0</v>
      </c>
    </row>
    <row r="107" ht="33.75" customHeight="1">
      <c r="A107" s="50"/>
      <c r="B107" s="50"/>
      <c r="C107" t="s" s="51">
        <v>233</v>
      </c>
      <c r="D107" t="s" s="52">
        <v>228</v>
      </c>
      <c r="E107" t="s" s="98">
        <v>234</v>
      </c>
      <c r="F107" t="s" s="52">
        <v>230</v>
      </c>
      <c r="G107" s="57">
        <v>0</v>
      </c>
      <c r="H107" s="58"/>
      <c r="I107" s="55">
        <f>H107*$G107</f>
        <v>0</v>
      </c>
    </row>
    <row r="108" ht="66" customHeight="1">
      <c r="A108" s="50"/>
      <c r="B108" s="50"/>
      <c r="C108" t="s" s="51">
        <v>102</v>
      </c>
      <c r="D108" t="s" s="52">
        <v>235</v>
      </c>
      <c r="E108" t="s" s="56">
        <v>236</v>
      </c>
      <c r="F108" t="s" s="52">
        <v>98</v>
      </c>
      <c r="G108" s="57">
        <v>0</v>
      </c>
      <c r="H108" s="58"/>
      <c r="I108" s="55">
        <f>H108*$G108</f>
        <v>0</v>
      </c>
    </row>
    <row r="109" ht="59.25" customHeight="1">
      <c r="A109" s="50"/>
      <c r="B109" s="50"/>
      <c r="C109" t="s" s="51">
        <v>118</v>
      </c>
      <c r="D109" t="s" s="52">
        <v>237</v>
      </c>
      <c r="E109" t="s" s="56">
        <v>238</v>
      </c>
      <c r="F109" t="s" s="52">
        <v>98</v>
      </c>
      <c r="G109" s="57">
        <v>0</v>
      </c>
      <c r="H109" s="58"/>
      <c r="I109" s="55">
        <f>H109*$G109</f>
        <v>0</v>
      </c>
    </row>
    <row r="110" ht="55.5" customHeight="1">
      <c r="A110" s="50"/>
      <c r="B110" s="50"/>
      <c r="C110" t="s" s="51">
        <v>139</v>
      </c>
      <c r="D110" t="s" s="52">
        <v>239</v>
      </c>
      <c r="E110" t="s" s="56">
        <v>240</v>
      </c>
      <c r="F110" t="s" s="52">
        <v>98</v>
      </c>
      <c r="G110" s="57">
        <v>0</v>
      </c>
      <c r="H110" s="58"/>
      <c r="I110" s="55">
        <f>H110*$G110</f>
        <v>0</v>
      </c>
    </row>
    <row r="111" ht="50.25" customHeight="1">
      <c r="A111" s="50"/>
      <c r="B111" s="50"/>
      <c r="C111" t="s" s="51">
        <v>142</v>
      </c>
      <c r="D111" t="s" s="52">
        <v>241</v>
      </c>
      <c r="E111" t="s" s="56">
        <v>242</v>
      </c>
      <c r="F111" t="s" s="52">
        <v>243</v>
      </c>
      <c r="G111" s="57">
        <v>0</v>
      </c>
      <c r="H111" s="58"/>
      <c r="I111" s="55">
        <f>H111*$G111</f>
        <v>0</v>
      </c>
    </row>
    <row r="112" ht="48" customHeight="1">
      <c r="A112" s="50"/>
      <c r="B112" s="50"/>
      <c r="C112" t="s" s="51">
        <v>244</v>
      </c>
      <c r="D112" t="s" s="52">
        <v>245</v>
      </c>
      <c r="E112" t="s" s="56">
        <v>246</v>
      </c>
      <c r="F112" t="s" s="52">
        <v>243</v>
      </c>
      <c r="G112" s="57">
        <v>0</v>
      </c>
      <c r="H112" s="58"/>
      <c r="I112" s="55">
        <f>H112*$G112</f>
        <v>0</v>
      </c>
    </row>
    <row r="113" ht="63" customHeight="1">
      <c r="A113" s="50"/>
      <c r="B113" s="50"/>
      <c r="C113" t="s" s="51">
        <v>146</v>
      </c>
      <c r="D113" t="s" s="52">
        <v>247</v>
      </c>
      <c r="E113" t="s" s="56">
        <v>248</v>
      </c>
      <c r="F113" t="s" s="52">
        <v>98</v>
      </c>
      <c r="G113" s="57">
        <v>0</v>
      </c>
      <c r="H113" s="58"/>
      <c r="I113" s="55">
        <f>H113*$G113</f>
        <v>0</v>
      </c>
    </row>
    <row r="114" ht="58.5" customHeight="1">
      <c r="A114" s="50"/>
      <c r="B114" s="50"/>
      <c r="C114" t="s" s="51">
        <v>149</v>
      </c>
      <c r="D114" t="s" s="52">
        <v>249</v>
      </c>
      <c r="E114" t="s" s="56">
        <v>250</v>
      </c>
      <c r="F114" t="s" s="52">
        <v>98</v>
      </c>
      <c r="G114" s="108">
        <v>0</v>
      </c>
      <c r="H114" s="58"/>
      <c r="I114" s="55">
        <f>H114*$G114</f>
        <v>0</v>
      </c>
    </row>
    <row r="115" ht="55.5" customHeight="1">
      <c r="A115" s="50"/>
      <c r="B115" s="50"/>
      <c r="C115" t="s" s="51">
        <v>154</v>
      </c>
      <c r="D115" t="s" s="52">
        <v>251</v>
      </c>
      <c r="E115" t="s" s="56">
        <v>252</v>
      </c>
      <c r="F115" t="s" s="52">
        <v>98</v>
      </c>
      <c r="G115" s="57">
        <v>0</v>
      </c>
      <c r="H115" s="58"/>
      <c r="I115" s="55">
        <f>H115*$G115</f>
        <v>0</v>
      </c>
    </row>
    <row r="116" ht="33.75" customHeight="1">
      <c r="A116" s="50"/>
      <c r="B116" s="50"/>
      <c r="C116" t="s" s="51">
        <v>157</v>
      </c>
      <c r="D116" t="s" s="52">
        <v>253</v>
      </c>
      <c r="E116" t="s" s="56">
        <v>254</v>
      </c>
      <c r="F116" t="s" s="52">
        <v>255</v>
      </c>
      <c r="G116" s="57">
        <f>12.26/100*G11</f>
        <v>61.3</v>
      </c>
      <c r="H116" s="58">
        <v>220</v>
      </c>
      <c r="I116" s="55">
        <f>H116*$G116</f>
        <v>13486</v>
      </c>
    </row>
    <row r="117" ht="33.75" customHeight="1">
      <c r="A117" s="50"/>
      <c r="B117" s="50"/>
      <c r="C117" t="s" s="51">
        <v>160</v>
      </c>
      <c r="D117" t="s" s="52">
        <v>256</v>
      </c>
      <c r="E117" t="s" s="56">
        <v>257</v>
      </c>
      <c r="F117" t="s" s="52">
        <v>255</v>
      </c>
      <c r="G117" s="57">
        <f>8.01/100*G11</f>
        <v>40.05</v>
      </c>
      <c r="H117" s="58">
        <v>190</v>
      </c>
      <c r="I117" s="55">
        <f>H117*$G117</f>
        <v>7609.5</v>
      </c>
    </row>
    <row r="118" ht="16.5" customHeight="1">
      <c r="A118" s="50"/>
      <c r="B118" s="50"/>
      <c r="C118" t="s" s="51">
        <v>163</v>
      </c>
      <c r="D118" t="s" s="52">
        <v>258</v>
      </c>
      <c r="E118" t="s" s="56">
        <v>259</v>
      </c>
      <c r="F118" t="s" s="52">
        <v>255</v>
      </c>
      <c r="G118" s="57">
        <v>0</v>
      </c>
      <c r="H118" s="58"/>
      <c r="I118" s="55">
        <f>H118*$G118</f>
        <v>0</v>
      </c>
    </row>
    <row r="119" ht="72" customHeight="1">
      <c r="A119" s="50"/>
      <c r="B119" s="50"/>
      <c r="C119" t="s" s="51">
        <v>260</v>
      </c>
      <c r="D119" t="s" s="52">
        <v>261</v>
      </c>
      <c r="E119" t="s" s="56">
        <v>262</v>
      </c>
      <c r="F119" t="s" s="52">
        <v>98</v>
      </c>
      <c r="G119" s="57">
        <v>0</v>
      </c>
      <c r="H119" s="58"/>
      <c r="I119" s="55">
        <f>H119*$G119</f>
        <v>0</v>
      </c>
    </row>
    <row r="120" ht="65.25" customHeight="1">
      <c r="A120" s="50"/>
      <c r="B120" s="50"/>
      <c r="C120" t="s" s="51">
        <v>263</v>
      </c>
      <c r="D120" t="s" s="52">
        <v>264</v>
      </c>
      <c r="E120" t="s" s="56">
        <v>265</v>
      </c>
      <c r="F120" t="s" s="52">
        <v>98</v>
      </c>
      <c r="G120" s="57">
        <v>0</v>
      </c>
      <c r="H120" s="58"/>
      <c r="I120" s="55">
        <f>H120*$G120</f>
        <v>0</v>
      </c>
    </row>
    <row r="121" ht="63.75" customHeight="1">
      <c r="A121" s="50"/>
      <c r="B121" s="50"/>
      <c r="C121" t="s" s="51">
        <v>266</v>
      </c>
      <c r="D121" t="s" s="52">
        <v>267</v>
      </c>
      <c r="E121" t="s" s="56">
        <v>268</v>
      </c>
      <c r="F121" t="s" s="52">
        <v>98</v>
      </c>
      <c r="G121" s="57">
        <v>0</v>
      </c>
      <c r="H121" s="58"/>
      <c r="I121" s="55">
        <f>H121*$G121</f>
        <v>0</v>
      </c>
    </row>
    <row r="122" ht="68.25" customHeight="1">
      <c r="A122" s="50"/>
      <c r="B122" s="50"/>
      <c r="C122" t="s" s="51">
        <v>269</v>
      </c>
      <c r="D122" t="s" s="52">
        <v>270</v>
      </c>
      <c r="E122" t="s" s="56">
        <v>271</v>
      </c>
      <c r="F122" t="s" s="52">
        <v>98</v>
      </c>
      <c r="G122" s="57">
        <v>0</v>
      </c>
      <c r="H122" s="58"/>
      <c r="I122" s="55">
        <f>H122*$G122</f>
        <v>0</v>
      </c>
    </row>
    <row r="123" ht="79.5" customHeight="1">
      <c r="A123" s="50"/>
      <c r="B123" s="50"/>
      <c r="C123" t="s" s="51">
        <v>272</v>
      </c>
      <c r="D123" t="s" s="52">
        <v>273</v>
      </c>
      <c r="E123" t="s" s="56">
        <v>274</v>
      </c>
      <c r="F123" t="s" s="52">
        <v>98</v>
      </c>
      <c r="G123" s="57">
        <v>0</v>
      </c>
      <c r="H123" s="58"/>
      <c r="I123" s="55">
        <f>H123*$G123</f>
        <v>0</v>
      </c>
    </row>
    <row r="124" ht="73.5" customHeight="1">
      <c r="A124" s="50"/>
      <c r="B124" s="50"/>
      <c r="C124" t="s" s="51">
        <v>275</v>
      </c>
      <c r="D124" t="s" s="52">
        <v>276</v>
      </c>
      <c r="E124" t="s" s="56">
        <v>277</v>
      </c>
      <c r="F124" t="s" s="52">
        <v>98</v>
      </c>
      <c r="G124" s="57">
        <v>0</v>
      </c>
      <c r="H124" s="58"/>
      <c r="I124" s="55">
        <f>H124*$G124</f>
        <v>0</v>
      </c>
    </row>
    <row r="125" ht="54" customHeight="1">
      <c r="A125" s="50"/>
      <c r="B125" s="50"/>
      <c r="C125" t="s" s="51">
        <v>278</v>
      </c>
      <c r="D125" t="s" s="52">
        <v>279</v>
      </c>
      <c r="E125" t="s" s="56">
        <v>280</v>
      </c>
      <c r="F125" t="s" s="52">
        <v>98</v>
      </c>
      <c r="G125" s="57">
        <v>0</v>
      </c>
      <c r="H125" s="58"/>
      <c r="I125" s="55">
        <f>H125*$G125</f>
        <v>0</v>
      </c>
    </row>
    <row r="126" ht="15.75" customHeight="1">
      <c r="A126" s="50"/>
      <c r="B126" s="50"/>
      <c r="C126" t="s" s="51">
        <v>172</v>
      </c>
      <c r="D126" t="s" s="52">
        <v>281</v>
      </c>
      <c r="E126" t="s" s="56">
        <v>282</v>
      </c>
      <c r="F126" t="s" s="52">
        <v>283</v>
      </c>
      <c r="G126" s="108">
        <v>0</v>
      </c>
      <c r="H126" s="58"/>
      <c r="I126" s="55">
        <f>H126*$G126</f>
        <v>0</v>
      </c>
    </row>
    <row r="127" ht="84.75" customHeight="1">
      <c r="A127" s="50"/>
      <c r="B127" s="50"/>
      <c r="C127" t="s" s="51">
        <v>175</v>
      </c>
      <c r="D127" t="s" s="52">
        <v>284</v>
      </c>
      <c r="E127" t="s" s="56">
        <v>285</v>
      </c>
      <c r="F127" t="s" s="52">
        <v>98</v>
      </c>
      <c r="G127" s="109">
        <v>0</v>
      </c>
      <c r="H127" s="77"/>
      <c r="I127" s="55">
        <f>H127*$G127</f>
        <v>0</v>
      </c>
    </row>
    <row r="128" ht="84.75" customHeight="1" hidden="1">
      <c r="A128" t="s" s="110">
        <v>286</v>
      </c>
      <c r="B128" s="111"/>
      <c r="C128" t="s" s="104">
        <v>160</v>
      </c>
      <c r="D128" t="s" s="105">
        <v>287</v>
      </c>
      <c r="E128" s="112"/>
      <c r="F128" t="s" s="105">
        <v>283</v>
      </c>
      <c r="G128" s="113">
        <v>0</v>
      </c>
      <c r="H128" s="111"/>
      <c r="I128" s="111"/>
    </row>
    <row r="129" ht="25.5" customHeight="1">
      <c r="A129" t="s" s="114">
        <v>288</v>
      </c>
      <c r="B129" s="79"/>
      <c r="C129" s="115"/>
      <c r="D129" s="115"/>
      <c r="E129" s="87"/>
      <c r="F129" s="79"/>
      <c r="G129" s="87"/>
      <c r="H129" s="88"/>
      <c r="I129" s="89">
        <f>SUM(I98:I127)</f>
        <v>21095.5</v>
      </c>
    </row>
    <row r="130" ht="13.55" customHeight="1">
      <c r="A130" s="100"/>
      <c r="B130" t="s" s="116">
        <v>289</v>
      </c>
      <c r="C130" s="100"/>
      <c r="D130" s="100"/>
      <c r="E130" t="s" s="117">
        <v>290</v>
      </c>
      <c r="F130" s="100"/>
      <c r="G130" s="101"/>
      <c r="H130" s="102"/>
      <c r="I130" s="103"/>
    </row>
    <row r="131" ht="78" customHeight="1">
      <c r="A131" s="50"/>
      <c r="B131" s="50"/>
      <c r="C131" t="s" s="118">
        <v>29</v>
      </c>
      <c r="D131" t="s" s="90">
        <v>291</v>
      </c>
      <c r="E131" t="s" s="98">
        <v>292</v>
      </c>
      <c r="F131" t="s" s="52">
        <v>34</v>
      </c>
      <c r="G131" s="57">
        <v>0</v>
      </c>
      <c r="H131" s="58"/>
      <c r="I131" s="55">
        <f>H131*$G131</f>
        <v>0</v>
      </c>
    </row>
    <row r="132" ht="48.75" customHeight="1">
      <c r="A132" s="50"/>
      <c r="B132" s="50"/>
      <c r="C132" t="s" s="51">
        <v>47</v>
      </c>
      <c r="D132" t="s" s="52">
        <v>293</v>
      </c>
      <c r="E132" t="s" s="98">
        <v>294</v>
      </c>
      <c r="F132" t="s" s="52">
        <v>34</v>
      </c>
      <c r="G132" s="57"/>
      <c r="H132" s="58"/>
      <c r="I132" s="55">
        <f>H132*$G132</f>
        <v>0</v>
      </c>
    </row>
    <row r="133" ht="104.25" customHeight="1">
      <c r="A133" s="50"/>
      <c r="B133" s="50"/>
      <c r="C133" t="s" s="51">
        <v>59</v>
      </c>
      <c r="D133" t="s" s="52">
        <v>295</v>
      </c>
      <c r="E133" t="s" s="56">
        <v>296</v>
      </c>
      <c r="F133" t="s" s="52">
        <v>34</v>
      </c>
      <c r="G133" s="57">
        <v>0</v>
      </c>
      <c r="H133" s="58"/>
      <c r="I133" s="55">
        <f>H133*$G133</f>
        <v>0</v>
      </c>
    </row>
    <row r="134" ht="98.25" customHeight="1">
      <c r="A134" s="50"/>
      <c r="B134" s="50"/>
      <c r="C134" t="s" s="51">
        <v>86</v>
      </c>
      <c r="D134" t="s" s="52">
        <v>297</v>
      </c>
      <c r="E134" t="s" s="56">
        <v>298</v>
      </c>
      <c r="F134" t="s" s="52">
        <v>34</v>
      </c>
      <c r="G134" s="57">
        <v>0</v>
      </c>
      <c r="H134" s="58"/>
      <c r="I134" s="55">
        <f>H134*$G134</f>
        <v>0</v>
      </c>
    </row>
    <row r="135" ht="93.75" customHeight="1">
      <c r="A135" s="50"/>
      <c r="B135" s="50"/>
      <c r="C135" t="s" s="51">
        <v>299</v>
      </c>
      <c r="D135" t="s" s="52">
        <v>300</v>
      </c>
      <c r="E135" t="s" s="56">
        <v>301</v>
      </c>
      <c r="F135" t="s" s="52">
        <v>34</v>
      </c>
      <c r="G135" s="57">
        <v>0</v>
      </c>
      <c r="H135" s="58"/>
      <c r="I135" s="55">
        <f>H135*$G135</f>
        <v>0</v>
      </c>
    </row>
    <row r="136" ht="105.75" customHeight="1">
      <c r="A136" s="50"/>
      <c r="B136" s="50"/>
      <c r="C136" t="s" s="51">
        <v>99</v>
      </c>
      <c r="D136" t="s" s="52">
        <v>302</v>
      </c>
      <c r="E136" t="s" s="56">
        <v>303</v>
      </c>
      <c r="F136" t="s" s="52">
        <v>34</v>
      </c>
      <c r="G136" s="57">
        <v>21</v>
      </c>
      <c r="H136" s="58">
        <v>1048</v>
      </c>
      <c r="I136" s="55">
        <f>H136*$G136</f>
        <v>22008</v>
      </c>
    </row>
    <row r="137" ht="89.25" customHeight="1">
      <c r="A137" s="50"/>
      <c r="B137" s="50"/>
      <c r="C137" t="s" s="51">
        <v>231</v>
      </c>
      <c r="D137" t="s" s="52">
        <v>304</v>
      </c>
      <c r="E137" t="s" s="56">
        <v>305</v>
      </c>
      <c r="F137" t="s" s="52">
        <v>34</v>
      </c>
      <c r="G137" s="57">
        <v>0</v>
      </c>
      <c r="H137" s="58"/>
      <c r="I137" s="55">
        <f>H137*$G137</f>
        <v>0</v>
      </c>
    </row>
    <row r="138" ht="116.25" customHeight="1">
      <c r="A138" s="50"/>
      <c r="B138" s="50"/>
      <c r="C138" t="s" s="51">
        <v>102</v>
      </c>
      <c r="D138" t="s" s="52">
        <v>306</v>
      </c>
      <c r="E138" t="s" s="56">
        <v>307</v>
      </c>
      <c r="F138" t="s" s="52">
        <v>34</v>
      </c>
      <c r="G138" s="108">
        <f>4.19/100*G11</f>
        <v>20.95</v>
      </c>
      <c r="H138" s="58">
        <v>1150</v>
      </c>
      <c r="I138" s="55">
        <f>H138*$G138</f>
        <v>24092.5</v>
      </c>
    </row>
    <row r="139" ht="57" customHeight="1">
      <c r="A139" s="50"/>
      <c r="B139" s="50"/>
      <c r="C139" t="s" s="51">
        <v>118</v>
      </c>
      <c r="D139" t="s" s="52">
        <v>308</v>
      </c>
      <c r="E139" t="s" s="98">
        <v>309</v>
      </c>
      <c r="F139" t="s" s="52">
        <v>198</v>
      </c>
      <c r="G139" s="57">
        <v>0</v>
      </c>
      <c r="H139" s="58"/>
      <c r="I139" s="55">
        <f>H139*$G139</f>
        <v>0</v>
      </c>
    </row>
    <row r="140" ht="90" customHeight="1">
      <c r="A140" s="50"/>
      <c r="B140" s="50"/>
      <c r="C140" t="s" s="51">
        <v>139</v>
      </c>
      <c r="D140" t="s" s="52">
        <v>310</v>
      </c>
      <c r="E140" t="s" s="56">
        <v>311</v>
      </c>
      <c r="F140" t="s" s="52">
        <v>34</v>
      </c>
      <c r="G140" s="57">
        <v>0</v>
      </c>
      <c r="H140" s="58"/>
      <c r="I140" s="55">
        <f>H140*$G140</f>
        <v>0</v>
      </c>
    </row>
    <row r="141" ht="70.5" customHeight="1">
      <c r="A141" s="50"/>
      <c r="B141" s="50"/>
      <c r="C141" t="s" s="51">
        <v>142</v>
      </c>
      <c r="D141" t="s" s="52">
        <v>312</v>
      </c>
      <c r="E141" t="s" s="56">
        <v>313</v>
      </c>
      <c r="F141" t="s" s="52">
        <v>34</v>
      </c>
      <c r="G141" s="57">
        <v>0</v>
      </c>
      <c r="H141" s="58"/>
      <c r="I141" s="55">
        <f>H141*$G141</f>
        <v>0</v>
      </c>
    </row>
    <row r="142" ht="31.5" customHeight="1">
      <c r="A142" t="s" s="59">
        <v>314</v>
      </c>
      <c r="B142" s="78"/>
      <c r="C142" s="61"/>
      <c r="D142" s="61"/>
      <c r="E142" s="86"/>
      <c r="F142" s="79"/>
      <c r="G142" s="87"/>
      <c r="H142" s="88"/>
      <c r="I142" s="89">
        <f>SUM(I131:I141)</f>
        <v>46100.5</v>
      </c>
    </row>
    <row r="143" ht="23.25" customHeight="1">
      <c r="A143" s="45"/>
      <c r="B143" t="s" s="44">
        <v>315</v>
      </c>
      <c r="C143" s="45"/>
      <c r="D143" s="45"/>
      <c r="E143" t="s" s="99">
        <v>316</v>
      </c>
      <c r="F143" s="100"/>
      <c r="G143" s="101"/>
      <c r="H143" s="102"/>
      <c r="I143" s="103"/>
    </row>
    <row r="144" ht="100.5" customHeight="1">
      <c r="A144" s="74"/>
      <c r="B144" s="74"/>
      <c r="C144" t="s" s="51">
        <v>29</v>
      </c>
      <c r="D144" t="s" s="52">
        <v>317</v>
      </c>
      <c r="E144" t="s" s="53">
        <v>318</v>
      </c>
      <c r="F144" t="s" s="52">
        <v>98</v>
      </c>
      <c r="G144" s="57">
        <f>72.03/100*G11</f>
        <v>360.15</v>
      </c>
      <c r="H144" s="119">
        <v>45</v>
      </c>
      <c r="I144" s="55">
        <f>H144*$G144</f>
        <v>16206.75</v>
      </c>
    </row>
    <row r="145" ht="96.75" customHeight="1">
      <c r="A145" s="74"/>
      <c r="B145" s="74"/>
      <c r="C145" t="s" s="51">
        <v>32</v>
      </c>
      <c r="D145" t="s" s="52">
        <v>317</v>
      </c>
      <c r="E145" t="s" s="56">
        <v>319</v>
      </c>
      <c r="F145" t="s" s="52">
        <v>98</v>
      </c>
      <c r="G145" s="57">
        <v>0</v>
      </c>
      <c r="H145" s="119"/>
      <c r="I145" s="55">
        <f>H145*$G145</f>
        <v>0</v>
      </c>
    </row>
    <row r="146" ht="82.5" customHeight="1">
      <c r="A146" s="74"/>
      <c r="B146" s="74"/>
      <c r="C146" t="s" s="51">
        <v>47</v>
      </c>
      <c r="D146" t="s" s="90">
        <v>320</v>
      </c>
      <c r="E146" t="s" s="56">
        <v>321</v>
      </c>
      <c r="F146" t="s" s="52">
        <v>98</v>
      </c>
      <c r="G146" s="57">
        <f>37.25/100*G11</f>
        <v>186.25</v>
      </c>
      <c r="H146" s="119">
        <v>95</v>
      </c>
      <c r="I146" s="55">
        <f>H146*$G146</f>
        <v>17693.75</v>
      </c>
    </row>
    <row r="147" ht="82.5" customHeight="1">
      <c r="A147" s="74"/>
      <c r="B147" s="74"/>
      <c r="C147" s="74"/>
      <c r="D147" t="s" s="120">
        <v>322</v>
      </c>
      <c r="E147" t="s" s="121">
        <v>323</v>
      </c>
      <c r="F147" s="50"/>
      <c r="G147" s="57"/>
      <c r="H147" s="119"/>
      <c r="I147" s="55"/>
    </row>
    <row r="148" ht="82.5" customHeight="1">
      <c r="A148" s="74"/>
      <c r="B148" s="74"/>
      <c r="C148" s="74"/>
      <c r="D148" t="s" s="120">
        <v>324</v>
      </c>
      <c r="E148" t="s" s="122">
        <v>323</v>
      </c>
      <c r="F148" t="s" s="52">
        <v>198</v>
      </c>
      <c r="G148" s="57">
        <v>0</v>
      </c>
      <c r="H148" s="119"/>
      <c r="I148" s="55"/>
    </row>
    <row r="149" ht="78.75" customHeight="1">
      <c r="A149" s="74"/>
      <c r="B149" s="74"/>
      <c r="C149" t="s" s="51">
        <v>59</v>
      </c>
      <c r="D149" t="s" s="52">
        <v>325</v>
      </c>
      <c r="E149" t="s" s="56">
        <v>326</v>
      </c>
      <c r="F149" t="s" s="52">
        <v>98</v>
      </c>
      <c r="G149" s="57">
        <v>0</v>
      </c>
      <c r="H149" s="58"/>
      <c r="I149" s="55">
        <f>H149*$G149</f>
        <v>0</v>
      </c>
    </row>
    <row r="150" ht="82.5" customHeight="1">
      <c r="A150" s="74"/>
      <c r="B150" s="74"/>
      <c r="C150" t="s" s="51">
        <v>99</v>
      </c>
      <c r="D150" t="s" s="52">
        <v>327</v>
      </c>
      <c r="E150" t="s" s="56">
        <v>328</v>
      </c>
      <c r="F150" t="s" s="52">
        <v>98</v>
      </c>
      <c r="G150" s="57">
        <f>100/100*G11</f>
        <v>500</v>
      </c>
      <c r="H150" s="119">
        <v>95</v>
      </c>
      <c r="I150" s="55">
        <f>H150*$G150</f>
        <v>47500</v>
      </c>
    </row>
    <row r="151" ht="72" customHeight="1">
      <c r="A151" s="74"/>
      <c r="B151" s="74"/>
      <c r="C151" t="s" s="51">
        <v>102</v>
      </c>
      <c r="D151" t="s" s="52">
        <v>329</v>
      </c>
      <c r="E151" t="s" s="75">
        <v>330</v>
      </c>
      <c r="F151" t="s" s="52">
        <v>283</v>
      </c>
      <c r="G151" s="57">
        <f>29.26/100*G11</f>
        <v>146.3</v>
      </c>
      <c r="H151" s="119">
        <v>105</v>
      </c>
      <c r="I151" s="55">
        <f>H151*$G151</f>
        <v>15361.5</v>
      </c>
    </row>
    <row r="152" ht="57" customHeight="1">
      <c r="A152" s="74"/>
      <c r="B152" s="74"/>
      <c r="C152" t="s" s="51">
        <v>118</v>
      </c>
      <c r="D152" t="s" s="52">
        <v>331</v>
      </c>
      <c r="E152" t="s" s="75">
        <v>332</v>
      </c>
      <c r="F152" t="s" s="52">
        <v>283</v>
      </c>
      <c r="G152" s="57">
        <v>0</v>
      </c>
      <c r="H152" s="58"/>
      <c r="I152" s="55">
        <f>H152*$G152</f>
        <v>0</v>
      </c>
    </row>
    <row r="153" ht="25.5" customHeight="1">
      <c r="A153" t="s" s="114">
        <v>333</v>
      </c>
      <c r="B153" s="79"/>
      <c r="C153" s="115"/>
      <c r="D153" s="115"/>
      <c r="E153" s="87"/>
      <c r="F153" s="79"/>
      <c r="G153" s="87"/>
      <c r="H153" s="88"/>
      <c r="I153" s="89">
        <f>SUM(I144:I152)</f>
        <v>96762</v>
      </c>
    </row>
    <row r="154" ht="15.75" customHeight="1">
      <c r="A154" t="s" s="37">
        <v>334</v>
      </c>
      <c r="B154" s="38"/>
      <c r="C154" s="38"/>
      <c r="D154" s="38"/>
      <c r="E154" t="s" s="93">
        <v>335</v>
      </c>
      <c r="F154" s="38"/>
      <c r="G154" s="38"/>
      <c r="H154" s="94"/>
      <c r="I154" s="42"/>
    </row>
    <row r="155" ht="13.55" customHeight="1">
      <c r="A155" s="100"/>
      <c r="B155" t="s" s="116">
        <v>336</v>
      </c>
      <c r="C155" s="100"/>
      <c r="D155" s="100"/>
      <c r="E155" t="s" s="117">
        <v>337</v>
      </c>
      <c r="F155" s="100"/>
      <c r="G155" s="101"/>
      <c r="H155" s="102"/>
      <c r="I155" s="103"/>
    </row>
    <row r="156" ht="97.5" customHeight="1">
      <c r="A156" s="50"/>
      <c r="B156" s="50"/>
      <c r="C156" t="s" s="123">
        <v>29</v>
      </c>
      <c r="D156" t="s" s="124">
        <v>338</v>
      </c>
      <c r="E156" t="s" s="125">
        <v>339</v>
      </c>
      <c r="F156" t="s" s="52">
        <v>98</v>
      </c>
      <c r="G156" s="57">
        <v>49.58</v>
      </c>
      <c r="H156" s="58">
        <v>595</v>
      </c>
      <c r="I156" s="55">
        <f>H156*$G156</f>
        <v>29500.1</v>
      </c>
    </row>
    <row r="157" ht="60" customHeight="1">
      <c r="A157" s="50"/>
      <c r="B157" s="50"/>
      <c r="C157" t="s" s="51">
        <v>47</v>
      </c>
      <c r="D157" t="s" s="52">
        <v>340</v>
      </c>
      <c r="E157" t="s" s="56">
        <v>341</v>
      </c>
      <c r="F157" t="s" s="52">
        <v>98</v>
      </c>
      <c r="G157" s="57">
        <v>0</v>
      </c>
      <c r="H157" s="58"/>
      <c r="I157" s="55">
        <f>H157*$G157</f>
        <v>0</v>
      </c>
    </row>
    <row r="158" ht="84.75" customHeight="1">
      <c r="A158" s="50"/>
      <c r="B158" s="50"/>
      <c r="C158" t="s" s="51">
        <v>59</v>
      </c>
      <c r="D158" t="s" s="52">
        <v>342</v>
      </c>
      <c r="E158" t="s" s="56">
        <v>343</v>
      </c>
      <c r="F158" t="s" s="52">
        <v>344</v>
      </c>
      <c r="G158" s="57">
        <v>0</v>
      </c>
      <c r="H158" s="58"/>
      <c r="I158" s="55">
        <f>H158*$G158</f>
        <v>0</v>
      </c>
    </row>
    <row r="159" ht="81.75" customHeight="1">
      <c r="A159" s="50"/>
      <c r="B159" s="50"/>
      <c r="C159" t="s" s="51">
        <v>99</v>
      </c>
      <c r="D159" t="s" s="52">
        <v>345</v>
      </c>
      <c r="E159" t="s" s="98">
        <v>346</v>
      </c>
      <c r="F159" t="s" s="52">
        <v>344</v>
      </c>
      <c r="G159" s="57"/>
      <c r="H159" s="58"/>
      <c r="I159" s="55">
        <f>H159*$G159</f>
        <v>0</v>
      </c>
    </row>
    <row r="160" ht="76.5" customHeight="1">
      <c r="A160" s="50"/>
      <c r="B160" s="50"/>
      <c r="C160" t="s" s="51">
        <v>102</v>
      </c>
      <c r="D160" t="s" s="124">
        <v>347</v>
      </c>
      <c r="E160" t="s" s="121">
        <v>348</v>
      </c>
      <c r="F160" t="s" s="52">
        <v>98</v>
      </c>
      <c r="G160" s="57">
        <v>0</v>
      </c>
      <c r="H160" s="58"/>
      <c r="I160" s="55">
        <f>H160*$G160</f>
        <v>0</v>
      </c>
    </row>
    <row r="161" ht="70.5" customHeight="1">
      <c r="A161" s="50"/>
      <c r="B161" s="50"/>
      <c r="C161" t="s" s="51">
        <v>118</v>
      </c>
      <c r="D161" t="s" s="52">
        <v>347</v>
      </c>
      <c r="E161" t="s" s="98">
        <v>349</v>
      </c>
      <c r="F161" t="s" s="52">
        <v>98</v>
      </c>
      <c r="G161" s="57"/>
      <c r="H161" s="58"/>
      <c r="I161" s="55">
        <f>H161*$G161</f>
        <v>0</v>
      </c>
    </row>
    <row r="162" ht="15" customHeight="1">
      <c r="A162" s="50"/>
      <c r="B162" s="50"/>
      <c r="C162" t="s" s="51">
        <v>139</v>
      </c>
      <c r="D162" t="s" s="52">
        <v>350</v>
      </c>
      <c r="E162" t="s" s="56">
        <v>351</v>
      </c>
      <c r="F162" t="s" s="52">
        <v>255</v>
      </c>
      <c r="G162" s="57">
        <v>21.2766666666667</v>
      </c>
      <c r="H162" s="58">
        <v>750</v>
      </c>
      <c r="I162" s="55">
        <f>H162*$G162</f>
        <v>15957.5</v>
      </c>
    </row>
    <row r="163" ht="52.5" customHeight="1">
      <c r="A163" s="50"/>
      <c r="B163" s="50"/>
      <c r="C163" t="s" s="51">
        <v>142</v>
      </c>
      <c r="D163" t="s" s="52">
        <v>352</v>
      </c>
      <c r="E163" t="s" s="56">
        <v>353</v>
      </c>
      <c r="F163" t="s" s="52">
        <v>98</v>
      </c>
      <c r="G163" s="57">
        <v>0</v>
      </c>
      <c r="H163" s="58"/>
      <c r="I163" s="55">
        <f>H163*$G163</f>
        <v>0</v>
      </c>
    </row>
    <row r="164" ht="25.5" customHeight="1">
      <c r="A164" t="s" s="114">
        <v>354</v>
      </c>
      <c r="B164" s="79"/>
      <c r="C164" s="115"/>
      <c r="D164" s="115"/>
      <c r="E164" s="87"/>
      <c r="F164" s="79"/>
      <c r="G164" s="87"/>
      <c r="H164" s="88"/>
      <c r="I164" s="89">
        <f>SUM(I156:I163)</f>
        <v>45457.6</v>
      </c>
    </row>
    <row r="165" ht="15.75" customHeight="1">
      <c r="A165" t="s" s="37">
        <v>355</v>
      </c>
      <c r="B165" s="38"/>
      <c r="C165" s="38"/>
      <c r="D165" s="38"/>
      <c r="E165" t="s" s="93">
        <v>356</v>
      </c>
      <c r="F165" s="38"/>
      <c r="G165" s="38"/>
      <c r="H165" s="94"/>
      <c r="I165" s="42"/>
    </row>
    <row r="166" ht="13.55" customHeight="1">
      <c r="A166" s="100"/>
      <c r="B166" t="s" s="116">
        <v>357</v>
      </c>
      <c r="C166" s="100"/>
      <c r="D166" s="100"/>
      <c r="E166" t="s" s="117">
        <v>358</v>
      </c>
      <c r="F166" s="100"/>
      <c r="G166" s="101"/>
      <c r="H166" s="102"/>
      <c r="I166" s="103"/>
    </row>
    <row r="167" ht="102" customHeight="1">
      <c r="A167" s="50"/>
      <c r="B167" s="50"/>
      <c r="C167" t="s" s="51">
        <v>29</v>
      </c>
      <c r="D167" t="s" s="52">
        <v>359</v>
      </c>
      <c r="E167" t="s" s="53">
        <v>360</v>
      </c>
      <c r="F167" t="s" s="52">
        <v>361</v>
      </c>
      <c r="G167" s="57">
        <f>8.446</f>
        <v>8.446</v>
      </c>
      <c r="H167" s="58">
        <v>4700</v>
      </c>
      <c r="I167" s="55">
        <f>H167*$G167</f>
        <v>39696.2</v>
      </c>
    </row>
    <row r="168" ht="111.75" customHeight="1">
      <c r="A168" s="50"/>
      <c r="B168" s="50"/>
      <c r="C168" t="s" s="51">
        <v>32</v>
      </c>
      <c r="D168" t="s" s="52">
        <v>362</v>
      </c>
      <c r="E168" t="s" s="53">
        <v>363</v>
      </c>
      <c r="F168" t="s" s="52">
        <v>361</v>
      </c>
      <c r="G168" s="57">
        <v>0</v>
      </c>
      <c r="H168" s="58"/>
      <c r="I168" s="55">
        <f>H168*$G168</f>
        <v>0</v>
      </c>
    </row>
    <row r="169" ht="73.5" customHeight="1">
      <c r="A169" s="50"/>
      <c r="B169" s="50"/>
      <c r="C169" t="s" s="51">
        <v>47</v>
      </c>
      <c r="D169" t="s" s="52">
        <v>364</v>
      </c>
      <c r="E169" t="s" s="126">
        <v>365</v>
      </c>
      <c r="F169" t="s" s="52">
        <v>361</v>
      </c>
      <c r="G169" s="57">
        <v>13.53</v>
      </c>
      <c r="H169" s="58">
        <v>4700</v>
      </c>
      <c r="I169" s="55">
        <f>H169*$G169</f>
        <v>63591</v>
      </c>
    </row>
    <row r="170" ht="69" customHeight="1">
      <c r="A170" s="50"/>
      <c r="B170" s="50"/>
      <c r="C170" t="s" s="51">
        <v>59</v>
      </c>
      <c r="D170" t="s" s="52">
        <v>366</v>
      </c>
      <c r="E170" t="s" s="56">
        <v>367</v>
      </c>
      <c r="F170" t="s" s="52">
        <v>34</v>
      </c>
      <c r="G170" s="57">
        <v>0</v>
      </c>
      <c r="H170" s="58"/>
      <c r="I170" s="55">
        <f>H170*$G170</f>
        <v>0</v>
      </c>
    </row>
    <row r="171" ht="35.25" customHeight="1">
      <c r="A171" s="50"/>
      <c r="B171" s="50"/>
      <c r="C171" t="s" s="51">
        <v>99</v>
      </c>
      <c r="D171" t="s" s="52">
        <v>368</v>
      </c>
      <c r="E171" t="s" s="56">
        <v>369</v>
      </c>
      <c r="F171" t="s" s="52">
        <v>52</v>
      </c>
      <c r="G171" s="57">
        <v>0</v>
      </c>
      <c r="H171" s="58"/>
      <c r="I171" s="55">
        <f>H171*$G171</f>
        <v>0</v>
      </c>
    </row>
    <row r="172" ht="70.5" customHeight="1">
      <c r="A172" s="50"/>
      <c r="B172" s="50"/>
      <c r="C172" t="s" s="51">
        <v>102</v>
      </c>
      <c r="D172" t="s" s="52">
        <v>370</v>
      </c>
      <c r="E172" t="s" s="56">
        <v>371</v>
      </c>
      <c r="F172" t="s" s="52">
        <v>34</v>
      </c>
      <c r="G172" s="57">
        <v>0</v>
      </c>
      <c r="H172" s="58"/>
      <c r="I172" s="55">
        <f>H172*$G172</f>
        <v>0</v>
      </c>
    </row>
    <row r="173" ht="72" customHeight="1">
      <c r="A173" s="50"/>
      <c r="B173" s="50"/>
      <c r="C173" t="s" s="51">
        <v>118</v>
      </c>
      <c r="D173" t="s" s="52">
        <v>372</v>
      </c>
      <c r="E173" t="s" s="56">
        <v>373</v>
      </c>
      <c r="F173" t="s" s="52">
        <v>255</v>
      </c>
      <c r="G173" s="57">
        <v>0</v>
      </c>
      <c r="H173" s="58"/>
      <c r="I173" s="55">
        <f>H173*$G173</f>
        <v>0</v>
      </c>
    </row>
    <row r="174" ht="48" customHeight="1">
      <c r="A174" s="50"/>
      <c r="B174" s="50"/>
      <c r="C174" t="s" s="51">
        <v>139</v>
      </c>
      <c r="D174" t="s" s="52">
        <v>374</v>
      </c>
      <c r="E174" t="s" s="56">
        <v>375</v>
      </c>
      <c r="F174" t="s" s="52">
        <v>255</v>
      </c>
      <c r="G174" s="57">
        <v>0</v>
      </c>
      <c r="H174" s="58"/>
      <c r="I174" s="55">
        <f>H174*$G174</f>
        <v>0</v>
      </c>
    </row>
    <row r="175" ht="45.75" customHeight="1">
      <c r="A175" s="50"/>
      <c r="B175" s="50"/>
      <c r="C175" t="s" s="51">
        <v>142</v>
      </c>
      <c r="D175" t="s" s="52">
        <v>376</v>
      </c>
      <c r="E175" t="s" s="56">
        <v>377</v>
      </c>
      <c r="F175" t="s" s="52">
        <v>378</v>
      </c>
      <c r="G175" s="57">
        <v>0</v>
      </c>
      <c r="H175" s="58"/>
      <c r="I175" s="55">
        <f>H175*$G175</f>
        <v>0</v>
      </c>
    </row>
    <row r="176" ht="57.75" customHeight="1">
      <c r="A176" s="50"/>
      <c r="B176" s="50"/>
      <c r="C176" t="s" s="51">
        <v>146</v>
      </c>
      <c r="D176" t="s" s="52">
        <v>379</v>
      </c>
      <c r="E176" t="s" s="56">
        <v>380</v>
      </c>
      <c r="F176" t="s" s="52">
        <v>381</v>
      </c>
      <c r="G176" s="57">
        <v>0</v>
      </c>
      <c r="H176" s="58"/>
      <c r="I176" s="55">
        <f>H176*$G176</f>
        <v>0</v>
      </c>
    </row>
    <row r="177" ht="51.75" customHeight="1">
      <c r="A177" s="50"/>
      <c r="B177" s="50"/>
      <c r="C177" t="s" s="51">
        <v>149</v>
      </c>
      <c r="D177" t="s" s="52">
        <v>382</v>
      </c>
      <c r="E177" t="s" s="56">
        <v>383</v>
      </c>
      <c r="F177" t="s" s="52">
        <v>185</v>
      </c>
      <c r="G177" s="57">
        <v>0</v>
      </c>
      <c r="H177" s="58"/>
      <c r="I177" s="55">
        <f>H177*$G177</f>
        <v>0</v>
      </c>
    </row>
    <row r="178" ht="43.5" customHeight="1">
      <c r="A178" s="50"/>
      <c r="B178" s="50"/>
      <c r="C178" t="s" s="51">
        <v>154</v>
      </c>
      <c r="D178" t="s" s="52">
        <v>384</v>
      </c>
      <c r="E178" t="s" s="56">
        <v>385</v>
      </c>
      <c r="F178" t="s" s="52">
        <v>52</v>
      </c>
      <c r="G178" s="57">
        <v>1</v>
      </c>
      <c r="H178" s="58">
        <v>3500</v>
      </c>
      <c r="I178" s="55">
        <f>H178*$G178</f>
        <v>3500</v>
      </c>
    </row>
    <row r="179" ht="46.5" customHeight="1">
      <c r="A179" s="50"/>
      <c r="B179" s="50"/>
      <c r="C179" t="s" s="51">
        <v>157</v>
      </c>
      <c r="D179" t="s" s="52">
        <v>386</v>
      </c>
      <c r="E179" t="s" s="56">
        <v>387</v>
      </c>
      <c r="F179" t="s" s="52">
        <v>52</v>
      </c>
      <c r="G179" s="57">
        <v>1</v>
      </c>
      <c r="H179" s="58">
        <v>3500</v>
      </c>
      <c r="I179" s="55">
        <f>H179*$G179</f>
        <v>3500</v>
      </c>
    </row>
    <row r="180" ht="90" customHeight="1">
      <c r="A180" s="127"/>
      <c r="B180" s="127"/>
      <c r="C180" t="s" s="51">
        <v>160</v>
      </c>
      <c r="D180" t="s" s="52">
        <v>388</v>
      </c>
      <c r="E180" t="s" s="53">
        <v>389</v>
      </c>
      <c r="F180" t="s" s="52">
        <v>390</v>
      </c>
      <c r="G180" s="57">
        <v>0</v>
      </c>
      <c r="H180" s="58"/>
      <c r="I180" s="55">
        <f>H180*$G180</f>
        <v>0</v>
      </c>
    </row>
    <row r="181" ht="102" customHeight="1">
      <c r="A181" s="127"/>
      <c r="B181" s="127"/>
      <c r="C181" t="s" s="51">
        <v>163</v>
      </c>
      <c r="D181" t="s" s="52">
        <v>391</v>
      </c>
      <c r="E181" t="s" s="56">
        <v>392</v>
      </c>
      <c r="F181" t="s" s="52">
        <v>390</v>
      </c>
      <c r="G181" s="57">
        <v>0</v>
      </c>
      <c r="H181" s="58"/>
      <c r="I181" s="55">
        <f>H181*$G181</f>
        <v>0</v>
      </c>
    </row>
    <row r="182" ht="25.5" customHeight="1">
      <c r="A182" t="s" s="114">
        <v>393</v>
      </c>
      <c r="B182" s="79"/>
      <c r="C182" s="115"/>
      <c r="D182" s="115"/>
      <c r="E182" s="87"/>
      <c r="F182" s="79"/>
      <c r="G182" s="87"/>
      <c r="H182" s="88"/>
      <c r="I182" s="89">
        <f>SUM(I167:I181)</f>
        <v>110287.2</v>
      </c>
    </row>
    <row r="183" ht="15.75" customHeight="1">
      <c r="A183" t="s" s="37">
        <v>394</v>
      </c>
      <c r="B183" s="38"/>
      <c r="C183" s="38"/>
      <c r="D183" s="38"/>
      <c r="E183" t="s" s="93">
        <v>395</v>
      </c>
      <c r="F183" s="38"/>
      <c r="G183" s="38"/>
      <c r="H183" s="94"/>
      <c r="I183" s="42"/>
    </row>
    <row r="184" ht="13.55" customHeight="1">
      <c r="A184" s="100"/>
      <c r="B184" t="s" s="116">
        <v>396</v>
      </c>
      <c r="C184" s="100"/>
      <c r="D184" s="100"/>
      <c r="E184" t="s" s="117">
        <v>397</v>
      </c>
      <c r="F184" s="100"/>
      <c r="G184" s="101"/>
      <c r="H184" s="102"/>
      <c r="I184" s="103"/>
    </row>
    <row r="185" ht="60.75" customHeight="1">
      <c r="A185" s="74"/>
      <c r="B185" s="74"/>
      <c r="C185" t="s" s="51">
        <v>29</v>
      </c>
      <c r="D185" s="50"/>
      <c r="E185" t="s" s="53">
        <v>398</v>
      </c>
      <c r="F185" s="50"/>
      <c r="G185" s="57"/>
      <c r="H185" s="58"/>
      <c r="I185" s="55"/>
    </row>
    <row r="186" ht="15" customHeight="1">
      <c r="A186" s="74"/>
      <c r="B186" s="74"/>
      <c r="C186" t="s" s="51">
        <v>32</v>
      </c>
      <c r="D186" s="50"/>
      <c r="E186" t="s" s="53">
        <v>399</v>
      </c>
      <c r="F186" t="s" s="52">
        <v>400</v>
      </c>
      <c r="G186" s="57">
        <v>0</v>
      </c>
      <c r="H186" s="128"/>
      <c r="I186" s="55">
        <f>H186*$G186</f>
        <v>0</v>
      </c>
    </row>
    <row r="187" ht="15" customHeight="1">
      <c r="A187" s="74"/>
      <c r="B187" s="74"/>
      <c r="C187" t="s" s="51">
        <v>35</v>
      </c>
      <c r="D187" s="50"/>
      <c r="E187" t="s" s="53">
        <v>401</v>
      </c>
      <c r="F187" t="s" s="52">
        <v>400</v>
      </c>
      <c r="G187" s="57">
        <f>6.8/100*G11</f>
        <v>34</v>
      </c>
      <c r="H187" s="128">
        <v>350</v>
      </c>
      <c r="I187" s="55">
        <f>H187*$G187</f>
        <v>11900</v>
      </c>
    </row>
    <row r="188" ht="15" customHeight="1">
      <c r="A188" s="74"/>
      <c r="B188" s="74"/>
      <c r="C188" t="s" s="51">
        <v>37</v>
      </c>
      <c r="D188" s="50"/>
      <c r="E188" t="s" s="53">
        <v>402</v>
      </c>
      <c r="F188" t="s" s="52">
        <v>400</v>
      </c>
      <c r="G188" s="57">
        <f>6.7/100*G11</f>
        <v>33.5</v>
      </c>
      <c r="H188" s="128">
        <v>400</v>
      </c>
      <c r="I188" s="55">
        <f>H188*$G188</f>
        <v>13400</v>
      </c>
    </row>
    <row r="189" ht="15" customHeight="1">
      <c r="A189" s="74"/>
      <c r="B189" s="74"/>
      <c r="C189" t="s" s="51">
        <v>39</v>
      </c>
      <c r="D189" s="50"/>
      <c r="E189" t="s" s="53">
        <v>403</v>
      </c>
      <c r="F189" t="s" s="52">
        <v>400</v>
      </c>
      <c r="G189" s="57">
        <f>0.2/100*G11</f>
        <v>1</v>
      </c>
      <c r="H189" s="128">
        <v>1000</v>
      </c>
      <c r="I189" s="55">
        <f>H189*$G189</f>
        <v>1000</v>
      </c>
    </row>
    <row r="190" ht="15" customHeight="1">
      <c r="A190" s="74"/>
      <c r="B190" s="74"/>
      <c r="C190" t="s" s="51">
        <v>41</v>
      </c>
      <c r="D190" s="50"/>
      <c r="E190" t="s" s="53">
        <v>404</v>
      </c>
      <c r="F190" t="s" s="52">
        <v>400</v>
      </c>
      <c r="G190" s="57">
        <f>0.9/100*G11</f>
        <v>4.5</v>
      </c>
      <c r="H190" s="128">
        <v>780</v>
      </c>
      <c r="I190" s="55">
        <f>H190*$G190</f>
        <v>3510</v>
      </c>
    </row>
    <row r="191" ht="32.25" customHeight="1">
      <c r="A191" s="74"/>
      <c r="B191" s="74"/>
      <c r="C191" t="s" s="51">
        <v>47</v>
      </c>
      <c r="D191" s="50"/>
      <c r="E191" t="s" s="126">
        <v>405</v>
      </c>
      <c r="F191" s="50"/>
      <c r="G191" s="57"/>
      <c r="H191" s="128"/>
      <c r="I191" s="55"/>
    </row>
    <row r="192" ht="13.55" customHeight="1">
      <c r="A192" s="74"/>
      <c r="B192" s="74"/>
      <c r="C192" t="s" s="51">
        <v>50</v>
      </c>
      <c r="D192" s="50"/>
      <c r="E192" t="s" s="53">
        <v>399</v>
      </c>
      <c r="F192" t="s" s="129">
        <v>52</v>
      </c>
      <c r="G192" s="57">
        <v>0</v>
      </c>
      <c r="H192" s="128"/>
      <c r="I192" s="55">
        <f>H192*$G192</f>
        <v>0</v>
      </c>
    </row>
    <row r="193" ht="13.55" customHeight="1">
      <c r="A193" s="74"/>
      <c r="B193" s="74"/>
      <c r="C193" t="s" s="51">
        <v>53</v>
      </c>
      <c r="D193" s="50"/>
      <c r="E193" t="s" s="53">
        <v>401</v>
      </c>
      <c r="F193" t="s" s="129">
        <v>52</v>
      </c>
      <c r="G193" s="57">
        <v>0</v>
      </c>
      <c r="H193" s="128"/>
      <c r="I193" s="55">
        <f>H193*$G193</f>
        <v>0</v>
      </c>
    </row>
    <row r="194" ht="13.55" customHeight="1">
      <c r="A194" s="74"/>
      <c r="B194" s="74"/>
      <c r="C194" t="s" s="51">
        <v>55</v>
      </c>
      <c r="D194" s="50"/>
      <c r="E194" t="s" s="53">
        <v>402</v>
      </c>
      <c r="F194" t="s" s="129">
        <v>52</v>
      </c>
      <c r="G194" s="57">
        <v>0</v>
      </c>
      <c r="H194" s="128"/>
      <c r="I194" s="55">
        <f>H194*$G194</f>
        <v>0</v>
      </c>
    </row>
    <row r="195" ht="13.55" customHeight="1">
      <c r="A195" s="74"/>
      <c r="B195" s="74"/>
      <c r="C195" t="s" s="51">
        <v>57</v>
      </c>
      <c r="D195" s="50"/>
      <c r="E195" t="s" s="53">
        <v>403</v>
      </c>
      <c r="F195" t="s" s="129">
        <v>52</v>
      </c>
      <c r="G195" s="57">
        <v>0</v>
      </c>
      <c r="H195" s="128"/>
      <c r="I195" s="55">
        <f>H195*$G195</f>
        <v>0</v>
      </c>
    </row>
    <row r="196" ht="13.55" customHeight="1">
      <c r="A196" s="74"/>
      <c r="B196" s="74"/>
      <c r="C196" t="s" s="51">
        <v>406</v>
      </c>
      <c r="D196" s="50"/>
      <c r="E196" t="s" s="53">
        <v>404</v>
      </c>
      <c r="F196" t="s" s="129">
        <v>52</v>
      </c>
      <c r="G196" s="57">
        <v>0</v>
      </c>
      <c r="H196" s="128"/>
      <c r="I196" s="55">
        <f>H196*$G196</f>
        <v>0</v>
      </c>
    </row>
    <row r="197" ht="33" customHeight="1">
      <c r="A197" s="74"/>
      <c r="B197" s="74"/>
      <c r="C197" t="s" s="51">
        <v>59</v>
      </c>
      <c r="D197" s="50"/>
      <c r="E197" t="s" s="53">
        <v>407</v>
      </c>
      <c r="F197" s="50"/>
      <c r="G197" s="57"/>
      <c r="H197" s="128"/>
      <c r="I197" s="55"/>
    </row>
    <row r="198" ht="15" customHeight="1">
      <c r="A198" s="74"/>
      <c r="B198" s="74"/>
      <c r="C198" t="s" s="51">
        <v>86</v>
      </c>
      <c r="D198" s="50"/>
      <c r="E198" t="s" s="53">
        <v>408</v>
      </c>
      <c r="F198" t="s" s="52">
        <v>400</v>
      </c>
      <c r="G198" s="57">
        <v>0</v>
      </c>
      <c r="H198" s="128"/>
      <c r="I198" s="55">
        <f>H198*$G198</f>
        <v>0</v>
      </c>
    </row>
    <row r="199" ht="15" customHeight="1">
      <c r="A199" s="74"/>
      <c r="B199" s="74"/>
      <c r="C199" t="s" s="51">
        <v>299</v>
      </c>
      <c r="D199" s="50"/>
      <c r="E199" t="s" s="53">
        <v>409</v>
      </c>
      <c r="F199" t="s" s="52">
        <v>400</v>
      </c>
      <c r="G199" s="57">
        <v>0</v>
      </c>
      <c r="H199" s="128"/>
      <c r="I199" s="55">
        <f>H199*$G199</f>
        <v>0</v>
      </c>
    </row>
    <row r="200" ht="51.75" customHeight="1">
      <c r="A200" s="74"/>
      <c r="B200" s="74"/>
      <c r="C200" t="s" s="51">
        <v>99</v>
      </c>
      <c r="D200" s="50"/>
      <c r="E200" t="s" s="53">
        <v>410</v>
      </c>
      <c r="F200" s="50"/>
      <c r="G200" s="57"/>
      <c r="H200" s="128"/>
      <c r="I200" s="55"/>
    </row>
    <row r="201" ht="15" customHeight="1">
      <c r="A201" s="74"/>
      <c r="B201" s="74"/>
      <c r="C201" t="s" s="51">
        <v>231</v>
      </c>
      <c r="D201" s="50"/>
      <c r="E201" t="s" s="53">
        <v>411</v>
      </c>
      <c r="F201" t="s" s="52">
        <v>344</v>
      </c>
      <c r="G201" s="57">
        <f>0.5613/100*G11</f>
        <v>2.8065</v>
      </c>
      <c r="H201" s="128">
        <v>1150</v>
      </c>
      <c r="I201" s="55">
        <f>H201*$G201</f>
        <v>3227.475</v>
      </c>
    </row>
    <row r="202" ht="15" customHeight="1">
      <c r="A202" s="74"/>
      <c r="B202" s="74"/>
      <c r="C202" t="s" s="51">
        <v>233</v>
      </c>
      <c r="D202" s="50"/>
      <c r="E202" t="s" s="53">
        <v>412</v>
      </c>
      <c r="F202" t="s" s="52">
        <v>344</v>
      </c>
      <c r="G202" s="57">
        <f>0.641/100*G11</f>
        <v>3.205</v>
      </c>
      <c r="H202" s="128">
        <v>1350</v>
      </c>
      <c r="I202" s="55">
        <f>H202*$G202</f>
        <v>4326.75</v>
      </c>
    </row>
    <row r="203" ht="15" customHeight="1">
      <c r="A203" s="74"/>
      <c r="B203" s="74"/>
      <c r="C203" t="s" s="51">
        <v>413</v>
      </c>
      <c r="D203" s="50"/>
      <c r="E203" t="s" s="53">
        <v>414</v>
      </c>
      <c r="F203" t="s" s="52">
        <v>344</v>
      </c>
      <c r="G203" s="57">
        <f>0.4/100*G11</f>
        <v>2</v>
      </c>
      <c r="H203" s="128">
        <v>1650</v>
      </c>
      <c r="I203" s="55">
        <f>H203*$G203</f>
        <v>3300</v>
      </c>
    </row>
    <row r="204" ht="15" customHeight="1">
      <c r="A204" s="74"/>
      <c r="B204" s="74"/>
      <c r="C204" t="s" s="51">
        <v>415</v>
      </c>
      <c r="D204" s="50"/>
      <c r="E204" t="s" s="53">
        <v>416</v>
      </c>
      <c r="F204" t="s" s="52">
        <v>344</v>
      </c>
      <c r="G204" s="57">
        <v>0</v>
      </c>
      <c r="H204" s="128"/>
      <c r="I204" s="55">
        <f>H204*$G204</f>
        <v>0</v>
      </c>
    </row>
    <row r="205" ht="15" customHeight="1">
      <c r="A205" s="74"/>
      <c r="B205" s="74"/>
      <c r="C205" t="s" s="51">
        <v>417</v>
      </c>
      <c r="D205" s="50"/>
      <c r="E205" t="s" s="53">
        <v>418</v>
      </c>
      <c r="F205" t="s" s="52">
        <v>344</v>
      </c>
      <c r="G205" s="57">
        <v>0</v>
      </c>
      <c r="H205" s="128"/>
      <c r="I205" s="55">
        <f>H205*$G205</f>
        <v>0</v>
      </c>
    </row>
    <row r="206" ht="35.25" customHeight="1">
      <c r="A206" s="74"/>
      <c r="B206" s="74"/>
      <c r="C206" t="s" s="51">
        <v>102</v>
      </c>
      <c r="D206" s="50"/>
      <c r="E206" t="s" s="53">
        <v>419</v>
      </c>
      <c r="F206" t="s" s="52">
        <v>344</v>
      </c>
      <c r="G206" s="57">
        <v>0</v>
      </c>
      <c r="H206" s="128"/>
      <c r="I206" s="55">
        <f>H206*$G206</f>
        <v>0</v>
      </c>
    </row>
    <row r="207" ht="15" customHeight="1">
      <c r="A207" s="74"/>
      <c r="B207" s="74"/>
      <c r="C207" t="s" s="51">
        <v>118</v>
      </c>
      <c r="D207" s="50"/>
      <c r="E207" t="s" s="53">
        <v>420</v>
      </c>
      <c r="F207" s="50"/>
      <c r="G207" s="57"/>
      <c r="H207" s="128"/>
      <c r="I207" s="55"/>
    </row>
    <row r="208" ht="15" customHeight="1">
      <c r="A208" s="74"/>
      <c r="B208" s="74"/>
      <c r="C208" t="s" s="51">
        <v>421</v>
      </c>
      <c r="D208" s="50"/>
      <c r="E208" t="s" s="53">
        <v>422</v>
      </c>
      <c r="F208" t="s" s="52">
        <v>344</v>
      </c>
      <c r="G208" s="57">
        <v>0</v>
      </c>
      <c r="H208" s="128"/>
      <c r="I208" s="55">
        <f>H208*$G208</f>
        <v>0</v>
      </c>
    </row>
    <row r="209" ht="15" customHeight="1">
      <c r="A209" s="74"/>
      <c r="B209" s="74"/>
      <c r="C209" t="s" s="51">
        <v>423</v>
      </c>
      <c r="D209" s="50"/>
      <c r="E209" t="s" s="53">
        <v>424</v>
      </c>
      <c r="F209" t="s" s="52">
        <v>344</v>
      </c>
      <c r="G209" s="57">
        <v>0</v>
      </c>
      <c r="H209" s="128"/>
      <c r="I209" s="55">
        <f>H209*$G209</f>
        <v>0</v>
      </c>
    </row>
    <row r="210" ht="15" customHeight="1">
      <c r="A210" s="74"/>
      <c r="B210" s="74"/>
      <c r="C210" t="s" s="51">
        <v>425</v>
      </c>
      <c r="D210" s="50"/>
      <c r="E210" t="s" s="53">
        <v>426</v>
      </c>
      <c r="F210" t="s" s="52">
        <v>344</v>
      </c>
      <c r="G210" s="57">
        <v>0</v>
      </c>
      <c r="H210" s="128"/>
      <c r="I210" s="55">
        <f>H210*$G210</f>
        <v>0</v>
      </c>
    </row>
    <row r="211" ht="25.5" customHeight="1">
      <c r="A211" t="s" s="114">
        <v>427</v>
      </c>
      <c r="B211" s="79"/>
      <c r="C211" s="115"/>
      <c r="D211" s="115"/>
      <c r="E211" s="87"/>
      <c r="F211" s="79"/>
      <c r="G211" s="87"/>
      <c r="H211" s="88"/>
      <c r="I211" s="89">
        <f>SUM(I186:I210)</f>
        <v>40664.225</v>
      </c>
    </row>
    <row r="212" ht="13.55" customHeight="1">
      <c r="A212" s="100"/>
      <c r="B212" t="s" s="116">
        <v>428</v>
      </c>
      <c r="C212" s="100"/>
      <c r="D212" s="100"/>
      <c r="E212" t="s" s="117">
        <v>429</v>
      </c>
      <c r="F212" s="100"/>
      <c r="G212" s="101"/>
      <c r="H212" s="102"/>
      <c r="I212" s="103"/>
    </row>
    <row r="213" ht="84" customHeight="1">
      <c r="A213" s="74"/>
      <c r="B213" s="74"/>
      <c r="C213" t="s" s="51">
        <v>29</v>
      </c>
      <c r="D213" s="50"/>
      <c r="E213" t="s" s="53">
        <v>430</v>
      </c>
      <c r="F213" s="50"/>
      <c r="G213" s="57"/>
      <c r="H213" s="58"/>
      <c r="I213" s="55"/>
    </row>
    <row r="214" ht="15" customHeight="1">
      <c r="A214" s="74"/>
      <c r="B214" s="74"/>
      <c r="C214" t="s" s="51">
        <v>32</v>
      </c>
      <c r="D214" s="50"/>
      <c r="E214" t="s" s="53">
        <v>431</v>
      </c>
      <c r="F214" t="s" s="52">
        <v>160</v>
      </c>
      <c r="G214" s="57">
        <v>0</v>
      </c>
      <c r="H214" s="58"/>
      <c r="I214" s="55">
        <f>H214*$G214</f>
        <v>0</v>
      </c>
    </row>
    <row r="215" ht="15" customHeight="1">
      <c r="A215" s="74"/>
      <c r="B215" s="74"/>
      <c r="C215" t="s" s="51">
        <v>35</v>
      </c>
      <c r="D215" s="50"/>
      <c r="E215" t="s" s="53">
        <v>432</v>
      </c>
      <c r="F215" t="s" s="52">
        <v>160</v>
      </c>
      <c r="G215" s="57">
        <f>2.16/100*G11</f>
        <v>10.8</v>
      </c>
      <c r="H215" s="58">
        <v>510</v>
      </c>
      <c r="I215" s="55">
        <f>H215*$G215</f>
        <v>5508</v>
      </c>
    </row>
    <row r="216" ht="15" customHeight="1">
      <c r="A216" s="74"/>
      <c r="B216" s="74"/>
      <c r="C216" t="s" s="51">
        <v>37</v>
      </c>
      <c r="D216" s="50"/>
      <c r="E216" t="s" s="53">
        <v>433</v>
      </c>
      <c r="F216" t="s" s="52">
        <v>160</v>
      </c>
      <c r="G216" s="57">
        <v>0</v>
      </c>
      <c r="H216" s="58"/>
      <c r="I216" s="55">
        <f>H216*$G216</f>
        <v>0</v>
      </c>
    </row>
    <row r="217" ht="15" customHeight="1">
      <c r="A217" s="74"/>
      <c r="B217" s="74"/>
      <c r="C217" t="s" s="51">
        <v>39</v>
      </c>
      <c r="D217" s="50"/>
      <c r="E217" t="s" s="53">
        <v>434</v>
      </c>
      <c r="F217" t="s" s="52">
        <v>160</v>
      </c>
      <c r="G217" s="57">
        <v>0</v>
      </c>
      <c r="H217" s="58"/>
      <c r="I217" s="55">
        <f>H217*$G217</f>
        <v>0</v>
      </c>
    </row>
    <row r="218" ht="15" customHeight="1">
      <c r="A218" s="74"/>
      <c r="B218" s="74"/>
      <c r="C218" t="s" s="51">
        <v>41</v>
      </c>
      <c r="D218" s="50"/>
      <c r="E218" t="s" s="53">
        <v>435</v>
      </c>
      <c r="F218" t="s" s="52">
        <v>160</v>
      </c>
      <c r="G218" s="57">
        <f>3.12/100*G11</f>
        <v>15.6</v>
      </c>
      <c r="H218" s="58">
        <v>700</v>
      </c>
      <c r="I218" s="55">
        <f>H218*$G218</f>
        <v>10920</v>
      </c>
    </row>
    <row r="219" ht="15" customHeight="1">
      <c r="A219" s="74"/>
      <c r="B219" s="74"/>
      <c r="C219" t="s" s="51">
        <v>43</v>
      </c>
      <c r="D219" s="50"/>
      <c r="E219" t="s" s="53">
        <v>436</v>
      </c>
      <c r="F219" t="s" s="52">
        <v>160</v>
      </c>
      <c r="G219" s="57">
        <f>3.12/100*G11</f>
        <v>15.6</v>
      </c>
      <c r="H219" s="58">
        <v>786</v>
      </c>
      <c r="I219" s="55">
        <f>H219*$G219</f>
        <v>12261.6</v>
      </c>
    </row>
    <row r="220" ht="13.55" customHeight="1">
      <c r="A220" s="74"/>
      <c r="B220" s="74"/>
      <c r="C220" t="s" s="51">
        <v>45</v>
      </c>
      <c r="D220" s="50"/>
      <c r="E220" t="s" s="126">
        <v>437</v>
      </c>
      <c r="F220" t="s" s="52">
        <v>160</v>
      </c>
      <c r="G220" s="57">
        <v>0</v>
      </c>
      <c r="H220" s="58"/>
      <c r="I220" s="55">
        <f>H220*$G220</f>
        <v>0</v>
      </c>
    </row>
    <row r="221" ht="38.25" customHeight="1">
      <c r="A221" s="74"/>
      <c r="B221" s="74"/>
      <c r="C221" t="s" s="51">
        <v>47</v>
      </c>
      <c r="D221" s="50"/>
      <c r="E221" t="s" s="53">
        <v>438</v>
      </c>
      <c r="F221" t="s" s="52">
        <v>52</v>
      </c>
      <c r="G221" s="57">
        <f>0.8/100*G11</f>
        <v>4</v>
      </c>
      <c r="H221" s="58">
        <v>1950</v>
      </c>
      <c r="I221" s="55">
        <f>H221*$G221</f>
        <v>7800</v>
      </c>
    </row>
    <row r="222" ht="33.75" customHeight="1">
      <c r="A222" s="74"/>
      <c r="B222" s="74"/>
      <c r="C222" t="s" s="51">
        <v>102</v>
      </c>
      <c r="D222" s="50"/>
      <c r="E222" t="s" s="53">
        <v>439</v>
      </c>
      <c r="F222" t="s" s="52">
        <v>52</v>
      </c>
      <c r="G222" s="57">
        <f>0.08/100*G11</f>
        <v>0.4</v>
      </c>
      <c r="H222" s="58"/>
      <c r="I222" s="55">
        <f>H222*$G222</f>
        <v>0</v>
      </c>
    </row>
    <row r="223" ht="36" customHeight="1">
      <c r="A223" s="74"/>
      <c r="B223" s="74"/>
      <c r="C223" t="s" s="51">
        <v>99</v>
      </c>
      <c r="D223" s="50"/>
      <c r="E223" t="s" s="126">
        <v>440</v>
      </c>
      <c r="F223" s="50"/>
      <c r="G223" s="57">
        <v>0</v>
      </c>
      <c r="H223" s="58"/>
      <c r="I223" s="55">
        <f>H223*$G223</f>
        <v>0</v>
      </c>
    </row>
    <row r="224" ht="45.75" customHeight="1">
      <c r="A224" s="74"/>
      <c r="B224" s="74"/>
      <c r="C224" t="s" s="51">
        <v>118</v>
      </c>
      <c r="D224" s="50"/>
      <c r="E224" t="s" s="75">
        <v>441</v>
      </c>
      <c r="F224" t="s" s="52">
        <v>344</v>
      </c>
      <c r="G224" s="57">
        <f>0.08/100*G11</f>
        <v>0.4</v>
      </c>
      <c r="H224" s="58"/>
      <c r="I224" s="55">
        <f>H224*$G224</f>
        <v>0</v>
      </c>
    </row>
    <row r="225" ht="43.5" customHeight="1">
      <c r="A225" s="74"/>
      <c r="B225" s="74"/>
      <c r="C225" t="s" s="51">
        <v>139</v>
      </c>
      <c r="D225" s="50"/>
      <c r="E225" t="s" s="75">
        <v>442</v>
      </c>
      <c r="F225" t="s" s="52">
        <v>443</v>
      </c>
      <c r="G225" s="57">
        <v>0</v>
      </c>
      <c r="H225" s="58"/>
      <c r="I225" s="55">
        <f>H225*$G225</f>
        <v>0</v>
      </c>
    </row>
    <row r="226" ht="25.5" customHeight="1">
      <c r="A226" t="s" s="114">
        <v>444</v>
      </c>
      <c r="B226" s="79"/>
      <c r="C226" s="115"/>
      <c r="D226" s="115"/>
      <c r="E226" s="87"/>
      <c r="F226" s="79"/>
      <c r="G226" s="87"/>
      <c r="H226" s="88"/>
      <c r="I226" s="89">
        <f>SUM(I214:I225)</f>
        <v>36489.6</v>
      </c>
    </row>
    <row r="227" ht="13.55" customHeight="1">
      <c r="A227" s="100"/>
      <c r="B227" t="s" s="116">
        <v>445</v>
      </c>
      <c r="C227" s="100"/>
      <c r="D227" s="100"/>
      <c r="E227" t="s" s="117">
        <v>446</v>
      </c>
      <c r="F227" s="100"/>
      <c r="G227" s="101"/>
      <c r="H227" s="102"/>
      <c r="I227" s="103"/>
    </row>
    <row r="228" ht="130.5" customHeight="1">
      <c r="A228" s="74"/>
      <c r="B228" s="74"/>
      <c r="C228" t="s" s="51">
        <v>29</v>
      </c>
      <c r="D228" s="50"/>
      <c r="E228" t="s" s="75">
        <v>447</v>
      </c>
      <c r="F228" t="s" s="52">
        <v>448</v>
      </c>
      <c r="G228" s="57">
        <v>0</v>
      </c>
      <c r="H228" s="58"/>
      <c r="I228" s="55">
        <f>H228*$G228</f>
        <v>0</v>
      </c>
    </row>
    <row r="229" ht="48" customHeight="1">
      <c r="A229" s="74"/>
      <c r="B229" s="74"/>
      <c r="C229" t="s" s="51">
        <v>47</v>
      </c>
      <c r="D229" s="50"/>
      <c r="E229" t="s" s="75">
        <v>449</v>
      </c>
      <c r="F229" t="s" s="52">
        <v>448</v>
      </c>
      <c r="G229" s="57">
        <f>0.08/100*G11</f>
        <v>0.4</v>
      </c>
      <c r="H229" s="58"/>
      <c r="I229" s="55">
        <f>H229*$G229</f>
        <v>0</v>
      </c>
    </row>
    <row r="230" ht="25.5" customHeight="1">
      <c r="A230" t="s" s="114">
        <v>450</v>
      </c>
      <c r="B230" s="79"/>
      <c r="C230" s="115"/>
      <c r="D230" s="115"/>
      <c r="E230" s="87"/>
      <c r="F230" s="79"/>
      <c r="G230" s="87"/>
      <c r="H230" s="88"/>
      <c r="I230" s="89">
        <f>SUM(I228:I229)</f>
        <v>0</v>
      </c>
    </row>
    <row r="231" ht="13.55" customHeight="1">
      <c r="A231" s="100"/>
      <c r="B231" t="s" s="116">
        <v>451</v>
      </c>
      <c r="C231" s="100"/>
      <c r="D231" s="100"/>
      <c r="E231" t="s" s="117">
        <v>452</v>
      </c>
      <c r="F231" s="100"/>
      <c r="G231" s="101"/>
      <c r="H231" s="102"/>
      <c r="I231" s="103"/>
    </row>
    <row r="232" ht="84" customHeight="1">
      <c r="A232" s="130"/>
      <c r="B232" s="130"/>
      <c r="C232" t="s" s="51">
        <v>29</v>
      </c>
      <c r="D232" s="50"/>
      <c r="E232" t="s" s="56">
        <v>453</v>
      </c>
      <c r="F232" s="50"/>
      <c r="G232" s="57"/>
      <c r="H232" s="58"/>
      <c r="I232" s="55"/>
    </row>
    <row r="233" ht="37.5" customHeight="1">
      <c r="A233" s="127"/>
      <c r="B233" s="127"/>
      <c r="C233" t="s" s="51">
        <v>32</v>
      </c>
      <c r="D233" t="s" s="52">
        <v>454</v>
      </c>
      <c r="E233" t="s" s="56">
        <v>455</v>
      </c>
      <c r="F233" t="s" s="52">
        <v>381</v>
      </c>
      <c r="G233" s="57">
        <v>0</v>
      </c>
      <c r="H233" s="58"/>
      <c r="I233" s="55">
        <f>H233*$G233</f>
        <v>0</v>
      </c>
    </row>
    <row r="234" ht="36.75" customHeight="1">
      <c r="A234" s="127"/>
      <c r="B234" s="127"/>
      <c r="C234" t="s" s="51">
        <v>35</v>
      </c>
      <c r="D234" t="s" s="52">
        <v>456</v>
      </c>
      <c r="E234" t="s" s="56">
        <v>457</v>
      </c>
      <c r="F234" t="s" s="52">
        <v>381</v>
      </c>
      <c r="G234" s="57">
        <v>0</v>
      </c>
      <c r="H234" s="58"/>
      <c r="I234" s="55">
        <f>H234*$G234</f>
        <v>0</v>
      </c>
    </row>
    <row r="235" ht="35.25" customHeight="1">
      <c r="A235" s="127"/>
      <c r="B235" s="127"/>
      <c r="C235" t="s" s="51">
        <v>37</v>
      </c>
      <c r="D235" t="s" s="52">
        <v>458</v>
      </c>
      <c r="E235" t="s" s="56">
        <v>459</v>
      </c>
      <c r="F235" t="s" s="52">
        <v>381</v>
      </c>
      <c r="G235" s="57">
        <v>0</v>
      </c>
      <c r="H235" s="58"/>
      <c r="I235" s="55">
        <f>H235*$G235</f>
        <v>0</v>
      </c>
    </row>
    <row r="236" ht="37.5" customHeight="1">
      <c r="A236" s="127"/>
      <c r="B236" s="127"/>
      <c r="C236" t="s" s="51">
        <v>39</v>
      </c>
      <c r="D236" t="s" s="52">
        <v>460</v>
      </c>
      <c r="E236" t="s" s="56">
        <v>461</v>
      </c>
      <c r="F236" t="s" s="52">
        <v>381</v>
      </c>
      <c r="G236" s="57">
        <v>0</v>
      </c>
      <c r="H236" s="58"/>
      <c r="I236" s="55">
        <f>H236*$G236</f>
        <v>0</v>
      </c>
    </row>
    <row r="237" ht="34.5" customHeight="1">
      <c r="A237" s="127"/>
      <c r="B237" s="127"/>
      <c r="C237" t="s" s="51">
        <v>41</v>
      </c>
      <c r="D237" t="s" s="52">
        <v>462</v>
      </c>
      <c r="E237" t="s" s="56">
        <v>463</v>
      </c>
      <c r="F237" t="s" s="52">
        <v>381</v>
      </c>
      <c r="G237" s="57">
        <v>0</v>
      </c>
      <c r="H237" s="58"/>
      <c r="I237" s="55">
        <f>H237*$G237</f>
        <v>0</v>
      </c>
    </row>
    <row r="238" ht="46.5" customHeight="1">
      <c r="A238" s="127"/>
      <c r="B238" s="127"/>
      <c r="C238" t="s" s="51">
        <v>43</v>
      </c>
      <c r="D238" t="s" s="52">
        <v>464</v>
      </c>
      <c r="E238" t="s" s="56">
        <v>465</v>
      </c>
      <c r="F238" t="s" s="52">
        <v>381</v>
      </c>
      <c r="G238" s="57">
        <v>0</v>
      </c>
      <c r="H238" s="58"/>
      <c r="I238" s="55">
        <f>H238*$G238</f>
        <v>0</v>
      </c>
    </row>
    <row r="239" ht="35.25" customHeight="1">
      <c r="A239" s="127"/>
      <c r="B239" s="127"/>
      <c r="C239" t="s" s="51">
        <v>45</v>
      </c>
      <c r="D239" t="s" s="52">
        <v>466</v>
      </c>
      <c r="E239" t="s" s="56">
        <v>467</v>
      </c>
      <c r="F239" t="s" s="52">
        <v>381</v>
      </c>
      <c r="G239" s="57">
        <v>1</v>
      </c>
      <c r="H239" s="58">
        <v>3250</v>
      </c>
      <c r="I239" s="55">
        <f>H239*$G239</f>
        <v>3250</v>
      </c>
    </row>
    <row r="240" ht="39.75" customHeight="1">
      <c r="A240" s="127"/>
      <c r="B240" s="127"/>
      <c r="C240" t="s" s="51">
        <v>468</v>
      </c>
      <c r="D240" t="s" s="52">
        <v>469</v>
      </c>
      <c r="E240" t="s" s="56">
        <v>470</v>
      </c>
      <c r="F240" t="s" s="52">
        <v>381</v>
      </c>
      <c r="G240" s="57">
        <v>1</v>
      </c>
      <c r="H240" s="58">
        <v>2670</v>
      </c>
      <c r="I240" s="55">
        <f>H240*$G240</f>
        <v>2670</v>
      </c>
    </row>
    <row r="241" ht="15" customHeight="1">
      <c r="A241" s="127"/>
      <c r="B241" s="127"/>
      <c r="C241" t="s" s="51">
        <v>471</v>
      </c>
      <c r="D241" t="s" s="52">
        <v>472</v>
      </c>
      <c r="E241" t="s" s="56">
        <v>473</v>
      </c>
      <c r="F241" t="s" s="52">
        <v>381</v>
      </c>
      <c r="G241" s="57">
        <v>1</v>
      </c>
      <c r="H241" s="58">
        <v>2150</v>
      </c>
      <c r="I241" s="55">
        <f>H241*$G241</f>
        <v>2150</v>
      </c>
    </row>
    <row r="242" ht="55.5" customHeight="1">
      <c r="A242" s="127"/>
      <c r="B242" s="127"/>
      <c r="C242" t="s" s="51">
        <v>474</v>
      </c>
      <c r="D242" t="s" s="52">
        <v>475</v>
      </c>
      <c r="E242" t="s" s="56">
        <v>476</v>
      </c>
      <c r="F242" t="s" s="52">
        <v>381</v>
      </c>
      <c r="G242" s="57">
        <v>0</v>
      </c>
      <c r="H242" s="58"/>
      <c r="I242" s="55">
        <f>H242*$G242</f>
        <v>0</v>
      </c>
    </row>
    <row r="243" ht="39.75" customHeight="1">
      <c r="A243" s="127"/>
      <c r="B243" s="127"/>
      <c r="C243" t="s" s="51">
        <v>477</v>
      </c>
      <c r="D243" t="s" s="52">
        <v>478</v>
      </c>
      <c r="E243" t="s" s="56">
        <v>479</v>
      </c>
      <c r="F243" t="s" s="52">
        <v>381</v>
      </c>
      <c r="G243" s="57">
        <v>1</v>
      </c>
      <c r="H243" s="58">
        <v>1950</v>
      </c>
      <c r="I243" s="55">
        <f>H243*$G243</f>
        <v>1950</v>
      </c>
    </row>
    <row r="244" ht="31.5" customHeight="1">
      <c r="A244" s="127"/>
      <c r="B244" s="127"/>
      <c r="C244" t="s" s="51">
        <v>480</v>
      </c>
      <c r="D244" t="s" s="52">
        <v>481</v>
      </c>
      <c r="E244" t="s" s="53">
        <v>482</v>
      </c>
      <c r="F244" t="s" s="52">
        <v>448</v>
      </c>
      <c r="G244" s="57">
        <v>1</v>
      </c>
      <c r="H244" s="58">
        <v>3250</v>
      </c>
      <c r="I244" s="55">
        <f>H244*$G244</f>
        <v>3250</v>
      </c>
    </row>
    <row r="245" ht="15" customHeight="1">
      <c r="A245" s="127"/>
      <c r="B245" s="127"/>
      <c r="C245" t="s" s="51">
        <v>483</v>
      </c>
      <c r="D245" t="s" s="52">
        <v>484</v>
      </c>
      <c r="E245" t="s" s="53">
        <v>485</v>
      </c>
      <c r="F245" t="s" s="52">
        <v>448</v>
      </c>
      <c r="G245" s="57">
        <v>1</v>
      </c>
      <c r="H245" s="58">
        <v>1200</v>
      </c>
      <c r="I245" s="55">
        <f>H245*$G245</f>
        <v>1200</v>
      </c>
    </row>
    <row r="246" ht="30" customHeight="1">
      <c r="A246" s="127"/>
      <c r="B246" s="127"/>
      <c r="C246" t="s" s="51">
        <v>486</v>
      </c>
      <c r="D246" t="s" s="52">
        <v>487</v>
      </c>
      <c r="E246" t="s" s="53">
        <v>488</v>
      </c>
      <c r="F246" t="s" s="52">
        <v>448</v>
      </c>
      <c r="G246" s="57">
        <v>1</v>
      </c>
      <c r="H246" s="58">
        <v>1250</v>
      </c>
      <c r="I246" s="55">
        <f>H246*$G246</f>
        <v>1250</v>
      </c>
    </row>
    <row r="247" ht="15" customHeight="1">
      <c r="A247" s="74"/>
      <c r="B247" s="74"/>
      <c r="C247" t="s" s="51">
        <v>489</v>
      </c>
      <c r="D247" t="s" s="52">
        <v>490</v>
      </c>
      <c r="E247" t="s" s="53">
        <v>491</v>
      </c>
      <c r="F247" t="s" s="52">
        <v>381</v>
      </c>
      <c r="G247" s="57">
        <v>1</v>
      </c>
      <c r="H247" s="58">
        <v>850</v>
      </c>
      <c r="I247" s="55">
        <f>H247*$G247</f>
        <v>850</v>
      </c>
    </row>
    <row r="248" ht="15" customHeight="1">
      <c r="A248" s="74"/>
      <c r="B248" s="74"/>
      <c r="C248" t="s" s="51">
        <v>492</v>
      </c>
      <c r="D248" t="s" s="52">
        <v>493</v>
      </c>
      <c r="E248" t="s" s="53">
        <v>494</v>
      </c>
      <c r="F248" t="s" s="52">
        <v>381</v>
      </c>
      <c r="G248" s="57">
        <v>0</v>
      </c>
      <c r="H248" s="58"/>
      <c r="I248" s="55">
        <f>H248*$G248</f>
        <v>0</v>
      </c>
    </row>
    <row r="249" ht="37.5" customHeight="1">
      <c r="A249" s="74"/>
      <c r="B249" s="74"/>
      <c r="C249" t="s" s="51">
        <v>495</v>
      </c>
      <c r="D249" t="s" s="52">
        <v>496</v>
      </c>
      <c r="E249" t="s" s="53">
        <v>497</v>
      </c>
      <c r="F249" t="s" s="52">
        <v>498</v>
      </c>
      <c r="G249" s="57">
        <v>1</v>
      </c>
      <c r="H249" s="58">
        <v>1980</v>
      </c>
      <c r="I249" s="55">
        <f>H249*$G249</f>
        <v>1980</v>
      </c>
    </row>
    <row r="250" ht="31.5" customHeight="1">
      <c r="A250" t="s" s="59">
        <v>499</v>
      </c>
      <c r="B250" s="78"/>
      <c r="C250" s="61"/>
      <c r="D250" s="61"/>
      <c r="E250" s="86"/>
      <c r="F250" s="78"/>
      <c r="G250" s="87"/>
      <c r="H250" s="88"/>
      <c r="I250" s="89">
        <f>SUM(I233:I249)</f>
        <v>18550</v>
      </c>
    </row>
    <row r="251" ht="15.75" customHeight="1">
      <c r="A251" t="s" s="37">
        <v>500</v>
      </c>
      <c r="B251" s="38"/>
      <c r="C251" s="38"/>
      <c r="D251" s="38"/>
      <c r="E251" t="s" s="93">
        <v>501</v>
      </c>
      <c r="F251" s="38"/>
      <c r="G251" s="38"/>
      <c r="H251" s="94"/>
      <c r="I251" s="42"/>
    </row>
    <row r="252" ht="15.75" customHeight="1">
      <c r="A252" s="45"/>
      <c r="B252" t="s" s="44">
        <v>502</v>
      </c>
      <c r="C252" s="45"/>
      <c r="D252" s="45"/>
      <c r="E252" t="s" s="99">
        <v>503</v>
      </c>
      <c r="F252" s="45"/>
      <c r="G252" s="101"/>
      <c r="H252" s="102"/>
      <c r="I252" s="103"/>
    </row>
    <row r="253" ht="30" customHeight="1">
      <c r="A253" s="74"/>
      <c r="B253" s="74"/>
      <c r="C253" t="s" s="51">
        <v>32</v>
      </c>
      <c r="D253" t="s" s="52">
        <v>504</v>
      </c>
      <c r="E253" t="s" s="75">
        <v>505</v>
      </c>
      <c r="F253" t="s" s="52">
        <v>448</v>
      </c>
      <c r="G253" s="57">
        <v>0</v>
      </c>
      <c r="H253" s="58"/>
      <c r="I253" s="55">
        <f>H253*$G253</f>
        <v>0</v>
      </c>
    </row>
    <row r="254" ht="15" customHeight="1">
      <c r="A254" s="74"/>
      <c r="B254" s="74"/>
      <c r="C254" s="74"/>
      <c r="D254" s="50"/>
      <c r="E254" t="s" s="75">
        <v>506</v>
      </c>
      <c r="F254" s="50"/>
      <c r="G254" s="57"/>
      <c r="H254" s="58"/>
      <c r="I254" s="55"/>
    </row>
    <row r="255" ht="15" customHeight="1">
      <c r="A255" s="74"/>
      <c r="B255" s="74"/>
      <c r="C255" s="74"/>
      <c r="D255" s="50"/>
      <c r="E255" t="s" s="75">
        <v>507</v>
      </c>
      <c r="F255" s="50"/>
      <c r="G255" s="57"/>
      <c r="H255" s="58"/>
      <c r="I255" s="55"/>
    </row>
    <row r="256" ht="15" customHeight="1">
      <c r="A256" s="74"/>
      <c r="B256" s="74"/>
      <c r="C256" s="74"/>
      <c r="D256" s="50"/>
      <c r="E256" t="s" s="131">
        <v>508</v>
      </c>
      <c r="F256" s="50"/>
      <c r="G256" s="57"/>
      <c r="H256" s="58"/>
      <c r="I256" s="55"/>
    </row>
    <row r="257" ht="15" customHeight="1">
      <c r="A257" s="74"/>
      <c r="B257" s="74"/>
      <c r="C257" s="74"/>
      <c r="D257" s="50"/>
      <c r="E257" t="s" s="75">
        <v>509</v>
      </c>
      <c r="F257" s="50"/>
      <c r="G257" s="57"/>
      <c r="H257" s="58"/>
      <c r="I257" s="55"/>
    </row>
    <row r="258" ht="15" customHeight="1">
      <c r="A258" s="74"/>
      <c r="B258" s="74"/>
      <c r="C258" s="74"/>
      <c r="D258" s="50"/>
      <c r="E258" t="s" s="75">
        <v>510</v>
      </c>
      <c r="F258" s="50"/>
      <c r="G258" s="57"/>
      <c r="H258" s="58"/>
      <c r="I258" s="55"/>
    </row>
    <row r="259" ht="15" customHeight="1">
      <c r="A259" s="74"/>
      <c r="B259" s="74"/>
      <c r="C259" s="74"/>
      <c r="D259" s="50"/>
      <c r="E259" t="s" s="75">
        <v>511</v>
      </c>
      <c r="F259" s="50"/>
      <c r="G259" s="57"/>
      <c r="H259" s="58"/>
      <c r="I259" s="55"/>
    </row>
    <row r="260" ht="35.25" customHeight="1">
      <c r="A260" s="74"/>
      <c r="B260" s="74"/>
      <c r="C260" t="s" s="51">
        <v>35</v>
      </c>
      <c r="D260" t="s" s="52">
        <v>512</v>
      </c>
      <c r="E260" t="s" s="75">
        <v>505</v>
      </c>
      <c r="F260" t="s" s="52">
        <v>448</v>
      </c>
      <c r="G260" s="57">
        <v>0</v>
      </c>
      <c r="H260" s="58"/>
      <c r="I260" s="55">
        <f>H260*$G260</f>
        <v>0</v>
      </c>
    </row>
    <row r="261" ht="15" customHeight="1">
      <c r="A261" s="74"/>
      <c r="B261" s="74"/>
      <c r="C261" s="74"/>
      <c r="D261" s="50"/>
      <c r="E261" t="s" s="75">
        <v>506</v>
      </c>
      <c r="F261" s="132"/>
      <c r="G261" s="57"/>
      <c r="H261" s="58"/>
      <c r="I261" s="55"/>
    </row>
    <row r="262" ht="15" customHeight="1">
      <c r="A262" s="74"/>
      <c r="B262" s="74"/>
      <c r="C262" s="74"/>
      <c r="D262" s="50"/>
      <c r="E262" t="s" s="75">
        <v>513</v>
      </c>
      <c r="F262" s="132"/>
      <c r="G262" s="57"/>
      <c r="H262" s="58"/>
      <c r="I262" s="55"/>
    </row>
    <row r="263" ht="15" customHeight="1">
      <c r="A263" s="74"/>
      <c r="B263" s="74"/>
      <c r="C263" s="74"/>
      <c r="D263" s="50"/>
      <c r="E263" t="s" s="131">
        <v>508</v>
      </c>
      <c r="F263" s="132"/>
      <c r="G263" s="57"/>
      <c r="H263" s="58"/>
      <c r="I263" s="55"/>
    </row>
    <row r="264" ht="15" customHeight="1">
      <c r="A264" s="74"/>
      <c r="B264" s="74"/>
      <c r="C264" s="74"/>
      <c r="D264" s="50"/>
      <c r="E264" t="s" s="75">
        <v>514</v>
      </c>
      <c r="F264" s="132"/>
      <c r="G264" s="57"/>
      <c r="H264" s="58"/>
      <c r="I264" s="55"/>
    </row>
    <row r="265" ht="15" customHeight="1">
      <c r="A265" s="74"/>
      <c r="B265" s="74"/>
      <c r="C265" s="74"/>
      <c r="D265" s="50"/>
      <c r="E265" t="s" s="75">
        <v>515</v>
      </c>
      <c r="F265" s="132"/>
      <c r="G265" s="57"/>
      <c r="H265" s="58"/>
      <c r="I265" s="55"/>
    </row>
    <row r="266" ht="15" customHeight="1">
      <c r="A266" s="74"/>
      <c r="B266" s="74"/>
      <c r="C266" s="74"/>
      <c r="D266" s="50"/>
      <c r="E266" t="s" s="75">
        <v>511</v>
      </c>
      <c r="F266" s="132"/>
      <c r="G266" s="57"/>
      <c r="H266" s="58"/>
      <c r="I266" s="55"/>
    </row>
    <row r="267" ht="30.75" customHeight="1">
      <c r="A267" s="74"/>
      <c r="B267" s="74"/>
      <c r="C267" t="s" s="51">
        <v>37</v>
      </c>
      <c r="D267" t="s" s="52">
        <v>516</v>
      </c>
      <c r="E267" t="s" s="75">
        <v>505</v>
      </c>
      <c r="F267" t="s" s="52">
        <v>448</v>
      </c>
      <c r="G267" s="57">
        <v>0</v>
      </c>
      <c r="H267" s="58"/>
      <c r="I267" s="55">
        <f>H267*$G267</f>
        <v>0</v>
      </c>
    </row>
    <row r="268" ht="15" customHeight="1">
      <c r="A268" s="74"/>
      <c r="B268" s="74"/>
      <c r="C268" s="74"/>
      <c r="D268" s="50"/>
      <c r="E268" t="s" s="75">
        <v>506</v>
      </c>
      <c r="F268" s="50"/>
      <c r="G268" s="57"/>
      <c r="H268" s="58"/>
      <c r="I268" s="55"/>
    </row>
    <row r="269" ht="15" customHeight="1">
      <c r="A269" s="74"/>
      <c r="B269" s="74"/>
      <c r="C269" s="74"/>
      <c r="D269" s="50"/>
      <c r="E269" t="s" s="75">
        <v>513</v>
      </c>
      <c r="F269" s="50"/>
      <c r="G269" s="57"/>
      <c r="H269" s="58"/>
      <c r="I269" s="55"/>
    </row>
    <row r="270" ht="15" customHeight="1">
      <c r="A270" s="74"/>
      <c r="B270" s="74"/>
      <c r="C270" s="74"/>
      <c r="D270" s="50"/>
      <c r="E270" t="s" s="131">
        <v>508</v>
      </c>
      <c r="F270" s="50"/>
      <c r="G270" s="57"/>
      <c r="H270" s="58"/>
      <c r="I270" s="55"/>
    </row>
    <row r="271" ht="15" customHeight="1">
      <c r="A271" s="74"/>
      <c r="B271" s="74"/>
      <c r="C271" s="74"/>
      <c r="D271" s="50"/>
      <c r="E271" t="s" s="75">
        <v>517</v>
      </c>
      <c r="F271" s="50"/>
      <c r="G271" s="57"/>
      <c r="H271" s="58"/>
      <c r="I271" s="55"/>
    </row>
    <row r="272" ht="15" customHeight="1">
      <c r="A272" s="74"/>
      <c r="B272" s="74"/>
      <c r="C272" s="74"/>
      <c r="D272" s="50"/>
      <c r="E272" t="s" s="75">
        <v>518</v>
      </c>
      <c r="F272" s="50"/>
      <c r="G272" s="57"/>
      <c r="H272" s="58"/>
      <c r="I272" s="55"/>
    </row>
    <row r="273" ht="15" customHeight="1">
      <c r="A273" s="74"/>
      <c r="B273" s="74"/>
      <c r="C273" s="74"/>
      <c r="D273" s="50"/>
      <c r="E273" t="s" s="75">
        <v>511</v>
      </c>
      <c r="F273" s="50"/>
      <c r="G273" s="57"/>
      <c r="H273" s="58"/>
      <c r="I273" s="55"/>
    </row>
    <row r="274" ht="31.5" customHeight="1">
      <c r="A274" t="s" s="59">
        <v>519</v>
      </c>
      <c r="B274" s="78"/>
      <c r="C274" s="61"/>
      <c r="D274" s="61"/>
      <c r="E274" s="86"/>
      <c r="F274" s="78"/>
      <c r="G274" s="87"/>
      <c r="H274" s="88"/>
      <c r="I274" s="89">
        <f>SUM(I253:I273)</f>
        <v>0</v>
      </c>
    </row>
    <row r="275" ht="15.75" customHeight="1">
      <c r="A275" s="45"/>
      <c r="B275" t="s" s="44">
        <v>520</v>
      </c>
      <c r="C275" s="45"/>
      <c r="D275" s="45"/>
      <c r="E275" t="s" s="99">
        <v>521</v>
      </c>
      <c r="F275" s="45"/>
      <c r="G275" s="101"/>
      <c r="H275" s="102"/>
      <c r="I275" s="103"/>
    </row>
    <row r="276" ht="25.5" customHeight="1">
      <c r="A276" s="74"/>
      <c r="B276" s="74"/>
      <c r="C276" t="s" s="51">
        <v>50</v>
      </c>
      <c r="D276" t="s" s="52">
        <v>522</v>
      </c>
      <c r="E276" t="s" s="75">
        <v>523</v>
      </c>
      <c r="F276" t="s" s="52">
        <v>448</v>
      </c>
      <c r="G276" s="57">
        <v>0</v>
      </c>
      <c r="H276" s="58"/>
      <c r="I276" s="55">
        <f>H276*$G276</f>
        <v>0</v>
      </c>
    </row>
    <row r="277" ht="15" customHeight="1">
      <c r="A277" s="74"/>
      <c r="B277" s="74"/>
      <c r="C277" s="74"/>
      <c r="D277" s="50"/>
      <c r="E277" t="s" s="131">
        <v>506</v>
      </c>
      <c r="F277" s="132"/>
      <c r="G277" s="57"/>
      <c r="H277" s="58"/>
      <c r="I277" s="55"/>
    </row>
    <row r="278" ht="15" customHeight="1">
      <c r="A278" s="74"/>
      <c r="B278" s="74"/>
      <c r="C278" s="74"/>
      <c r="D278" s="50"/>
      <c r="E278" t="s" s="75">
        <v>524</v>
      </c>
      <c r="F278" s="132"/>
      <c r="G278" s="57"/>
      <c r="H278" s="58"/>
      <c r="I278" s="55"/>
    </row>
    <row r="279" ht="15" customHeight="1">
      <c r="A279" s="74"/>
      <c r="B279" s="74"/>
      <c r="C279" s="74"/>
      <c r="D279" s="50"/>
      <c r="E279" t="s" s="131">
        <v>525</v>
      </c>
      <c r="F279" s="132"/>
      <c r="G279" s="57"/>
      <c r="H279" s="58"/>
      <c r="I279" s="55"/>
    </row>
    <row r="280" ht="15" customHeight="1">
      <c r="A280" s="74"/>
      <c r="B280" s="74"/>
      <c r="C280" s="74"/>
      <c r="D280" s="50"/>
      <c r="E280" t="s" s="75">
        <v>526</v>
      </c>
      <c r="F280" s="132"/>
      <c r="G280" s="57"/>
      <c r="H280" s="58"/>
      <c r="I280" s="55"/>
    </row>
    <row r="281" ht="15" customHeight="1">
      <c r="A281" s="74"/>
      <c r="B281" s="74"/>
      <c r="C281" s="74"/>
      <c r="D281" s="50"/>
      <c r="E281" t="s" s="131">
        <v>508</v>
      </c>
      <c r="F281" s="132"/>
      <c r="G281" s="57"/>
      <c r="H281" s="58"/>
      <c r="I281" s="55"/>
    </row>
    <row r="282" ht="15" customHeight="1">
      <c r="A282" s="74"/>
      <c r="B282" s="74"/>
      <c r="C282" s="74"/>
      <c r="D282" s="50"/>
      <c r="E282" t="s" s="75">
        <v>527</v>
      </c>
      <c r="F282" s="132"/>
      <c r="G282" s="57"/>
      <c r="H282" s="58"/>
      <c r="I282" s="55"/>
    </row>
    <row r="283" ht="15" customHeight="1">
      <c r="A283" s="74"/>
      <c r="B283" s="74"/>
      <c r="C283" s="74"/>
      <c r="D283" s="50"/>
      <c r="E283" t="s" s="75">
        <v>511</v>
      </c>
      <c r="F283" s="132"/>
      <c r="G283" s="57"/>
      <c r="H283" s="58"/>
      <c r="I283" s="55"/>
    </row>
    <row r="284" ht="33.75" customHeight="1">
      <c r="A284" s="74"/>
      <c r="B284" s="74"/>
      <c r="C284" t="s" s="51">
        <v>53</v>
      </c>
      <c r="D284" t="s" s="52">
        <v>528</v>
      </c>
      <c r="E284" t="s" s="75">
        <v>529</v>
      </c>
      <c r="F284" t="s" s="52">
        <v>448</v>
      </c>
      <c r="G284" s="57">
        <v>0</v>
      </c>
      <c r="H284" s="58"/>
      <c r="I284" s="55">
        <f>H284*$G284</f>
        <v>0</v>
      </c>
    </row>
    <row r="285" ht="36" customHeight="1">
      <c r="A285" s="74"/>
      <c r="B285" s="74"/>
      <c r="C285" s="74"/>
      <c r="D285" s="50"/>
      <c r="E285" t="s" s="75">
        <v>523</v>
      </c>
      <c r="F285" s="50"/>
      <c r="G285" s="57"/>
      <c r="H285" s="58"/>
      <c r="I285" s="55"/>
    </row>
    <row r="286" ht="15" customHeight="1">
      <c r="A286" s="74"/>
      <c r="B286" s="74"/>
      <c r="C286" s="74"/>
      <c r="D286" s="50"/>
      <c r="E286" t="s" s="75">
        <v>530</v>
      </c>
      <c r="F286" s="50"/>
      <c r="G286" s="57"/>
      <c r="H286" s="58"/>
      <c r="I286" s="55"/>
    </row>
    <row r="287" ht="15" customHeight="1">
      <c r="A287" s="74"/>
      <c r="B287" s="74"/>
      <c r="C287" s="74"/>
      <c r="D287" s="50"/>
      <c r="E287" t="s" s="131">
        <v>506</v>
      </c>
      <c r="F287" s="50"/>
      <c r="G287" s="57"/>
      <c r="H287" s="58"/>
      <c r="I287" s="55"/>
    </row>
    <row r="288" ht="15" customHeight="1">
      <c r="A288" s="74"/>
      <c r="B288" s="74"/>
      <c r="C288" s="74"/>
      <c r="D288" s="50"/>
      <c r="E288" t="s" s="75">
        <v>531</v>
      </c>
      <c r="F288" s="50"/>
      <c r="G288" s="57"/>
      <c r="H288" s="58"/>
      <c r="I288" s="55"/>
    </row>
    <row r="289" ht="15" customHeight="1">
      <c r="A289" s="74"/>
      <c r="B289" s="74"/>
      <c r="C289" s="74"/>
      <c r="D289" s="50"/>
      <c r="E289" t="s" s="131">
        <v>525</v>
      </c>
      <c r="F289" s="50"/>
      <c r="G289" s="57"/>
      <c r="H289" s="58"/>
      <c r="I289" s="55"/>
    </row>
    <row r="290" ht="15" customHeight="1">
      <c r="A290" s="74"/>
      <c r="B290" s="74"/>
      <c r="C290" s="74"/>
      <c r="D290" s="50"/>
      <c r="E290" t="s" s="75">
        <v>532</v>
      </c>
      <c r="F290" s="50"/>
      <c r="G290" s="57"/>
      <c r="H290" s="58"/>
      <c r="I290" s="55"/>
    </row>
    <row r="291" ht="15" customHeight="1">
      <c r="A291" s="74"/>
      <c r="B291" s="74"/>
      <c r="C291" s="74"/>
      <c r="D291" s="50"/>
      <c r="E291" t="s" s="131">
        <v>508</v>
      </c>
      <c r="F291" s="50"/>
      <c r="G291" s="57"/>
      <c r="H291" s="58"/>
      <c r="I291" s="55"/>
    </row>
    <row r="292" ht="15" customHeight="1">
      <c r="A292" s="74"/>
      <c r="B292" s="74"/>
      <c r="C292" s="74"/>
      <c r="D292" s="50"/>
      <c r="E292" t="s" s="75">
        <v>533</v>
      </c>
      <c r="F292" s="50"/>
      <c r="G292" s="57"/>
      <c r="H292" s="58"/>
      <c r="I292" s="55"/>
    </row>
    <row r="293" ht="15" customHeight="1">
      <c r="A293" s="74"/>
      <c r="B293" s="74"/>
      <c r="C293" s="74"/>
      <c r="D293" s="50"/>
      <c r="E293" t="s" s="75">
        <v>511</v>
      </c>
      <c r="F293" s="50"/>
      <c r="G293" s="57"/>
      <c r="H293" s="58"/>
      <c r="I293" s="55"/>
    </row>
    <row r="294" ht="40.5" customHeight="1">
      <c r="A294" s="74"/>
      <c r="B294" s="74"/>
      <c r="C294" t="s" s="51">
        <v>55</v>
      </c>
      <c r="D294" t="s" s="52">
        <v>534</v>
      </c>
      <c r="E294" t="s" s="75">
        <v>535</v>
      </c>
      <c r="F294" t="s" s="52">
        <v>448</v>
      </c>
      <c r="G294" s="57">
        <v>0</v>
      </c>
      <c r="H294" s="58"/>
      <c r="I294" s="55">
        <f>H294*$G294</f>
        <v>0</v>
      </c>
    </row>
    <row r="295" ht="39.75" customHeight="1">
      <c r="A295" s="74"/>
      <c r="B295" s="74"/>
      <c r="C295" s="74"/>
      <c r="D295" s="50"/>
      <c r="E295" t="s" s="75">
        <v>523</v>
      </c>
      <c r="F295" s="50"/>
      <c r="G295" s="57"/>
      <c r="H295" s="58"/>
      <c r="I295" s="55"/>
    </row>
    <row r="296" ht="15" customHeight="1">
      <c r="A296" s="74"/>
      <c r="B296" s="74"/>
      <c r="C296" s="74"/>
      <c r="D296" s="50"/>
      <c r="E296" t="s" s="75">
        <v>530</v>
      </c>
      <c r="F296" s="50"/>
      <c r="G296" s="57"/>
      <c r="H296" s="58"/>
      <c r="I296" s="55"/>
    </row>
    <row r="297" ht="15" customHeight="1">
      <c r="A297" s="74"/>
      <c r="B297" s="74"/>
      <c r="C297" s="74"/>
      <c r="D297" s="50"/>
      <c r="E297" t="s" s="131">
        <v>506</v>
      </c>
      <c r="F297" s="50"/>
      <c r="G297" s="57"/>
      <c r="H297" s="58"/>
      <c r="I297" s="55"/>
    </row>
    <row r="298" ht="15" customHeight="1">
      <c r="A298" s="74"/>
      <c r="B298" s="74"/>
      <c r="C298" s="74"/>
      <c r="D298" s="50"/>
      <c r="E298" t="s" s="75">
        <v>531</v>
      </c>
      <c r="F298" s="50"/>
      <c r="G298" s="57"/>
      <c r="H298" s="58"/>
      <c r="I298" s="55"/>
    </row>
    <row r="299" ht="15" customHeight="1">
      <c r="A299" s="74"/>
      <c r="B299" s="74"/>
      <c r="C299" s="74"/>
      <c r="D299" s="50"/>
      <c r="E299" t="s" s="131">
        <v>525</v>
      </c>
      <c r="F299" s="50"/>
      <c r="G299" s="57"/>
      <c r="H299" s="58"/>
      <c r="I299" s="55"/>
    </row>
    <row r="300" ht="15" customHeight="1">
      <c r="A300" s="74"/>
      <c r="B300" s="74"/>
      <c r="C300" s="74"/>
      <c r="D300" s="50"/>
      <c r="E300" t="s" s="75">
        <v>532</v>
      </c>
      <c r="F300" s="50"/>
      <c r="G300" s="57"/>
      <c r="H300" s="58"/>
      <c r="I300" s="55"/>
    </row>
    <row r="301" ht="15" customHeight="1">
      <c r="A301" s="74"/>
      <c r="B301" s="74"/>
      <c r="C301" s="74"/>
      <c r="D301" s="50"/>
      <c r="E301" t="s" s="131">
        <v>508</v>
      </c>
      <c r="F301" s="50"/>
      <c r="G301" s="57"/>
      <c r="H301" s="58"/>
      <c r="I301" s="55"/>
    </row>
    <row r="302" ht="15" customHeight="1">
      <c r="A302" s="74"/>
      <c r="B302" s="74"/>
      <c r="C302" s="74"/>
      <c r="D302" s="50"/>
      <c r="E302" t="s" s="75">
        <v>536</v>
      </c>
      <c r="F302" s="50"/>
      <c r="G302" s="57"/>
      <c r="H302" s="58"/>
      <c r="I302" s="55"/>
    </row>
    <row r="303" ht="15" customHeight="1">
      <c r="A303" s="74"/>
      <c r="B303" s="74"/>
      <c r="C303" s="74"/>
      <c r="D303" s="50"/>
      <c r="E303" t="s" s="75">
        <v>511</v>
      </c>
      <c r="F303" s="50"/>
      <c r="G303" s="57"/>
      <c r="H303" s="58"/>
      <c r="I303" s="55"/>
    </row>
    <row r="304" ht="31.5" customHeight="1">
      <c r="A304" t="s" s="59">
        <v>537</v>
      </c>
      <c r="B304" s="78"/>
      <c r="C304" s="61"/>
      <c r="D304" s="61"/>
      <c r="E304" s="86"/>
      <c r="F304" s="78"/>
      <c r="G304" s="86"/>
      <c r="H304" s="91"/>
      <c r="I304" s="133">
        <f>SUM(I276:I303)</f>
        <v>0</v>
      </c>
    </row>
    <row r="305" ht="15.75" customHeight="1">
      <c r="A305" s="45"/>
      <c r="B305" t="s" s="44">
        <v>538</v>
      </c>
      <c r="C305" s="45"/>
      <c r="D305" s="45"/>
      <c r="E305" t="s" s="134">
        <v>539</v>
      </c>
      <c r="F305" s="45"/>
      <c r="G305" s="135"/>
      <c r="H305" s="136"/>
      <c r="I305" s="137"/>
    </row>
    <row r="306" ht="15" customHeight="1">
      <c r="A306" s="74"/>
      <c r="B306" s="74"/>
      <c r="C306" t="s" s="51">
        <v>86</v>
      </c>
      <c r="D306" t="s" s="52">
        <v>540</v>
      </c>
      <c r="E306" t="s" s="75">
        <v>541</v>
      </c>
      <c r="F306" t="s" s="52">
        <v>448</v>
      </c>
      <c r="G306" s="57">
        <v>0</v>
      </c>
      <c r="H306" s="119"/>
      <c r="I306" s="55">
        <f>H306*$G306</f>
        <v>0</v>
      </c>
    </row>
    <row r="307" ht="15" customHeight="1">
      <c r="A307" s="74"/>
      <c r="B307" s="74"/>
      <c r="C307" s="74"/>
      <c r="D307" s="50"/>
      <c r="E307" t="s" s="75">
        <v>506</v>
      </c>
      <c r="F307" s="50"/>
      <c r="G307" s="57"/>
      <c r="H307" s="58"/>
      <c r="I307" s="55"/>
    </row>
    <row r="308" ht="15" customHeight="1">
      <c r="A308" s="74"/>
      <c r="B308" s="74"/>
      <c r="C308" s="74"/>
      <c r="D308" s="50"/>
      <c r="E308" t="s" s="75">
        <v>542</v>
      </c>
      <c r="F308" s="50"/>
      <c r="G308" s="57"/>
      <c r="H308" s="58"/>
      <c r="I308" s="55"/>
    </row>
    <row r="309" ht="15" customHeight="1">
      <c r="A309" s="74"/>
      <c r="B309" s="74"/>
      <c r="C309" s="74"/>
      <c r="D309" s="50"/>
      <c r="E309" t="s" s="75">
        <v>508</v>
      </c>
      <c r="F309" s="50"/>
      <c r="G309" s="57"/>
      <c r="H309" s="58"/>
      <c r="I309" s="55"/>
    </row>
    <row r="310" ht="15" customHeight="1">
      <c r="A310" s="74"/>
      <c r="B310" s="74"/>
      <c r="C310" s="74"/>
      <c r="D310" s="50"/>
      <c r="E310" t="s" s="75">
        <v>536</v>
      </c>
      <c r="F310" s="50"/>
      <c r="G310" s="57"/>
      <c r="H310" s="58"/>
      <c r="I310" s="55"/>
    </row>
    <row r="311" ht="15" customHeight="1">
      <c r="A311" s="74"/>
      <c r="B311" s="74"/>
      <c r="C311" s="74"/>
      <c r="D311" s="50"/>
      <c r="E311" t="s" s="75">
        <v>543</v>
      </c>
      <c r="F311" s="50"/>
      <c r="G311" s="57"/>
      <c r="H311" s="58"/>
      <c r="I311" s="55"/>
    </row>
    <row r="312" ht="15" customHeight="1">
      <c r="A312" s="74"/>
      <c r="B312" s="74"/>
      <c r="C312" s="74"/>
      <c r="D312" s="50"/>
      <c r="E312" t="s" s="75">
        <v>511</v>
      </c>
      <c r="F312" s="50"/>
      <c r="G312" s="57"/>
      <c r="H312" s="58"/>
      <c r="I312" s="55"/>
    </row>
    <row r="313" ht="15" customHeight="1">
      <c r="A313" s="74"/>
      <c r="B313" s="74"/>
      <c r="C313" t="s" s="51">
        <v>299</v>
      </c>
      <c r="D313" t="s" s="52">
        <v>544</v>
      </c>
      <c r="E313" t="s" s="75">
        <v>545</v>
      </c>
      <c r="F313" t="s" s="52">
        <v>448</v>
      </c>
      <c r="G313" s="57">
        <v>1</v>
      </c>
      <c r="H313" s="119">
        <v>12600</v>
      </c>
      <c r="I313" s="55">
        <f>H313*$G313</f>
        <v>12600</v>
      </c>
    </row>
    <row r="314" ht="15" customHeight="1">
      <c r="A314" s="74"/>
      <c r="B314" s="74"/>
      <c r="C314" s="74"/>
      <c r="D314" s="50"/>
      <c r="E314" t="s" s="138">
        <v>506</v>
      </c>
      <c r="F314" s="50"/>
      <c r="G314" s="57"/>
      <c r="H314" s="58"/>
      <c r="I314" s="55"/>
    </row>
    <row r="315" ht="15" customHeight="1">
      <c r="A315" s="74"/>
      <c r="B315" s="74"/>
      <c r="C315" s="74"/>
      <c r="D315" s="50"/>
      <c r="E315" t="s" s="75">
        <v>546</v>
      </c>
      <c r="F315" s="50"/>
      <c r="G315" s="57"/>
      <c r="H315" s="58"/>
      <c r="I315" s="55"/>
    </row>
    <row r="316" ht="15" customHeight="1">
      <c r="A316" s="74"/>
      <c r="B316" s="74"/>
      <c r="C316" s="74"/>
      <c r="D316" s="50"/>
      <c r="E316" t="s" s="138">
        <v>508</v>
      </c>
      <c r="F316" s="50"/>
      <c r="G316" s="57"/>
      <c r="H316" s="58"/>
      <c r="I316" s="55"/>
    </row>
    <row r="317" ht="15" customHeight="1">
      <c r="A317" s="74"/>
      <c r="B317" s="74"/>
      <c r="C317" s="74"/>
      <c r="D317" s="50"/>
      <c r="E317" t="s" s="75">
        <v>547</v>
      </c>
      <c r="F317" s="50"/>
      <c r="G317" s="57"/>
      <c r="H317" s="58"/>
      <c r="I317" s="55"/>
    </row>
    <row r="318" ht="15" customHeight="1">
      <c r="A318" s="74"/>
      <c r="B318" s="74"/>
      <c r="C318" s="74"/>
      <c r="D318" s="50"/>
      <c r="E318" t="s" s="75">
        <v>548</v>
      </c>
      <c r="F318" s="50"/>
      <c r="G318" s="57"/>
      <c r="H318" s="58"/>
      <c r="I318" s="55"/>
    </row>
    <row r="319" ht="15" customHeight="1">
      <c r="A319" s="74"/>
      <c r="B319" s="74"/>
      <c r="C319" s="74"/>
      <c r="D319" s="50"/>
      <c r="E319" t="s" s="75">
        <v>511</v>
      </c>
      <c r="F319" s="50"/>
      <c r="G319" s="57"/>
      <c r="H319" s="58"/>
      <c r="I319" s="55"/>
    </row>
    <row r="320" ht="15" customHeight="1">
      <c r="A320" s="74"/>
      <c r="B320" s="74"/>
      <c r="C320" t="s" s="51">
        <v>413</v>
      </c>
      <c r="D320" t="s" s="52">
        <v>549</v>
      </c>
      <c r="E320" t="s" s="75">
        <v>550</v>
      </c>
      <c r="F320" t="s" s="52">
        <v>448</v>
      </c>
      <c r="G320" s="57">
        <v>0</v>
      </c>
      <c r="H320" s="119"/>
      <c r="I320" s="55">
        <f>H320*$G320</f>
        <v>0</v>
      </c>
    </row>
    <row r="321" ht="15" customHeight="1">
      <c r="A321" s="74"/>
      <c r="B321" s="74"/>
      <c r="C321" s="74"/>
      <c r="D321" s="50"/>
      <c r="E321" t="s" s="75">
        <v>506</v>
      </c>
      <c r="F321" s="50"/>
      <c r="G321" s="57"/>
      <c r="H321" s="58"/>
      <c r="I321" s="55"/>
    </row>
    <row r="322" ht="15" customHeight="1">
      <c r="A322" s="74"/>
      <c r="B322" s="74"/>
      <c r="C322" s="74"/>
      <c r="D322" s="50"/>
      <c r="E322" t="s" s="75">
        <v>551</v>
      </c>
      <c r="F322" s="50"/>
      <c r="G322" s="57"/>
      <c r="H322" s="58"/>
      <c r="I322" s="55"/>
    </row>
    <row r="323" ht="15" customHeight="1">
      <c r="A323" s="74"/>
      <c r="B323" s="74"/>
      <c r="C323" s="74"/>
      <c r="D323" s="50"/>
      <c r="E323" t="s" s="75">
        <v>508</v>
      </c>
      <c r="F323" s="50"/>
      <c r="G323" s="57"/>
      <c r="H323" s="58"/>
      <c r="I323" s="55"/>
    </row>
    <row r="324" ht="15" customHeight="1">
      <c r="A324" s="74"/>
      <c r="B324" s="74"/>
      <c r="C324" s="74"/>
      <c r="D324" s="50"/>
      <c r="E324" t="s" s="75">
        <v>552</v>
      </c>
      <c r="F324" s="50"/>
      <c r="G324" s="57"/>
      <c r="H324" s="58"/>
      <c r="I324" s="55"/>
    </row>
    <row r="325" ht="15" customHeight="1">
      <c r="A325" s="74"/>
      <c r="B325" s="74"/>
      <c r="C325" s="74"/>
      <c r="D325" s="50"/>
      <c r="E325" t="s" s="75">
        <v>553</v>
      </c>
      <c r="F325" s="50"/>
      <c r="G325" s="57"/>
      <c r="H325" s="58"/>
      <c r="I325" s="55"/>
    </row>
    <row r="326" ht="15" customHeight="1">
      <c r="A326" s="74"/>
      <c r="B326" s="74"/>
      <c r="C326" s="74"/>
      <c r="D326" s="50"/>
      <c r="E326" t="s" s="75">
        <v>511</v>
      </c>
      <c r="F326" s="50"/>
      <c r="G326" s="57"/>
      <c r="H326" s="58"/>
      <c r="I326" s="55"/>
    </row>
    <row r="327" ht="15" customHeight="1">
      <c r="A327" s="74"/>
      <c r="B327" s="74"/>
      <c r="C327" t="s" s="51">
        <v>554</v>
      </c>
      <c r="D327" t="s" s="52">
        <v>503</v>
      </c>
      <c r="E327" t="s" s="75">
        <v>541</v>
      </c>
      <c r="F327" t="s" s="52">
        <v>448</v>
      </c>
      <c r="G327" s="57">
        <v>1</v>
      </c>
      <c r="H327" s="58"/>
      <c r="I327" s="55"/>
    </row>
    <row r="328" ht="15" customHeight="1">
      <c r="A328" s="74"/>
      <c r="B328" s="74"/>
      <c r="C328" s="74"/>
      <c r="D328" s="50"/>
      <c r="E328" t="s" s="75">
        <v>506</v>
      </c>
      <c r="F328" s="50"/>
      <c r="G328" s="57"/>
      <c r="H328" s="58"/>
      <c r="I328" s="55"/>
    </row>
    <row r="329" ht="15" customHeight="1">
      <c r="A329" s="74"/>
      <c r="B329" s="74"/>
      <c r="C329" s="74"/>
      <c r="D329" s="50"/>
      <c r="E329" t="s" s="75">
        <v>555</v>
      </c>
      <c r="F329" s="50"/>
      <c r="G329" s="57"/>
      <c r="H329" s="58"/>
      <c r="I329" s="55"/>
    </row>
    <row r="330" ht="15" customHeight="1">
      <c r="A330" s="74"/>
      <c r="B330" s="74"/>
      <c r="C330" s="74"/>
      <c r="D330" s="50"/>
      <c r="E330" t="s" s="75">
        <v>508</v>
      </c>
      <c r="F330" s="50"/>
      <c r="G330" s="57"/>
      <c r="H330" s="58">
        <v>20000</v>
      </c>
      <c r="I330" s="55">
        <f>SUM(G327*H330)</f>
        <v>20000</v>
      </c>
    </row>
    <row r="331" ht="15" customHeight="1">
      <c r="A331" s="74"/>
      <c r="B331" s="74"/>
      <c r="C331" s="74"/>
      <c r="D331" s="50"/>
      <c r="E331" t="s" s="75">
        <v>536</v>
      </c>
      <c r="F331" s="50"/>
      <c r="G331" s="57"/>
      <c r="H331" s="58"/>
      <c r="I331" s="55"/>
    </row>
    <row r="332" ht="15" customHeight="1">
      <c r="A332" s="74"/>
      <c r="B332" s="74"/>
      <c r="C332" s="74"/>
      <c r="D332" s="50"/>
      <c r="E332" t="s" s="75">
        <v>556</v>
      </c>
      <c r="F332" s="50"/>
      <c r="G332" s="57"/>
      <c r="H332" s="58"/>
      <c r="I332" s="55"/>
    </row>
    <row r="333" ht="15" customHeight="1">
      <c r="A333" s="74"/>
      <c r="B333" s="74"/>
      <c r="C333" s="74"/>
      <c r="D333" s="50"/>
      <c r="E333" t="s" s="75">
        <v>511</v>
      </c>
      <c r="F333" s="50"/>
      <c r="G333" s="57"/>
      <c r="H333" s="58"/>
      <c r="I333" s="55"/>
    </row>
    <row r="334" ht="31.5" customHeight="1">
      <c r="A334" t="s" s="59">
        <v>557</v>
      </c>
      <c r="B334" s="78"/>
      <c r="C334" s="61"/>
      <c r="D334" s="61"/>
      <c r="E334" s="78"/>
      <c r="F334" s="78"/>
      <c r="G334" s="86"/>
      <c r="H334" s="91"/>
      <c r="I334" s="92">
        <f>SUM(I306:I333)</f>
        <v>32600</v>
      </c>
    </row>
    <row r="335" ht="15.75" customHeight="1">
      <c r="A335" s="45"/>
      <c r="B335" t="s" s="44">
        <v>558</v>
      </c>
      <c r="C335" s="45"/>
      <c r="D335" s="45"/>
      <c r="E335" t="s" s="99">
        <v>559</v>
      </c>
      <c r="F335" s="45"/>
      <c r="G335" s="135"/>
      <c r="H335" s="136"/>
      <c r="I335" s="137"/>
    </row>
    <row r="336" ht="15" customHeight="1">
      <c r="A336" s="74"/>
      <c r="B336" s="74"/>
      <c r="C336" t="s" s="51">
        <v>32</v>
      </c>
      <c r="D336" s="74"/>
      <c r="E336" t="s" s="75">
        <v>560</v>
      </c>
      <c r="F336" t="s" s="52">
        <v>448</v>
      </c>
      <c r="G336" s="57">
        <v>0</v>
      </c>
      <c r="H336" s="58"/>
      <c r="I336" s="55">
        <f>H336*$G336</f>
        <v>0</v>
      </c>
    </row>
    <row r="337" ht="15" customHeight="1">
      <c r="A337" s="74"/>
      <c r="B337" s="74"/>
      <c r="C337" t="s" s="51">
        <v>35</v>
      </c>
      <c r="D337" s="74"/>
      <c r="E337" t="s" s="75">
        <v>561</v>
      </c>
      <c r="F337" t="s" s="52">
        <v>448</v>
      </c>
      <c r="G337" s="57">
        <f>0.48/100*G11</f>
        <v>2.4</v>
      </c>
      <c r="H337" s="58">
        <v>1858</v>
      </c>
      <c r="I337" s="55">
        <f>H337*$G337</f>
        <v>4459.2</v>
      </c>
    </row>
    <row r="338" ht="15" customHeight="1">
      <c r="A338" s="74"/>
      <c r="B338" s="74"/>
      <c r="C338" t="s" s="51">
        <v>37</v>
      </c>
      <c r="D338" s="74"/>
      <c r="E338" t="s" s="75">
        <v>562</v>
      </c>
      <c r="F338" t="s" s="52">
        <v>448</v>
      </c>
      <c r="G338" s="57">
        <v>0</v>
      </c>
      <c r="H338" s="58"/>
      <c r="I338" s="55">
        <f>H338*$G338</f>
        <v>0</v>
      </c>
    </row>
    <row r="339" ht="15" customHeight="1">
      <c r="A339" s="74"/>
      <c r="B339" s="74"/>
      <c r="C339" t="s" s="51">
        <v>39</v>
      </c>
      <c r="D339" s="74"/>
      <c r="E339" t="s" s="75">
        <v>563</v>
      </c>
      <c r="F339" t="s" s="52">
        <v>448</v>
      </c>
      <c r="G339" s="57">
        <v>0</v>
      </c>
      <c r="H339" s="58"/>
      <c r="I339" s="55">
        <f>H339*$G339</f>
        <v>0</v>
      </c>
    </row>
    <row r="340" ht="15" customHeight="1">
      <c r="A340" s="74"/>
      <c r="B340" s="74"/>
      <c r="C340" t="s" s="51">
        <v>41</v>
      </c>
      <c r="D340" s="74"/>
      <c r="E340" t="s" s="75">
        <v>564</v>
      </c>
      <c r="F340" t="s" s="52">
        <v>448</v>
      </c>
      <c r="G340" s="57">
        <f>0.48/100*G11</f>
        <v>2.4</v>
      </c>
      <c r="H340" s="58">
        <v>1765</v>
      </c>
      <c r="I340" s="55">
        <f>H340*$G340</f>
        <v>4236</v>
      </c>
    </row>
    <row r="341" ht="15" customHeight="1">
      <c r="A341" s="74"/>
      <c r="B341" s="74"/>
      <c r="C341" t="s" s="51">
        <v>43</v>
      </c>
      <c r="D341" s="74"/>
      <c r="E341" t="s" s="75">
        <v>565</v>
      </c>
      <c r="F341" t="s" s="52">
        <v>448</v>
      </c>
      <c r="G341" s="57">
        <f>0.24/100*G11</f>
        <v>1.2</v>
      </c>
      <c r="H341" s="58">
        <v>1858</v>
      </c>
      <c r="I341" s="55">
        <f>H341*$G341</f>
        <v>2229.6</v>
      </c>
    </row>
    <row r="342" ht="15" customHeight="1">
      <c r="A342" s="74"/>
      <c r="B342" s="74"/>
      <c r="C342" t="s" s="51">
        <v>45</v>
      </c>
      <c r="D342" s="74"/>
      <c r="E342" t="s" s="75">
        <v>566</v>
      </c>
      <c r="F342" t="s" s="52">
        <v>448</v>
      </c>
      <c r="G342" s="57">
        <v>0</v>
      </c>
      <c r="H342" s="58"/>
      <c r="I342" s="55">
        <f>H342*$G342</f>
        <v>0</v>
      </c>
    </row>
    <row r="343" ht="15" customHeight="1">
      <c r="A343" s="74"/>
      <c r="B343" s="74"/>
      <c r="C343" t="s" s="51">
        <v>468</v>
      </c>
      <c r="D343" s="74"/>
      <c r="E343" t="s" s="75">
        <v>567</v>
      </c>
      <c r="F343" t="s" s="52">
        <v>448</v>
      </c>
      <c r="G343" s="57">
        <v>0</v>
      </c>
      <c r="H343" s="58"/>
      <c r="I343" s="55">
        <f>H343*$G343</f>
        <v>0</v>
      </c>
    </row>
    <row r="344" ht="15" customHeight="1">
      <c r="A344" s="74"/>
      <c r="B344" s="74"/>
      <c r="C344" t="s" s="51">
        <v>471</v>
      </c>
      <c r="D344" s="74"/>
      <c r="E344" t="s" s="75">
        <v>568</v>
      </c>
      <c r="F344" t="s" s="52">
        <v>448</v>
      </c>
      <c r="G344" s="57">
        <v>0</v>
      </c>
      <c r="H344" s="58"/>
      <c r="I344" s="55">
        <f>H344*$G344</f>
        <v>0</v>
      </c>
    </row>
    <row r="345" ht="15" customHeight="1">
      <c r="A345" s="74"/>
      <c r="B345" s="74"/>
      <c r="C345" t="s" s="51">
        <v>474</v>
      </c>
      <c r="D345" s="74"/>
      <c r="E345" t="s" s="75">
        <v>569</v>
      </c>
      <c r="F345" t="s" s="52">
        <v>448</v>
      </c>
      <c r="G345" s="57">
        <v>0</v>
      </c>
      <c r="H345" s="58"/>
      <c r="I345" s="55">
        <f>H345*$G345</f>
        <v>0</v>
      </c>
    </row>
    <row r="346" ht="15" customHeight="1">
      <c r="A346" s="74"/>
      <c r="B346" s="74"/>
      <c r="C346" t="s" s="51">
        <v>477</v>
      </c>
      <c r="D346" s="74"/>
      <c r="E346" t="s" s="75">
        <v>570</v>
      </c>
      <c r="F346" t="s" s="52">
        <v>448</v>
      </c>
      <c r="G346" s="57">
        <v>0</v>
      </c>
      <c r="H346" s="58"/>
      <c r="I346" s="55">
        <f>H346*$G346</f>
        <v>0</v>
      </c>
    </row>
    <row r="347" ht="15" customHeight="1">
      <c r="A347" s="74"/>
      <c r="B347" s="74"/>
      <c r="C347" t="s" s="51">
        <v>480</v>
      </c>
      <c r="D347" s="74"/>
      <c r="E347" t="s" s="75">
        <v>571</v>
      </c>
      <c r="F347" t="s" s="52">
        <v>448</v>
      </c>
      <c r="G347" s="57">
        <v>0</v>
      </c>
      <c r="H347" s="58"/>
      <c r="I347" s="55">
        <f>H347*$G347</f>
        <v>0</v>
      </c>
    </row>
    <row r="348" ht="15" customHeight="1">
      <c r="A348" s="74"/>
      <c r="B348" s="74"/>
      <c r="C348" t="s" s="51">
        <v>483</v>
      </c>
      <c r="D348" s="74"/>
      <c r="E348" t="s" s="75">
        <v>572</v>
      </c>
      <c r="F348" t="s" s="52">
        <v>448</v>
      </c>
      <c r="G348" s="57">
        <v>0</v>
      </c>
      <c r="H348" s="58"/>
      <c r="I348" s="55">
        <f>H348*$G348</f>
        <v>0</v>
      </c>
    </row>
    <row r="349" ht="15" customHeight="1">
      <c r="A349" s="74"/>
      <c r="B349" s="74"/>
      <c r="C349" t="s" s="51">
        <v>486</v>
      </c>
      <c r="D349" s="74"/>
      <c r="E349" t="s" s="75">
        <v>573</v>
      </c>
      <c r="F349" t="s" s="52">
        <v>448</v>
      </c>
      <c r="G349" s="57">
        <v>0</v>
      </c>
      <c r="H349" s="58"/>
      <c r="I349" s="55">
        <f>H349*$G349</f>
        <v>0</v>
      </c>
    </row>
    <row r="350" ht="15" customHeight="1">
      <c r="A350" s="74"/>
      <c r="B350" s="74"/>
      <c r="C350" t="s" s="51">
        <v>489</v>
      </c>
      <c r="D350" s="74"/>
      <c r="E350" t="s" s="75">
        <v>574</v>
      </c>
      <c r="F350" t="s" s="52">
        <v>448</v>
      </c>
      <c r="G350" s="57">
        <v>0</v>
      </c>
      <c r="H350" s="58"/>
      <c r="I350" s="55">
        <f>H350*$G350</f>
        <v>0</v>
      </c>
    </row>
    <row r="351" ht="15" customHeight="1">
      <c r="A351" s="74"/>
      <c r="B351" s="74"/>
      <c r="C351" t="s" s="51">
        <v>492</v>
      </c>
      <c r="D351" s="74"/>
      <c r="E351" t="s" s="75">
        <v>575</v>
      </c>
      <c r="F351" t="s" s="52">
        <v>448</v>
      </c>
      <c r="G351" s="57">
        <v>0</v>
      </c>
      <c r="H351" s="58"/>
      <c r="I351" s="55">
        <f>H351*$G351</f>
        <v>0</v>
      </c>
    </row>
    <row r="352" ht="15" customHeight="1">
      <c r="A352" s="74"/>
      <c r="B352" s="74"/>
      <c r="C352" t="s" s="51">
        <v>495</v>
      </c>
      <c r="D352" s="74"/>
      <c r="E352" t="s" s="75">
        <v>576</v>
      </c>
      <c r="F352" t="s" s="52">
        <v>448</v>
      </c>
      <c r="G352" s="57">
        <v>0</v>
      </c>
      <c r="H352" s="58"/>
      <c r="I352" s="55">
        <f>H352*$G352</f>
        <v>0</v>
      </c>
    </row>
    <row r="353" ht="15" customHeight="1">
      <c r="A353" s="74"/>
      <c r="B353" s="74"/>
      <c r="C353" t="s" s="51">
        <v>47</v>
      </c>
      <c r="D353" s="74"/>
      <c r="E353" t="s" s="75">
        <v>577</v>
      </c>
      <c r="F353" s="50"/>
      <c r="G353" s="57"/>
      <c r="H353" s="58"/>
      <c r="I353" s="55">
        <f>H353*$G353</f>
        <v>0</v>
      </c>
    </row>
    <row r="354" ht="32.25" customHeight="1">
      <c r="A354" s="74"/>
      <c r="B354" s="74"/>
      <c r="C354" t="s" s="51">
        <v>50</v>
      </c>
      <c r="D354" s="74"/>
      <c r="E354" t="s" s="75">
        <v>578</v>
      </c>
      <c r="F354" t="s" s="52">
        <v>448</v>
      </c>
      <c r="G354" s="57">
        <v>0</v>
      </c>
      <c r="H354" s="58"/>
      <c r="I354" s="55">
        <f>H354*$G354</f>
        <v>0</v>
      </c>
    </row>
    <row r="355" ht="36" customHeight="1">
      <c r="A355" s="74"/>
      <c r="B355" s="74"/>
      <c r="C355" t="s" s="51">
        <v>53</v>
      </c>
      <c r="D355" s="74"/>
      <c r="E355" t="s" s="75">
        <v>579</v>
      </c>
      <c r="F355" t="s" s="52">
        <v>448</v>
      </c>
      <c r="G355" s="57">
        <v>1</v>
      </c>
      <c r="H355" s="58">
        <v>14560</v>
      </c>
      <c r="I355" s="55">
        <f>H355*$G355</f>
        <v>14560</v>
      </c>
    </row>
    <row r="356" ht="21.75" customHeight="1">
      <c r="A356" s="74"/>
      <c r="B356" s="74"/>
      <c r="C356" t="s" s="51">
        <v>59</v>
      </c>
      <c r="D356" s="74"/>
      <c r="E356" t="s" s="75">
        <v>580</v>
      </c>
      <c r="F356" t="s" s="52">
        <v>448</v>
      </c>
      <c r="G356" s="57">
        <f>0.96/100*G11</f>
        <v>4.8</v>
      </c>
      <c r="H356" s="58">
        <v>100</v>
      </c>
      <c r="I356" s="55">
        <f>H356*$G356</f>
        <v>480</v>
      </c>
    </row>
    <row r="357" ht="177" customHeight="1">
      <c r="A357" s="74"/>
      <c r="B357" s="74"/>
      <c r="C357" s="74"/>
      <c r="D357" t="s" s="52">
        <v>581</v>
      </c>
      <c r="E357" t="s" s="75">
        <v>582</v>
      </c>
      <c r="F357" s="50"/>
      <c r="G357" s="57"/>
      <c r="H357" s="58"/>
      <c r="I357" s="55"/>
    </row>
    <row r="358" ht="81" customHeight="1">
      <c r="A358" s="74"/>
      <c r="B358" s="74"/>
      <c r="C358" t="s" s="51">
        <v>99</v>
      </c>
      <c r="D358" t="s" s="52">
        <v>583</v>
      </c>
      <c r="E358" t="s" s="75">
        <v>584</v>
      </c>
      <c r="F358" s="50"/>
      <c r="G358" s="57"/>
      <c r="H358" s="58"/>
      <c r="I358" s="55"/>
    </row>
    <row r="359" ht="15" customHeight="1">
      <c r="A359" s="74"/>
      <c r="B359" s="74"/>
      <c r="C359" t="s" s="51">
        <v>231</v>
      </c>
      <c r="D359" s="74"/>
      <c r="E359" t="s" s="56">
        <v>585</v>
      </c>
      <c r="F359" t="s" s="52">
        <v>586</v>
      </c>
      <c r="G359" s="57">
        <f>0.8/100*G11</f>
        <v>4</v>
      </c>
      <c r="H359" s="58">
        <v>1150</v>
      </c>
      <c r="I359" s="55">
        <f>H359*$G359</f>
        <v>4600</v>
      </c>
    </row>
    <row r="360" ht="15" customHeight="1">
      <c r="A360" s="74"/>
      <c r="B360" s="74"/>
      <c r="C360" t="s" s="51">
        <v>233</v>
      </c>
      <c r="D360" s="74"/>
      <c r="E360" t="s" s="56">
        <v>587</v>
      </c>
      <c r="F360" t="s" s="52">
        <v>586</v>
      </c>
      <c r="G360" s="57">
        <f>0.8/100*G11</f>
        <v>4</v>
      </c>
      <c r="H360" s="58">
        <v>1550</v>
      </c>
      <c r="I360" s="55">
        <f>H360*$G360</f>
        <v>6200</v>
      </c>
    </row>
    <row r="361" ht="15" customHeight="1">
      <c r="A361" s="74"/>
      <c r="B361" s="74"/>
      <c r="C361" t="s" s="51">
        <v>588</v>
      </c>
      <c r="D361" s="74"/>
      <c r="E361" t="s" s="56">
        <v>589</v>
      </c>
      <c r="F361" t="s" s="52">
        <v>586</v>
      </c>
      <c r="G361" s="57">
        <f>1.6/100*G11</f>
        <v>8</v>
      </c>
      <c r="H361" s="58">
        <v>1550</v>
      </c>
      <c r="I361" s="55">
        <f>H361*$G361</f>
        <v>12400</v>
      </c>
    </row>
    <row r="362" ht="66.75" customHeight="1">
      <c r="A362" s="74"/>
      <c r="B362" s="74"/>
      <c r="C362" t="s" s="51">
        <v>590</v>
      </c>
      <c r="D362" s="74"/>
      <c r="E362" t="s" s="53">
        <v>591</v>
      </c>
      <c r="F362" t="s" s="52">
        <v>400</v>
      </c>
      <c r="G362" s="57">
        <f>1.6/100*G11</f>
        <v>8</v>
      </c>
      <c r="H362" s="58">
        <v>260</v>
      </c>
      <c r="I362" s="55">
        <f>H362*$G362</f>
        <v>2080</v>
      </c>
    </row>
    <row r="363" ht="44.25" customHeight="1">
      <c r="A363" s="74"/>
      <c r="B363" s="74"/>
      <c r="C363" t="s" s="51">
        <v>592</v>
      </c>
      <c r="D363" s="74"/>
      <c r="E363" t="s" s="53">
        <v>593</v>
      </c>
      <c r="F363" t="s" s="52">
        <v>400</v>
      </c>
      <c r="G363" s="57">
        <v>0</v>
      </c>
      <c r="H363" s="58"/>
      <c r="I363" s="55">
        <f>H363*$G363</f>
        <v>0</v>
      </c>
    </row>
    <row r="364" ht="40.5" customHeight="1">
      <c r="A364" s="74"/>
      <c r="B364" s="74"/>
      <c r="C364" t="s" s="51">
        <v>594</v>
      </c>
      <c r="D364" s="74"/>
      <c r="E364" t="s" s="53">
        <v>595</v>
      </c>
      <c r="F364" t="s" s="52">
        <v>400</v>
      </c>
      <c r="G364" s="57">
        <f>0.8/100*G11</f>
        <v>4</v>
      </c>
      <c r="H364" s="58">
        <v>500</v>
      </c>
      <c r="I364" s="55">
        <f>H364*$G364</f>
        <v>2000</v>
      </c>
    </row>
    <row r="365" ht="88.5" customHeight="1">
      <c r="A365" s="74"/>
      <c r="B365" s="74"/>
      <c r="C365" t="s" s="51">
        <v>102</v>
      </c>
      <c r="D365" t="s" s="52">
        <v>596</v>
      </c>
      <c r="E365" t="s" s="139">
        <v>597</v>
      </c>
      <c r="F365" s="50"/>
      <c r="G365" s="57"/>
      <c r="H365" s="58"/>
      <c r="I365" s="55"/>
    </row>
    <row r="366" ht="13.55" customHeight="1">
      <c r="A366" s="74"/>
      <c r="B366" s="74"/>
      <c r="C366" t="s" s="51">
        <v>598</v>
      </c>
      <c r="D366" s="74"/>
      <c r="E366" t="s" s="56">
        <v>585</v>
      </c>
      <c r="F366" t="s" s="140">
        <v>52</v>
      </c>
      <c r="G366" s="57">
        <v>0</v>
      </c>
      <c r="H366" s="58"/>
      <c r="I366" s="55">
        <f>H366*$G366</f>
        <v>0</v>
      </c>
    </row>
    <row r="367" ht="13.55" customHeight="1">
      <c r="A367" s="74"/>
      <c r="B367" s="74"/>
      <c r="C367" t="s" s="51">
        <v>599</v>
      </c>
      <c r="D367" s="74"/>
      <c r="E367" t="s" s="56">
        <v>587</v>
      </c>
      <c r="F367" t="s" s="140">
        <v>52</v>
      </c>
      <c r="G367" s="57">
        <v>0</v>
      </c>
      <c r="H367" s="58"/>
      <c r="I367" s="55">
        <f>H367*$G367</f>
        <v>0</v>
      </c>
    </row>
    <row r="368" ht="13.55" customHeight="1">
      <c r="A368" s="74"/>
      <c r="B368" s="74"/>
      <c r="C368" t="s" s="51">
        <v>600</v>
      </c>
      <c r="D368" s="74"/>
      <c r="E368" t="s" s="56">
        <v>589</v>
      </c>
      <c r="F368" t="s" s="140">
        <v>52</v>
      </c>
      <c r="G368" s="57">
        <v>0</v>
      </c>
      <c r="H368" s="58"/>
      <c r="I368" s="55">
        <f>H368*$G368</f>
        <v>0</v>
      </c>
    </row>
    <row r="369" ht="63" customHeight="1">
      <c r="A369" s="74"/>
      <c r="B369" s="74"/>
      <c r="C369" t="s" s="51">
        <v>554</v>
      </c>
      <c r="D369" s="74"/>
      <c r="E369" t="s" s="53">
        <v>601</v>
      </c>
      <c r="F369" t="s" s="52">
        <v>602</v>
      </c>
      <c r="G369" s="57">
        <v>0</v>
      </c>
      <c r="H369" s="58"/>
      <c r="I369" s="55">
        <f>H369*$G369</f>
        <v>0</v>
      </c>
    </row>
    <row r="370" ht="39.75" customHeight="1">
      <c r="A370" s="74"/>
      <c r="B370" s="74"/>
      <c r="C370" t="s" s="51">
        <v>603</v>
      </c>
      <c r="D370" s="74"/>
      <c r="E370" t="s" s="53">
        <v>604</v>
      </c>
      <c r="F370" t="s" s="129">
        <v>602</v>
      </c>
      <c r="G370" s="57">
        <v>0</v>
      </c>
      <c r="H370" s="58"/>
      <c r="I370" s="55">
        <f>H370*$G370</f>
        <v>0</v>
      </c>
    </row>
    <row r="371" ht="13.55" customHeight="1">
      <c r="A371" s="141"/>
      <c r="B371" s="141"/>
      <c r="C371" t="s" s="142">
        <v>118</v>
      </c>
      <c r="D371" s="141"/>
      <c r="E371" t="s" s="143">
        <v>605</v>
      </c>
      <c r="F371" s="144"/>
      <c r="G371" s="145"/>
      <c r="H371" s="146"/>
      <c r="I371" s="147"/>
    </row>
    <row r="372" ht="104.25" customHeight="1">
      <c r="A372" s="141"/>
      <c r="B372" s="141"/>
      <c r="C372" s="141"/>
      <c r="D372" s="141"/>
      <c r="E372" t="s" s="148">
        <v>606</v>
      </c>
      <c r="F372" s="144"/>
      <c r="G372" s="145"/>
      <c r="H372" s="146"/>
      <c r="I372" s="147"/>
    </row>
    <row r="373" ht="13.55" customHeight="1">
      <c r="A373" s="141"/>
      <c r="B373" s="141"/>
      <c r="C373" t="s" s="142">
        <v>421</v>
      </c>
      <c r="D373" s="141"/>
      <c r="E373" t="s" s="148">
        <v>607</v>
      </c>
      <c r="F373" t="s" s="149">
        <v>586</v>
      </c>
      <c r="G373" s="150">
        <f>0.48/100*G11</f>
        <v>2.4</v>
      </c>
      <c r="H373" s="151">
        <v>1150</v>
      </c>
      <c r="I373" s="147">
        <f>H373*$G373</f>
        <v>2760</v>
      </c>
    </row>
    <row r="374" ht="13.55" customHeight="1">
      <c r="A374" s="141"/>
      <c r="B374" s="141"/>
      <c r="C374" t="s" s="142">
        <v>423</v>
      </c>
      <c r="D374" s="141"/>
      <c r="E374" t="s" s="148">
        <v>608</v>
      </c>
      <c r="F374" t="s" s="149">
        <v>586</v>
      </c>
      <c r="G374" s="152">
        <f>1.6/100*G11</f>
        <v>8</v>
      </c>
      <c r="H374" s="151">
        <v>950</v>
      </c>
      <c r="I374" s="147">
        <f>H374*$G374</f>
        <v>7600</v>
      </c>
    </row>
    <row r="375" ht="13.55" customHeight="1">
      <c r="A375" s="141"/>
      <c r="B375" s="141"/>
      <c r="C375" t="s" s="142">
        <v>425</v>
      </c>
      <c r="D375" s="141"/>
      <c r="E375" t="s" s="148">
        <v>609</v>
      </c>
      <c r="F375" t="s" s="149">
        <v>586</v>
      </c>
      <c r="G375" s="152">
        <f>0.32/100*G11</f>
        <v>1.6</v>
      </c>
      <c r="H375" s="151">
        <v>1350</v>
      </c>
      <c r="I375" s="147">
        <f>H375*$G375</f>
        <v>2160</v>
      </c>
    </row>
    <row r="376" ht="13.55" customHeight="1">
      <c r="A376" s="141"/>
      <c r="B376" s="141"/>
      <c r="C376" t="s" s="142">
        <v>610</v>
      </c>
      <c r="D376" s="141"/>
      <c r="E376" t="s" s="148">
        <v>611</v>
      </c>
      <c r="F376" t="s" s="149">
        <v>586</v>
      </c>
      <c r="G376" s="152">
        <f>0.8/100*G11</f>
        <v>4</v>
      </c>
      <c r="H376" s="151">
        <v>1150</v>
      </c>
      <c r="I376" s="147">
        <f>H376*$G376</f>
        <v>4600</v>
      </c>
    </row>
    <row r="377" ht="51" customHeight="1">
      <c r="A377" s="141"/>
      <c r="B377" s="141"/>
      <c r="C377" t="s" s="142">
        <v>612</v>
      </c>
      <c r="D377" s="141"/>
      <c r="E377" t="s" s="148">
        <v>613</v>
      </c>
      <c r="F377" t="s" s="149">
        <v>586</v>
      </c>
      <c r="G377" s="144"/>
      <c r="H377" s="153"/>
      <c r="I377" s="147">
        <f>H377*$G377</f>
        <v>0</v>
      </c>
    </row>
    <row r="378" ht="102.75" customHeight="1">
      <c r="A378" s="141"/>
      <c r="B378" s="141"/>
      <c r="C378" t="s" s="142">
        <v>139</v>
      </c>
      <c r="D378" s="141"/>
      <c r="E378" t="s" s="148">
        <v>614</v>
      </c>
      <c r="F378" s="144"/>
      <c r="G378" s="144"/>
      <c r="H378" s="153"/>
      <c r="I378" s="147"/>
    </row>
    <row r="379" ht="39.75" customHeight="1">
      <c r="A379" s="141"/>
      <c r="B379" s="141"/>
      <c r="C379" t="s" s="142">
        <v>615</v>
      </c>
      <c r="D379" s="141"/>
      <c r="E379" t="s" s="148">
        <v>616</v>
      </c>
      <c r="F379" t="s" s="149">
        <v>586</v>
      </c>
      <c r="G379" s="152">
        <f>0.8/100*G11</f>
        <v>4</v>
      </c>
      <c r="H379" s="153">
        <v>1250</v>
      </c>
      <c r="I379" s="147">
        <f>H379*$G379</f>
        <v>5000</v>
      </c>
    </row>
    <row r="380" ht="39.75" customHeight="1">
      <c r="A380" s="141"/>
      <c r="B380" s="141"/>
      <c r="C380" t="s" s="142">
        <v>617</v>
      </c>
      <c r="D380" s="141"/>
      <c r="E380" t="s" s="148">
        <v>618</v>
      </c>
      <c r="F380" t="s" s="149">
        <v>586</v>
      </c>
      <c r="G380" s="152">
        <f>2.41/100*G11</f>
        <v>12.05</v>
      </c>
      <c r="H380" s="153">
        <v>1150</v>
      </c>
      <c r="I380" s="147">
        <f>H380*$G380</f>
        <v>13857.5</v>
      </c>
    </row>
    <row r="381" ht="47.25" customHeight="1">
      <c r="A381" s="141"/>
      <c r="B381" s="141"/>
      <c r="C381" t="s" s="142">
        <v>619</v>
      </c>
      <c r="D381" s="141"/>
      <c r="E381" t="s" s="148">
        <v>620</v>
      </c>
      <c r="F381" t="s" s="149">
        <v>586</v>
      </c>
      <c r="G381" s="144"/>
      <c r="H381" s="153"/>
      <c r="I381" s="147">
        <f>H381*$G381</f>
        <v>0</v>
      </c>
    </row>
    <row r="382" ht="49.5" customHeight="1">
      <c r="A382" s="141"/>
      <c r="B382" s="141"/>
      <c r="C382" t="s" s="142">
        <v>621</v>
      </c>
      <c r="D382" s="141"/>
      <c r="E382" t="s" s="148">
        <v>622</v>
      </c>
      <c r="F382" t="s" s="149">
        <v>602</v>
      </c>
      <c r="G382" s="152">
        <f>22.45/100*G11</f>
        <v>112.25</v>
      </c>
      <c r="H382" s="153">
        <v>260</v>
      </c>
      <c r="I382" s="147">
        <f>H382*$G382</f>
        <v>29185</v>
      </c>
    </row>
    <row r="383" ht="13.55" customHeight="1">
      <c r="A383" s="141"/>
      <c r="B383" s="141"/>
      <c r="C383" t="s" s="142">
        <v>142</v>
      </c>
      <c r="D383" s="141"/>
      <c r="E383" t="s" s="143">
        <v>623</v>
      </c>
      <c r="F383" s="144"/>
      <c r="G383" s="144"/>
      <c r="H383" s="153"/>
      <c r="I383" s="147"/>
    </row>
    <row r="384" ht="105.75" customHeight="1">
      <c r="A384" s="141"/>
      <c r="B384" s="141"/>
      <c r="C384" s="141"/>
      <c r="D384" s="141"/>
      <c r="E384" t="s" s="148">
        <v>624</v>
      </c>
      <c r="F384" s="144"/>
      <c r="G384" s="144"/>
      <c r="H384" s="153"/>
      <c r="I384" s="147"/>
    </row>
    <row r="385" ht="13.55" customHeight="1">
      <c r="A385" s="141"/>
      <c r="B385" s="141"/>
      <c r="C385" t="s" s="142">
        <v>244</v>
      </c>
      <c r="D385" s="141"/>
      <c r="E385" t="s" s="148">
        <v>607</v>
      </c>
      <c r="F385" t="s" s="149">
        <v>586</v>
      </c>
      <c r="G385" s="154">
        <v>0</v>
      </c>
      <c r="H385" s="151"/>
      <c r="I385" s="147">
        <f>H385*$G385</f>
        <v>0</v>
      </c>
    </row>
    <row r="386" ht="13.55" customHeight="1">
      <c r="A386" s="141"/>
      <c r="B386" s="141"/>
      <c r="C386" t="s" s="142">
        <v>625</v>
      </c>
      <c r="D386" s="141"/>
      <c r="E386" t="s" s="148">
        <v>608</v>
      </c>
      <c r="F386" t="s" s="149">
        <v>586</v>
      </c>
      <c r="G386" s="154">
        <v>0</v>
      </c>
      <c r="H386" s="151"/>
      <c r="I386" s="147">
        <f>H386*$G386</f>
        <v>0</v>
      </c>
    </row>
    <row r="387" ht="13.55" customHeight="1">
      <c r="A387" s="141"/>
      <c r="B387" s="141"/>
      <c r="C387" t="s" s="142">
        <v>626</v>
      </c>
      <c r="D387" s="141"/>
      <c r="E387" t="s" s="148">
        <v>609</v>
      </c>
      <c r="F387" t="s" s="149">
        <v>586</v>
      </c>
      <c r="G387" s="154">
        <v>0</v>
      </c>
      <c r="H387" s="151"/>
      <c r="I387" s="147">
        <f>H387*$G387</f>
        <v>0</v>
      </c>
    </row>
    <row r="388" ht="13.55" customHeight="1">
      <c r="A388" s="141"/>
      <c r="B388" s="141"/>
      <c r="C388" t="s" s="142">
        <v>627</v>
      </c>
      <c r="D388" s="141"/>
      <c r="E388" t="s" s="148">
        <v>611</v>
      </c>
      <c r="F388" t="s" s="149">
        <v>586</v>
      </c>
      <c r="G388" s="154">
        <v>0</v>
      </c>
      <c r="H388" s="151"/>
      <c r="I388" s="147">
        <f>H388*$G388</f>
        <v>0</v>
      </c>
    </row>
    <row r="389" ht="102.75" customHeight="1">
      <c r="A389" s="141"/>
      <c r="B389" s="141"/>
      <c r="C389" t="s" s="142">
        <v>146</v>
      </c>
      <c r="D389" s="141"/>
      <c r="E389" t="s" s="148">
        <v>628</v>
      </c>
      <c r="F389" s="144"/>
      <c r="G389" s="144"/>
      <c r="H389" s="153"/>
      <c r="I389" s="147"/>
    </row>
    <row r="390" ht="39.75" customHeight="1">
      <c r="A390" s="141"/>
      <c r="B390" s="141"/>
      <c r="C390" t="s" s="142">
        <v>629</v>
      </c>
      <c r="D390" s="141"/>
      <c r="E390" t="s" s="148">
        <v>616</v>
      </c>
      <c r="F390" t="s" s="149">
        <v>586</v>
      </c>
      <c r="G390" s="154">
        <v>0</v>
      </c>
      <c r="H390" s="153"/>
      <c r="I390" s="147">
        <f>H390*$G390</f>
        <v>0</v>
      </c>
    </row>
    <row r="391" ht="39.75" customHeight="1">
      <c r="A391" s="141"/>
      <c r="B391" s="141"/>
      <c r="C391" t="s" s="142">
        <v>630</v>
      </c>
      <c r="D391" s="141"/>
      <c r="E391" t="s" s="148">
        <v>618</v>
      </c>
      <c r="F391" t="s" s="149">
        <v>586</v>
      </c>
      <c r="G391" s="154">
        <v>0</v>
      </c>
      <c r="H391" s="153"/>
      <c r="I391" s="147">
        <f>H391*$G391</f>
        <v>0</v>
      </c>
    </row>
    <row r="392" ht="41.25" customHeight="1">
      <c r="A392" s="74"/>
      <c r="B392" s="74"/>
      <c r="C392" t="s" s="51">
        <v>149</v>
      </c>
      <c r="D392" t="s" s="52">
        <v>631</v>
      </c>
      <c r="E392" t="s" s="53">
        <v>632</v>
      </c>
      <c r="F392" s="50"/>
      <c r="G392" s="57"/>
      <c r="H392" s="58"/>
      <c r="I392" s="55"/>
    </row>
    <row r="393" ht="15" customHeight="1">
      <c r="A393" s="74"/>
      <c r="B393" s="74"/>
      <c r="C393" t="s" s="51">
        <v>633</v>
      </c>
      <c r="D393" s="50"/>
      <c r="E393" t="s" s="53">
        <v>634</v>
      </c>
      <c r="F393" t="s" s="52">
        <v>602</v>
      </c>
      <c r="G393" s="155">
        <f t="shared" si="306" ref="G393:G394">4.01/100*1247</f>
        <v>50.0047</v>
      </c>
      <c r="H393" s="119">
        <v>79</v>
      </c>
      <c r="I393" s="55">
        <f>H393*$G393</f>
        <v>3950.3713</v>
      </c>
    </row>
    <row r="394" ht="15" customHeight="1">
      <c r="A394" s="74"/>
      <c r="B394" s="74"/>
      <c r="C394" t="s" s="51">
        <v>635</v>
      </c>
      <c r="D394" s="50"/>
      <c r="E394" t="s" s="53">
        <v>636</v>
      </c>
      <c r="F394" t="s" s="52">
        <v>602</v>
      </c>
      <c r="G394" s="155">
        <f t="shared" si="306"/>
        <v>50.0047</v>
      </c>
      <c r="H394" s="119">
        <v>100</v>
      </c>
      <c r="I394" s="55">
        <f>H394*$G394</f>
        <v>5000.47</v>
      </c>
    </row>
    <row r="395" ht="15" customHeight="1">
      <c r="A395" s="74"/>
      <c r="B395" s="74"/>
      <c r="C395" t="s" s="51">
        <v>637</v>
      </c>
      <c r="D395" s="74"/>
      <c r="E395" t="s" s="53">
        <v>638</v>
      </c>
      <c r="F395" t="s" s="52">
        <v>602</v>
      </c>
      <c r="G395" s="57">
        <v>0</v>
      </c>
      <c r="H395" s="119"/>
      <c r="I395" s="55">
        <f>H395*$G395</f>
        <v>0</v>
      </c>
    </row>
    <row r="396" ht="15" customHeight="1">
      <c r="A396" s="74"/>
      <c r="B396" s="74"/>
      <c r="C396" t="s" s="51">
        <v>639</v>
      </c>
      <c r="D396" s="74"/>
      <c r="E396" t="s" s="53">
        <v>640</v>
      </c>
      <c r="F396" t="s" s="52">
        <v>602</v>
      </c>
      <c r="G396" s="57">
        <v>0</v>
      </c>
      <c r="H396" s="119"/>
      <c r="I396" s="55">
        <f>H396*$G396</f>
        <v>0</v>
      </c>
    </row>
    <row r="397" ht="15" customHeight="1">
      <c r="A397" s="74"/>
      <c r="B397" s="74"/>
      <c r="C397" t="s" s="51">
        <v>641</v>
      </c>
      <c r="D397" s="74"/>
      <c r="E397" t="s" s="53">
        <v>642</v>
      </c>
      <c r="F397" t="s" s="52">
        <v>602</v>
      </c>
      <c r="G397" s="57">
        <v>0</v>
      </c>
      <c r="H397" s="119"/>
      <c r="I397" s="55">
        <f>H397*$G397</f>
        <v>0</v>
      </c>
    </row>
    <row r="398" ht="48.75" customHeight="1">
      <c r="A398" s="74"/>
      <c r="B398" s="74"/>
      <c r="C398" t="s" s="51">
        <v>154</v>
      </c>
      <c r="D398" s="74"/>
      <c r="E398" t="s" s="53">
        <v>643</v>
      </c>
      <c r="F398" s="50"/>
      <c r="G398" s="57"/>
      <c r="H398" s="58"/>
      <c r="I398" s="55"/>
    </row>
    <row r="399" ht="15" customHeight="1">
      <c r="A399" s="74"/>
      <c r="B399" s="74"/>
      <c r="C399" t="s" s="51">
        <v>644</v>
      </c>
      <c r="D399" s="74"/>
      <c r="E399" t="s" s="53">
        <v>634</v>
      </c>
      <c r="F399" t="s" s="52">
        <v>602</v>
      </c>
      <c r="G399" s="57">
        <v>0</v>
      </c>
      <c r="H399" s="119"/>
      <c r="I399" s="55">
        <f>H399*$G399</f>
        <v>0</v>
      </c>
    </row>
    <row r="400" ht="15" customHeight="1">
      <c r="A400" s="74"/>
      <c r="B400" s="74"/>
      <c r="C400" t="s" s="51">
        <v>645</v>
      </c>
      <c r="D400" s="74"/>
      <c r="E400" t="s" s="53">
        <v>636</v>
      </c>
      <c r="F400" t="s" s="52">
        <v>602</v>
      </c>
      <c r="G400" s="57">
        <v>0</v>
      </c>
      <c r="H400" s="119"/>
      <c r="I400" s="55">
        <f>H400*$G400</f>
        <v>0</v>
      </c>
    </row>
    <row r="401" ht="15" customHeight="1">
      <c r="A401" s="74"/>
      <c r="B401" s="74"/>
      <c r="C401" t="s" s="51">
        <v>646</v>
      </c>
      <c r="D401" s="74"/>
      <c r="E401" t="s" s="53">
        <v>638</v>
      </c>
      <c r="F401" t="s" s="52">
        <v>602</v>
      </c>
      <c r="G401" s="57">
        <v>0</v>
      </c>
      <c r="H401" s="119"/>
      <c r="I401" s="55">
        <f>H401*$G401</f>
        <v>0</v>
      </c>
    </row>
    <row r="402" ht="15" customHeight="1">
      <c r="A402" s="74"/>
      <c r="B402" s="74"/>
      <c r="C402" t="s" s="51">
        <v>647</v>
      </c>
      <c r="D402" s="74"/>
      <c r="E402" t="s" s="53">
        <v>640</v>
      </c>
      <c r="F402" t="s" s="52">
        <v>602</v>
      </c>
      <c r="G402" s="57">
        <v>0</v>
      </c>
      <c r="H402" s="119"/>
      <c r="I402" s="55">
        <f>H402*$G402</f>
        <v>0</v>
      </c>
    </row>
    <row r="403" ht="15" customHeight="1">
      <c r="A403" s="74"/>
      <c r="B403" s="74"/>
      <c r="C403" t="s" s="51">
        <v>648</v>
      </c>
      <c r="D403" s="74"/>
      <c r="E403" t="s" s="53">
        <v>642</v>
      </c>
      <c r="F403" t="s" s="52">
        <v>602</v>
      </c>
      <c r="G403" s="57">
        <v>0</v>
      </c>
      <c r="H403" s="119"/>
      <c r="I403" s="55">
        <f>H403*$G403</f>
        <v>0</v>
      </c>
    </row>
    <row r="404" ht="33" customHeight="1">
      <c r="A404" s="74"/>
      <c r="B404" s="74"/>
      <c r="C404" t="s" s="51">
        <v>157</v>
      </c>
      <c r="D404" s="74"/>
      <c r="E404" t="s" s="53">
        <v>649</v>
      </c>
      <c r="F404" t="s" s="52">
        <v>602</v>
      </c>
      <c r="G404" s="57">
        <v>0</v>
      </c>
      <c r="H404" s="119"/>
      <c r="I404" s="55">
        <f>H404*$G404</f>
        <v>0</v>
      </c>
    </row>
    <row r="405" ht="35.25" customHeight="1">
      <c r="A405" s="74"/>
      <c r="B405" s="74"/>
      <c r="C405" t="s" s="51">
        <v>160</v>
      </c>
      <c r="D405" s="74"/>
      <c r="E405" t="s" s="126">
        <v>650</v>
      </c>
      <c r="F405" t="s" s="52">
        <v>602</v>
      </c>
      <c r="G405" s="57">
        <f>2.73/100*G11</f>
        <v>13.65</v>
      </c>
      <c r="H405" s="119">
        <v>89</v>
      </c>
      <c r="I405" s="55">
        <f>H405*$G405</f>
        <v>1214.85</v>
      </c>
    </row>
    <row r="406" ht="41.25" customHeight="1">
      <c r="A406" s="74"/>
      <c r="B406" s="74"/>
      <c r="C406" t="s" s="51">
        <v>163</v>
      </c>
      <c r="D406" s="74"/>
      <c r="E406" t="s" s="53">
        <v>651</v>
      </c>
      <c r="F406" t="s" s="52">
        <v>602</v>
      </c>
      <c r="G406" s="57">
        <v>5</v>
      </c>
      <c r="H406" s="119">
        <v>200</v>
      </c>
      <c r="I406" s="55">
        <f>H406*$G406</f>
        <v>1000</v>
      </c>
    </row>
    <row r="407" ht="33.75" customHeight="1">
      <c r="A407" s="74"/>
      <c r="B407" s="74"/>
      <c r="C407" t="s" s="51">
        <v>166</v>
      </c>
      <c r="D407" s="74"/>
      <c r="E407" t="s" s="53">
        <v>652</v>
      </c>
      <c r="F407" t="s" s="52">
        <v>602</v>
      </c>
      <c r="G407" s="57">
        <v>0</v>
      </c>
      <c r="H407" s="119"/>
      <c r="I407" s="55">
        <f>H407*$G407</f>
        <v>0</v>
      </c>
    </row>
    <row r="408" ht="42.75" customHeight="1">
      <c r="A408" s="74"/>
      <c r="B408" s="74"/>
      <c r="C408" t="s" s="51">
        <v>169</v>
      </c>
      <c r="D408" s="74"/>
      <c r="E408" t="s" s="53">
        <v>653</v>
      </c>
      <c r="F408" t="s" s="52">
        <v>602</v>
      </c>
      <c r="G408" s="57">
        <v>0</v>
      </c>
      <c r="H408" s="58"/>
      <c r="I408" s="55">
        <f>H408*$G408</f>
        <v>0</v>
      </c>
    </row>
    <row r="409" ht="31.5" customHeight="1">
      <c r="A409" t="s" s="59">
        <v>654</v>
      </c>
      <c r="B409" s="78"/>
      <c r="C409" s="61"/>
      <c r="D409" s="61"/>
      <c r="E409" s="86"/>
      <c r="F409" s="78"/>
      <c r="G409" s="87"/>
      <c r="H409" s="88"/>
      <c r="I409" s="89">
        <f>SUM(I336:I408)</f>
        <v>129572.9913</v>
      </c>
    </row>
    <row r="410" ht="15.75" customHeight="1">
      <c r="A410" s="45"/>
      <c r="B410" t="s" s="44">
        <v>655</v>
      </c>
      <c r="C410" s="45"/>
      <c r="D410" s="45"/>
      <c r="E410" t="s" s="99">
        <v>656</v>
      </c>
      <c r="F410" s="100"/>
      <c r="G410" s="101"/>
      <c r="H410" s="102"/>
      <c r="I410" s="103"/>
    </row>
    <row r="411" ht="58.5" customHeight="1">
      <c r="A411" s="130"/>
      <c r="B411" s="130"/>
      <c r="C411" t="s" s="51">
        <v>29</v>
      </c>
      <c r="D411" t="s" s="52">
        <v>657</v>
      </c>
      <c r="E411" t="s" s="75">
        <v>658</v>
      </c>
      <c r="F411" s="50"/>
      <c r="G411" s="57"/>
      <c r="H411" s="58"/>
      <c r="I411" s="55"/>
    </row>
    <row r="412" ht="15" customHeight="1">
      <c r="A412" s="130"/>
      <c r="B412" s="130"/>
      <c r="C412" t="s" s="51">
        <v>32</v>
      </c>
      <c r="D412" s="74"/>
      <c r="E412" t="s" s="75">
        <v>659</v>
      </c>
      <c r="F412" t="s" s="52">
        <v>602</v>
      </c>
      <c r="G412" s="57"/>
      <c r="H412" s="58"/>
      <c r="I412" s="55">
        <f>H412*$G412</f>
        <v>0</v>
      </c>
    </row>
    <row r="413" ht="15" customHeight="1">
      <c r="A413" s="130"/>
      <c r="B413" s="130"/>
      <c r="C413" t="s" s="51">
        <v>35</v>
      </c>
      <c r="D413" s="74"/>
      <c r="E413" t="s" s="75">
        <v>660</v>
      </c>
      <c r="F413" t="s" s="52">
        <v>602</v>
      </c>
      <c r="G413" s="57"/>
      <c r="H413" s="58"/>
      <c r="I413" s="55">
        <f>H413*$G413</f>
        <v>0</v>
      </c>
    </row>
    <row r="414" ht="15" customHeight="1">
      <c r="A414" s="130"/>
      <c r="B414" s="130"/>
      <c r="C414" t="s" s="51">
        <v>37</v>
      </c>
      <c r="D414" s="74"/>
      <c r="E414" t="s" s="75">
        <v>661</v>
      </c>
      <c r="F414" t="s" s="52">
        <v>602</v>
      </c>
      <c r="G414" s="57"/>
      <c r="H414" s="58"/>
      <c r="I414" s="55">
        <f>H414*$G414</f>
        <v>0</v>
      </c>
    </row>
    <row r="415" ht="15" customHeight="1">
      <c r="A415" s="130"/>
      <c r="B415" s="130"/>
      <c r="C415" t="s" s="51">
        <v>39</v>
      </c>
      <c r="D415" s="74"/>
      <c r="E415" t="s" s="75">
        <v>662</v>
      </c>
      <c r="F415" t="s" s="52">
        <v>602</v>
      </c>
      <c r="G415" s="57"/>
      <c r="H415" s="58"/>
      <c r="I415" s="55">
        <f>H415*$G415</f>
        <v>0</v>
      </c>
    </row>
    <row r="416" ht="15" customHeight="1">
      <c r="A416" s="130"/>
      <c r="B416" s="130"/>
      <c r="C416" t="s" s="51">
        <v>41</v>
      </c>
      <c r="D416" s="74"/>
      <c r="E416" t="s" s="75">
        <v>663</v>
      </c>
      <c r="F416" t="s" s="52">
        <v>602</v>
      </c>
      <c r="G416" s="57"/>
      <c r="H416" s="58"/>
      <c r="I416" s="55">
        <f>H416*$G416</f>
        <v>0</v>
      </c>
    </row>
    <row r="417" ht="15" customHeight="1">
      <c r="A417" s="130"/>
      <c r="B417" s="130"/>
      <c r="C417" t="s" s="51">
        <v>43</v>
      </c>
      <c r="D417" s="74"/>
      <c r="E417" t="s" s="75">
        <v>664</v>
      </c>
      <c r="F417" t="s" s="52">
        <v>602</v>
      </c>
      <c r="G417" s="57">
        <v>5</v>
      </c>
      <c r="H417" s="58">
        <v>860</v>
      </c>
      <c r="I417" s="55">
        <f>H417*$G417</f>
        <v>4300</v>
      </c>
    </row>
    <row r="418" ht="15" customHeight="1">
      <c r="A418" s="130"/>
      <c r="B418" s="130"/>
      <c r="C418" t="s" s="51">
        <v>45</v>
      </c>
      <c r="D418" s="74"/>
      <c r="E418" t="s" s="75">
        <v>665</v>
      </c>
      <c r="F418" t="s" s="52">
        <v>602</v>
      </c>
      <c r="G418" s="57">
        <v>0</v>
      </c>
      <c r="H418" s="58"/>
      <c r="I418" s="55">
        <f>H418*$G418</f>
        <v>0</v>
      </c>
    </row>
    <row r="419" ht="15" customHeight="1">
      <c r="A419" s="130"/>
      <c r="B419" s="130"/>
      <c r="C419" t="s" s="51">
        <v>468</v>
      </c>
      <c r="D419" s="74"/>
      <c r="E419" t="s" s="75">
        <v>666</v>
      </c>
      <c r="F419" t="s" s="52">
        <v>602</v>
      </c>
      <c r="G419" s="57"/>
      <c r="H419" s="58"/>
      <c r="I419" s="55">
        <f>H419*$G419</f>
        <v>0</v>
      </c>
    </row>
    <row r="420" ht="15" customHeight="1">
      <c r="A420" s="130"/>
      <c r="B420" s="130"/>
      <c r="C420" t="s" s="51">
        <v>471</v>
      </c>
      <c r="D420" s="74"/>
      <c r="E420" t="s" s="75">
        <v>667</v>
      </c>
      <c r="F420" t="s" s="52">
        <v>602</v>
      </c>
      <c r="G420" s="57"/>
      <c r="H420" s="58"/>
      <c r="I420" s="55">
        <f>H420*$G420</f>
        <v>0</v>
      </c>
    </row>
    <row r="421" ht="15" customHeight="1">
      <c r="A421" s="130"/>
      <c r="B421" s="130"/>
      <c r="C421" t="s" s="51">
        <v>474</v>
      </c>
      <c r="D421" s="74"/>
      <c r="E421" t="s" s="75">
        <v>668</v>
      </c>
      <c r="F421" t="s" s="52">
        <v>602</v>
      </c>
      <c r="G421" s="57"/>
      <c r="H421" s="58"/>
      <c r="I421" s="55">
        <f>H421*$G421</f>
        <v>0</v>
      </c>
    </row>
    <row r="422" ht="15" customHeight="1">
      <c r="A422" s="130"/>
      <c r="B422" s="130"/>
      <c r="C422" t="s" s="51">
        <v>477</v>
      </c>
      <c r="D422" s="74"/>
      <c r="E422" t="s" s="75">
        <v>669</v>
      </c>
      <c r="F422" t="s" s="52">
        <v>602</v>
      </c>
      <c r="G422" s="57">
        <v>0</v>
      </c>
      <c r="H422" s="58"/>
      <c r="I422" s="55">
        <f>H422*$G422</f>
        <v>0</v>
      </c>
    </row>
    <row r="423" ht="15" customHeight="1">
      <c r="A423" s="130"/>
      <c r="B423" s="130"/>
      <c r="C423" t="s" s="51">
        <v>480</v>
      </c>
      <c r="D423" s="74"/>
      <c r="E423" t="s" s="75">
        <v>670</v>
      </c>
      <c r="F423" t="s" s="52">
        <v>602</v>
      </c>
      <c r="G423" s="57">
        <v>5</v>
      </c>
      <c r="H423" s="58">
        <v>970</v>
      </c>
      <c r="I423" s="55">
        <f>H423*$G423</f>
        <v>4850</v>
      </c>
    </row>
    <row r="424" ht="15" customHeight="1">
      <c r="A424" s="130"/>
      <c r="B424" s="130"/>
      <c r="C424" t="s" s="51">
        <v>483</v>
      </c>
      <c r="D424" s="74"/>
      <c r="E424" t="s" s="75">
        <v>671</v>
      </c>
      <c r="F424" t="s" s="52">
        <v>602</v>
      </c>
      <c r="G424" s="57">
        <v>0</v>
      </c>
      <c r="H424" s="58"/>
      <c r="I424" s="55">
        <f>H424*$G424</f>
        <v>0</v>
      </c>
    </row>
    <row r="425" ht="58.5" customHeight="1">
      <c r="A425" s="130"/>
      <c r="B425" s="130"/>
      <c r="C425" s="50"/>
      <c r="D425" t="s" s="156">
        <v>672</v>
      </c>
      <c r="E425" t="s" s="53">
        <v>673</v>
      </c>
      <c r="F425" s="68"/>
      <c r="G425" s="57"/>
      <c r="H425" s="58"/>
      <c r="I425" s="55"/>
    </row>
    <row r="426" ht="18" customHeight="1">
      <c r="A426" s="130"/>
      <c r="B426" s="130"/>
      <c r="C426" t="s" s="51">
        <v>47</v>
      </c>
      <c r="D426" s="74"/>
      <c r="E426" t="s" s="157">
        <v>674</v>
      </c>
      <c r="F426" s="68"/>
      <c r="G426" s="57"/>
      <c r="H426" s="58"/>
      <c r="I426" s="55"/>
    </row>
    <row r="427" ht="15" customHeight="1">
      <c r="A427" s="130"/>
      <c r="B427" s="130"/>
      <c r="C427" t="s" s="51">
        <v>50</v>
      </c>
      <c r="D427" s="74"/>
      <c r="E427" t="s" s="75">
        <v>675</v>
      </c>
      <c r="F427" t="s" s="52">
        <v>676</v>
      </c>
      <c r="G427" s="57">
        <v>0</v>
      </c>
      <c r="H427" s="58"/>
      <c r="I427" s="55">
        <f>H427*$G427</f>
        <v>0</v>
      </c>
    </row>
    <row r="428" ht="15" customHeight="1">
      <c r="A428" s="130"/>
      <c r="B428" s="130"/>
      <c r="C428" t="s" s="51">
        <v>53</v>
      </c>
      <c r="D428" s="74"/>
      <c r="E428" t="s" s="75">
        <v>677</v>
      </c>
      <c r="F428" t="s" s="52">
        <v>676</v>
      </c>
      <c r="G428" s="57">
        <v>0</v>
      </c>
      <c r="H428" s="58"/>
      <c r="I428" s="55">
        <f>H428*$G428</f>
        <v>0</v>
      </c>
    </row>
    <row r="429" ht="15" customHeight="1">
      <c r="A429" s="130"/>
      <c r="B429" s="130"/>
      <c r="C429" t="s" s="51">
        <v>55</v>
      </c>
      <c r="D429" s="74"/>
      <c r="E429" t="s" s="75">
        <v>678</v>
      </c>
      <c r="F429" t="s" s="52">
        <v>676</v>
      </c>
      <c r="G429" s="57">
        <v>0</v>
      </c>
      <c r="H429" s="58"/>
      <c r="I429" s="55">
        <f>H429*$G429</f>
        <v>0</v>
      </c>
    </row>
    <row r="430" ht="48" customHeight="1">
      <c r="A430" s="130"/>
      <c r="B430" s="130"/>
      <c r="C430" t="s" s="51">
        <v>59</v>
      </c>
      <c r="D430" s="74"/>
      <c r="E430" t="s" s="75">
        <v>679</v>
      </c>
      <c r="F430" t="s" s="52">
        <v>602</v>
      </c>
      <c r="G430" s="57">
        <v>0</v>
      </c>
      <c r="H430" s="58"/>
      <c r="I430" s="55"/>
    </row>
    <row r="431" ht="18.75" customHeight="1">
      <c r="A431" s="130"/>
      <c r="B431" s="130"/>
      <c r="C431" t="s" s="51">
        <v>86</v>
      </c>
      <c r="D431" s="74"/>
      <c r="E431" t="s" s="56">
        <v>680</v>
      </c>
      <c r="F431" t="s" s="52">
        <v>602</v>
      </c>
      <c r="G431" s="57"/>
      <c r="H431" s="58"/>
      <c r="I431" s="55">
        <f>H431*$G431</f>
        <v>0</v>
      </c>
    </row>
    <row r="432" ht="19.5" customHeight="1">
      <c r="A432" s="130"/>
      <c r="B432" s="130"/>
      <c r="C432" t="s" s="51">
        <v>299</v>
      </c>
      <c r="D432" s="74"/>
      <c r="E432" t="s" s="56">
        <v>681</v>
      </c>
      <c r="F432" t="s" s="52">
        <v>602</v>
      </c>
      <c r="G432" s="57">
        <v>0</v>
      </c>
      <c r="H432" s="58"/>
      <c r="I432" s="55">
        <f>H432*$G432</f>
        <v>0</v>
      </c>
    </row>
    <row r="433" ht="31.5" customHeight="1">
      <c r="A433" t="s" s="59">
        <v>682</v>
      </c>
      <c r="B433" s="78"/>
      <c r="C433" s="61"/>
      <c r="D433" s="61"/>
      <c r="E433" s="86"/>
      <c r="F433" s="78"/>
      <c r="G433" s="87"/>
      <c r="H433" s="88"/>
      <c r="I433" s="89">
        <f>SUM(I412:I432)</f>
        <v>9150</v>
      </c>
    </row>
    <row r="434" ht="15.75" customHeight="1">
      <c r="A434" s="45"/>
      <c r="B434" t="s" s="44">
        <v>683</v>
      </c>
      <c r="C434" s="45"/>
      <c r="D434" s="45"/>
      <c r="E434" t="s" s="99">
        <v>684</v>
      </c>
      <c r="F434" s="45"/>
      <c r="G434" s="101"/>
      <c r="H434" s="102"/>
      <c r="I434" s="103"/>
    </row>
    <row r="435" ht="33.75" customHeight="1">
      <c r="A435" s="130"/>
      <c r="B435" s="130"/>
      <c r="C435" t="s" s="51">
        <v>32</v>
      </c>
      <c r="D435" s="74"/>
      <c r="E435" t="s" s="53">
        <v>685</v>
      </c>
      <c r="F435" t="s" s="52">
        <v>686</v>
      </c>
      <c r="G435" s="57">
        <v>0</v>
      </c>
      <c r="H435" s="58"/>
      <c r="I435" s="55">
        <f>H435*$G435</f>
        <v>0</v>
      </c>
    </row>
    <row r="436" ht="32.25" customHeight="1">
      <c r="A436" s="130"/>
      <c r="B436" s="130"/>
      <c r="C436" t="s" s="51">
        <v>35</v>
      </c>
      <c r="D436" s="74"/>
      <c r="E436" t="s" s="53">
        <v>687</v>
      </c>
      <c r="F436" t="s" s="52">
        <v>686</v>
      </c>
      <c r="G436" s="57">
        <v>0</v>
      </c>
      <c r="H436" s="58"/>
      <c r="I436" s="55">
        <f>H436*$G436</f>
        <v>0</v>
      </c>
    </row>
    <row r="437" ht="34.5" customHeight="1">
      <c r="A437" s="130"/>
      <c r="B437" s="130"/>
      <c r="C437" t="s" s="51">
        <v>37</v>
      </c>
      <c r="D437" s="74"/>
      <c r="E437" t="s" s="53">
        <v>688</v>
      </c>
      <c r="F437" t="s" s="52">
        <v>686</v>
      </c>
      <c r="G437" s="57">
        <v>0</v>
      </c>
      <c r="H437" s="58"/>
      <c r="I437" s="55">
        <f>H437*$G437</f>
        <v>0</v>
      </c>
    </row>
    <row r="438" ht="32.25" customHeight="1">
      <c r="A438" s="130"/>
      <c r="B438" s="130"/>
      <c r="C438" t="s" s="51">
        <v>39</v>
      </c>
      <c r="D438" s="74"/>
      <c r="E438" t="s" s="53">
        <v>689</v>
      </c>
      <c r="F438" t="s" s="52">
        <v>686</v>
      </c>
      <c r="G438" s="57">
        <v>0</v>
      </c>
      <c r="H438" s="58"/>
      <c r="I438" s="55">
        <f>H438*$G438</f>
        <v>0</v>
      </c>
    </row>
    <row r="439" ht="15" customHeight="1">
      <c r="A439" s="130"/>
      <c r="B439" s="130"/>
      <c r="C439" t="s" s="51">
        <v>41</v>
      </c>
      <c r="D439" s="74"/>
      <c r="E439" t="s" s="53">
        <v>690</v>
      </c>
      <c r="F439" t="s" s="52">
        <v>686</v>
      </c>
      <c r="G439" s="57">
        <v>0</v>
      </c>
      <c r="H439" s="58"/>
      <c r="I439" s="55">
        <f>H439*$G439</f>
        <v>0</v>
      </c>
    </row>
    <row r="440" ht="15" customHeight="1">
      <c r="A440" s="130"/>
      <c r="B440" s="130"/>
      <c r="C440" t="s" s="51">
        <v>43</v>
      </c>
      <c r="D440" s="74"/>
      <c r="E440" t="s" s="53">
        <v>691</v>
      </c>
      <c r="F440" t="s" s="52">
        <v>686</v>
      </c>
      <c r="G440" s="57">
        <v>0</v>
      </c>
      <c r="H440" s="58"/>
      <c r="I440" s="55">
        <f>H440*$G440</f>
        <v>0</v>
      </c>
    </row>
    <row r="441" ht="88.5" customHeight="1">
      <c r="A441" s="130"/>
      <c r="B441" s="130"/>
      <c r="C441" t="s" s="51">
        <v>45</v>
      </c>
      <c r="D441" s="74"/>
      <c r="E441" t="s" s="53">
        <v>692</v>
      </c>
      <c r="F441" t="s" s="52">
        <v>693</v>
      </c>
      <c r="G441" s="57">
        <v>0</v>
      </c>
      <c r="H441" s="58"/>
      <c r="I441" s="55">
        <f>H441*$G441</f>
        <v>0</v>
      </c>
    </row>
    <row r="442" ht="68.25" customHeight="1">
      <c r="A442" s="130"/>
      <c r="B442" s="130"/>
      <c r="C442" t="s" s="51">
        <v>468</v>
      </c>
      <c r="D442" s="74"/>
      <c r="E442" t="s" s="53">
        <v>694</v>
      </c>
      <c r="F442" t="s" s="52">
        <v>693</v>
      </c>
      <c r="G442" s="57">
        <v>0</v>
      </c>
      <c r="H442" s="58"/>
      <c r="I442" s="55">
        <f>H442*$G442</f>
        <v>0</v>
      </c>
    </row>
    <row r="443" ht="15" customHeight="1">
      <c r="A443" s="130"/>
      <c r="B443" s="130"/>
      <c r="C443" t="s" s="51">
        <v>471</v>
      </c>
      <c r="D443" s="74"/>
      <c r="E443" t="s" s="53">
        <v>695</v>
      </c>
      <c r="F443" t="s" s="52">
        <v>602</v>
      </c>
      <c r="G443" s="57">
        <v>0</v>
      </c>
      <c r="H443" s="58"/>
      <c r="I443" s="55">
        <f>H443*$G443</f>
        <v>0</v>
      </c>
    </row>
    <row r="444" ht="15" customHeight="1">
      <c r="A444" s="130"/>
      <c r="B444" s="130"/>
      <c r="C444" t="s" s="51">
        <v>474</v>
      </c>
      <c r="D444" s="74"/>
      <c r="E444" t="s" s="53">
        <v>696</v>
      </c>
      <c r="F444" t="s" s="52">
        <v>602</v>
      </c>
      <c r="G444" s="57">
        <v>0</v>
      </c>
      <c r="H444" s="58"/>
      <c r="I444" s="55">
        <f>H444*$G444</f>
        <v>0</v>
      </c>
    </row>
    <row r="445" ht="15" customHeight="1">
      <c r="A445" s="130"/>
      <c r="B445" s="130"/>
      <c r="C445" t="s" s="51">
        <v>477</v>
      </c>
      <c r="D445" s="74"/>
      <c r="E445" t="s" s="53">
        <v>697</v>
      </c>
      <c r="F445" t="s" s="52">
        <v>602</v>
      </c>
      <c r="G445" s="57">
        <v>0</v>
      </c>
      <c r="H445" s="58"/>
      <c r="I445" s="55">
        <f>H445*$G445</f>
        <v>0</v>
      </c>
    </row>
    <row r="446" ht="37.5" customHeight="1">
      <c r="A446" s="130"/>
      <c r="B446" s="130"/>
      <c r="C446" t="s" s="51">
        <v>480</v>
      </c>
      <c r="D446" t="s" s="52">
        <v>698</v>
      </c>
      <c r="E446" t="s" s="53">
        <v>699</v>
      </c>
      <c r="F446" t="s" s="52">
        <v>230</v>
      </c>
      <c r="G446" s="57">
        <v>0</v>
      </c>
      <c r="H446" s="58"/>
      <c r="I446" s="55">
        <f>H446*$G446</f>
        <v>0</v>
      </c>
    </row>
    <row r="447" ht="31.5" customHeight="1">
      <c r="A447" t="s" s="59">
        <v>700</v>
      </c>
      <c r="B447" s="78"/>
      <c r="C447" s="61"/>
      <c r="D447" s="61"/>
      <c r="E447" s="86"/>
      <c r="F447" s="78"/>
      <c r="G447" s="87"/>
      <c r="H447" s="88"/>
      <c r="I447" s="89">
        <f>SUM(I435:I446)</f>
        <v>0</v>
      </c>
    </row>
    <row r="448" ht="15.75" customHeight="1">
      <c r="A448" s="45"/>
      <c r="B448" t="s" s="44">
        <v>701</v>
      </c>
      <c r="C448" s="45"/>
      <c r="D448" s="45"/>
      <c r="E448" t="s" s="99">
        <v>702</v>
      </c>
      <c r="F448" s="45"/>
      <c r="G448" s="101"/>
      <c r="H448" s="102"/>
      <c r="I448" s="103"/>
    </row>
    <row r="449" ht="51.75" customHeight="1">
      <c r="A449" s="130"/>
      <c r="B449" s="130"/>
      <c r="C449" t="s" s="51">
        <v>32</v>
      </c>
      <c r="D449" s="74"/>
      <c r="E449" t="s" s="53">
        <v>703</v>
      </c>
      <c r="F449" t="s" s="52">
        <v>602</v>
      </c>
      <c r="G449" s="57">
        <f>3.12/100*G11</f>
        <v>15.6</v>
      </c>
      <c r="H449" s="58">
        <v>950</v>
      </c>
      <c r="I449" s="55">
        <f>H449*$G449</f>
        <v>14820</v>
      </c>
    </row>
    <row r="450" ht="61.5" customHeight="1">
      <c r="A450" s="130"/>
      <c r="B450" s="130"/>
      <c r="C450" t="s" s="51">
        <v>35</v>
      </c>
      <c r="D450" t="s" s="52">
        <v>704</v>
      </c>
      <c r="E450" t="s" s="53">
        <v>705</v>
      </c>
      <c r="F450" t="s" s="52">
        <v>602</v>
      </c>
      <c r="G450" s="57">
        <v>0</v>
      </c>
      <c r="H450" s="58"/>
      <c r="I450" s="55">
        <f>H450*$G450</f>
        <v>0</v>
      </c>
    </row>
    <row r="451" ht="68.25" customHeight="1">
      <c r="A451" s="130"/>
      <c r="B451" s="130"/>
      <c r="C451" t="s" s="51">
        <v>37</v>
      </c>
      <c r="D451" s="50"/>
      <c r="E451" t="s" s="53">
        <v>706</v>
      </c>
      <c r="F451" t="s" s="52">
        <v>602</v>
      </c>
      <c r="G451" s="57"/>
      <c r="H451" s="58"/>
      <c r="I451" s="55">
        <f>H451*$G451</f>
        <v>0</v>
      </c>
    </row>
    <row r="452" ht="61.5" customHeight="1">
      <c r="A452" s="74"/>
      <c r="B452" s="74"/>
      <c r="C452" t="s" s="51">
        <v>39</v>
      </c>
      <c r="D452" t="s" s="52">
        <v>704</v>
      </c>
      <c r="E452" t="s" s="53">
        <v>707</v>
      </c>
      <c r="F452" t="s" s="52">
        <v>602</v>
      </c>
      <c r="G452" s="57">
        <v>0</v>
      </c>
      <c r="H452" s="58"/>
      <c r="I452" s="55">
        <f>H452*$G452</f>
        <v>0</v>
      </c>
    </row>
    <row r="453" ht="69" customHeight="1">
      <c r="A453" s="130"/>
      <c r="B453" s="130"/>
      <c r="C453" t="s" s="51">
        <v>41</v>
      </c>
      <c r="D453" s="50"/>
      <c r="E453" t="s" s="53">
        <v>708</v>
      </c>
      <c r="F453" t="s" s="52">
        <v>602</v>
      </c>
      <c r="G453" s="57"/>
      <c r="H453" s="58"/>
      <c r="I453" s="55">
        <f>H453*$G453</f>
        <v>0</v>
      </c>
    </row>
    <row r="454" ht="62.25" customHeight="1">
      <c r="A454" s="74"/>
      <c r="B454" s="74"/>
      <c r="C454" t="s" s="51">
        <v>43</v>
      </c>
      <c r="D454" t="s" s="52">
        <v>704</v>
      </c>
      <c r="E454" t="s" s="53">
        <v>709</v>
      </c>
      <c r="F454" t="s" s="52">
        <v>602</v>
      </c>
      <c r="G454" s="57"/>
      <c r="H454" s="58"/>
      <c r="I454" s="55">
        <f>H454*$G454</f>
        <v>0</v>
      </c>
    </row>
    <row r="455" ht="61.5" customHeight="1">
      <c r="A455" s="130"/>
      <c r="B455" s="130"/>
      <c r="C455" t="s" s="51">
        <v>45</v>
      </c>
      <c r="D455" s="50"/>
      <c r="E455" t="s" s="53">
        <v>710</v>
      </c>
      <c r="F455" t="s" s="52">
        <v>602</v>
      </c>
      <c r="G455" s="57"/>
      <c r="H455" s="58"/>
      <c r="I455" s="55">
        <f>H455*$G455</f>
        <v>0</v>
      </c>
    </row>
    <row r="456" ht="63" customHeight="1">
      <c r="A456" s="74"/>
      <c r="B456" s="74"/>
      <c r="C456" t="s" s="51">
        <v>468</v>
      </c>
      <c r="D456" t="s" s="52">
        <v>704</v>
      </c>
      <c r="E456" t="s" s="53">
        <v>711</v>
      </c>
      <c r="F456" t="s" s="52">
        <v>602</v>
      </c>
      <c r="G456" s="57">
        <v>0</v>
      </c>
      <c r="H456" s="58"/>
      <c r="I456" s="55">
        <f>H456*$G456</f>
        <v>0</v>
      </c>
    </row>
    <row r="457" ht="48" customHeight="1">
      <c r="A457" s="74"/>
      <c r="B457" s="74"/>
      <c r="C457" t="s" s="51">
        <v>47</v>
      </c>
      <c r="D457" t="s" s="52">
        <v>712</v>
      </c>
      <c r="E457" t="s" s="53">
        <v>713</v>
      </c>
      <c r="F457" s="50"/>
      <c r="G457" s="57"/>
      <c r="H457" s="58"/>
      <c r="I457" s="55"/>
    </row>
    <row r="458" ht="15" customHeight="1">
      <c r="A458" s="74"/>
      <c r="B458" s="74"/>
      <c r="C458" t="s" s="51">
        <v>50</v>
      </c>
      <c r="D458" s="50"/>
      <c r="E458" t="s" s="53">
        <v>714</v>
      </c>
      <c r="F458" t="s" s="52">
        <v>602</v>
      </c>
      <c r="G458" s="57"/>
      <c r="H458" s="58"/>
      <c r="I458" s="55">
        <f>H458*$G458</f>
        <v>0</v>
      </c>
    </row>
    <row r="459" ht="15" customHeight="1">
      <c r="A459" s="74"/>
      <c r="B459" s="74"/>
      <c r="C459" t="s" s="51">
        <v>53</v>
      </c>
      <c r="D459" s="50"/>
      <c r="E459" t="s" s="53">
        <v>715</v>
      </c>
      <c r="F459" t="s" s="52">
        <v>602</v>
      </c>
      <c r="G459" s="57"/>
      <c r="H459" s="58"/>
      <c r="I459" s="55">
        <f>H459*$G459</f>
        <v>0</v>
      </c>
    </row>
    <row r="460" ht="15" customHeight="1">
      <c r="A460" s="74"/>
      <c r="B460" s="74"/>
      <c r="C460" t="s" s="51">
        <v>55</v>
      </c>
      <c r="D460" s="50"/>
      <c r="E460" t="s" s="53">
        <v>716</v>
      </c>
      <c r="F460" t="s" s="52">
        <v>602</v>
      </c>
      <c r="G460" s="57"/>
      <c r="H460" s="58"/>
      <c r="I460" s="55">
        <f>H460*$G460</f>
        <v>0</v>
      </c>
    </row>
    <row r="461" ht="15" customHeight="1">
      <c r="A461" s="74"/>
      <c r="B461" s="74"/>
      <c r="C461" t="s" s="51">
        <v>57</v>
      </c>
      <c r="D461" s="74"/>
      <c r="E461" t="s" s="53">
        <v>717</v>
      </c>
      <c r="F461" t="s" s="52">
        <v>602</v>
      </c>
      <c r="G461" s="57"/>
      <c r="H461" s="58"/>
      <c r="I461" s="55">
        <f>H461*$G461</f>
        <v>0</v>
      </c>
    </row>
    <row r="462" ht="31.5" customHeight="1">
      <c r="A462" t="s" s="59">
        <v>718</v>
      </c>
      <c r="B462" s="78"/>
      <c r="C462" s="61"/>
      <c r="D462" s="61"/>
      <c r="E462" s="86"/>
      <c r="F462" s="79"/>
      <c r="G462" s="87"/>
      <c r="H462" s="88"/>
      <c r="I462" s="89">
        <f>SUM(I449:I461)</f>
        <v>14820</v>
      </c>
    </row>
    <row r="463" ht="15.75" customHeight="1">
      <c r="A463" s="45"/>
      <c r="B463" t="s" s="44">
        <v>719</v>
      </c>
      <c r="C463" s="45"/>
      <c r="D463" s="45"/>
      <c r="E463" t="s" s="99">
        <v>720</v>
      </c>
      <c r="F463" s="100"/>
      <c r="G463" s="101"/>
      <c r="H463" s="102"/>
      <c r="I463" s="103"/>
    </row>
    <row r="464" ht="30.75" customHeight="1">
      <c r="A464" s="130"/>
      <c r="B464" s="130"/>
      <c r="C464" t="s" s="51">
        <v>32</v>
      </c>
      <c r="D464" s="74"/>
      <c r="E464" t="s" s="53">
        <v>721</v>
      </c>
      <c r="F464" t="s" s="52">
        <v>722</v>
      </c>
      <c r="G464" s="57">
        <v>21.0804533630621</v>
      </c>
      <c r="H464" s="58">
        <v>850</v>
      </c>
      <c r="I464" s="55">
        <f>H464*$G464</f>
        <v>17918.3853586028</v>
      </c>
    </row>
    <row r="465" ht="25.5" customHeight="1">
      <c r="A465" t="s" s="114">
        <v>723</v>
      </c>
      <c r="B465" s="79"/>
      <c r="C465" s="115"/>
      <c r="D465" s="115"/>
      <c r="E465" s="87"/>
      <c r="F465" s="79"/>
      <c r="G465" s="87"/>
      <c r="H465" s="88"/>
      <c r="I465" s="89">
        <f>SUM(I464)</f>
        <v>17918.3853586028</v>
      </c>
    </row>
    <row r="466" ht="15.75" customHeight="1">
      <c r="A466" s="45"/>
      <c r="B466" t="s" s="44">
        <v>724</v>
      </c>
      <c r="C466" t="s" s="44">
        <v>29</v>
      </c>
      <c r="D466" s="45"/>
      <c r="E466" t="s" s="99">
        <v>725</v>
      </c>
      <c r="F466" s="100"/>
      <c r="G466" s="101"/>
      <c r="H466" s="102"/>
      <c r="I466" s="103"/>
    </row>
    <row r="467" ht="15" customHeight="1">
      <c r="A467" s="130"/>
      <c r="B467" s="130"/>
      <c r="C467" t="s" s="51">
        <v>32</v>
      </c>
      <c r="D467" s="74"/>
      <c r="E467" t="s" s="158">
        <v>726</v>
      </c>
      <c r="F467" t="s" s="52">
        <v>381</v>
      </c>
      <c r="G467" s="57">
        <v>0</v>
      </c>
      <c r="H467" s="58"/>
      <c r="I467" s="55">
        <f>H467*$G467</f>
        <v>0</v>
      </c>
    </row>
    <row r="468" ht="15" customHeight="1">
      <c r="A468" s="130"/>
      <c r="B468" s="130"/>
      <c r="C468" t="s" s="51">
        <v>35</v>
      </c>
      <c r="D468" s="74"/>
      <c r="E468" t="s" s="158">
        <v>727</v>
      </c>
      <c r="F468" t="s" s="52">
        <v>728</v>
      </c>
      <c r="G468" s="57">
        <v>1</v>
      </c>
      <c r="H468" s="58">
        <v>9200</v>
      </c>
      <c r="I468" s="55">
        <f>H468*$G468</f>
        <v>9200</v>
      </c>
    </row>
    <row r="469" ht="25.5" customHeight="1">
      <c r="A469" t="s" s="114">
        <v>729</v>
      </c>
      <c r="B469" s="79"/>
      <c r="C469" s="115"/>
      <c r="D469" s="115"/>
      <c r="E469" s="87"/>
      <c r="F469" s="79"/>
      <c r="G469" s="87"/>
      <c r="H469" s="88"/>
      <c r="I469" s="89">
        <f>SUM(I467:I468)</f>
        <v>9200</v>
      </c>
    </row>
    <row r="470" ht="15.75" customHeight="1">
      <c r="A470" s="45"/>
      <c r="B470" t="s" s="44">
        <v>730</v>
      </c>
      <c r="C470" t="s" s="44">
        <v>29</v>
      </c>
      <c r="D470" s="45"/>
      <c r="E470" t="s" s="99">
        <v>731</v>
      </c>
      <c r="F470" s="100"/>
      <c r="G470" s="101"/>
      <c r="H470" s="102"/>
      <c r="I470" s="103"/>
    </row>
    <row r="471" ht="15" customHeight="1">
      <c r="A471" s="130"/>
      <c r="B471" s="130"/>
      <c r="C471" t="s" s="51">
        <v>32</v>
      </c>
      <c r="D471" s="74"/>
      <c r="E471" t="s" s="75">
        <v>732</v>
      </c>
      <c r="F471" t="s" s="52">
        <v>733</v>
      </c>
      <c r="G471" s="57">
        <v>0</v>
      </c>
      <c r="H471" s="58"/>
      <c r="I471" s="55">
        <f>H471*$G471</f>
        <v>0</v>
      </c>
    </row>
    <row r="472" ht="25.5" customHeight="1">
      <c r="A472" s="130"/>
      <c r="B472" s="130"/>
      <c r="C472" t="s" s="51">
        <v>35</v>
      </c>
      <c r="D472" s="74"/>
      <c r="E472" t="s" s="75">
        <v>734</v>
      </c>
      <c r="F472" t="s" s="52">
        <v>602</v>
      </c>
      <c r="G472" s="57">
        <v>0</v>
      </c>
      <c r="H472" s="58"/>
      <c r="I472" s="55">
        <f>H472*$G472</f>
        <v>0</v>
      </c>
    </row>
    <row r="473" ht="15" customHeight="1">
      <c r="A473" s="130"/>
      <c r="B473" s="130"/>
      <c r="C473" t="s" s="51">
        <v>37</v>
      </c>
      <c r="D473" s="74"/>
      <c r="E473" t="s" s="75">
        <v>735</v>
      </c>
      <c r="F473" t="s" s="52">
        <v>344</v>
      </c>
      <c r="G473" s="57">
        <v>0</v>
      </c>
      <c r="H473" s="58"/>
      <c r="I473" s="55">
        <f>H473*$G473</f>
        <v>0</v>
      </c>
    </row>
    <row r="474" ht="15" customHeight="1">
      <c r="A474" s="130"/>
      <c r="B474" s="130"/>
      <c r="C474" t="s" s="51">
        <v>39</v>
      </c>
      <c r="D474" s="74"/>
      <c r="E474" t="s" s="75">
        <v>736</v>
      </c>
      <c r="F474" t="s" s="52">
        <v>602</v>
      </c>
      <c r="G474" s="57">
        <v>150</v>
      </c>
      <c r="H474" s="58">
        <v>60</v>
      </c>
      <c r="I474" s="55">
        <f>H474*$G474</f>
        <v>9000</v>
      </c>
    </row>
    <row r="475" ht="15" customHeight="1">
      <c r="A475" s="130"/>
      <c r="B475" s="130"/>
      <c r="C475" t="s" s="51">
        <v>41</v>
      </c>
      <c r="D475" s="74"/>
      <c r="E475" t="s" s="75">
        <v>737</v>
      </c>
      <c r="F475" t="s" s="52">
        <v>602</v>
      </c>
      <c r="G475" s="57">
        <v>200</v>
      </c>
      <c r="H475" s="119">
        <v>120</v>
      </c>
      <c r="I475" s="55">
        <f>H475*$G475</f>
        <v>24000</v>
      </c>
    </row>
    <row r="476" ht="15" customHeight="1">
      <c r="A476" s="130"/>
      <c r="B476" s="130"/>
      <c r="C476" t="s" s="51">
        <v>43</v>
      </c>
      <c r="D476" s="74"/>
      <c r="E476" t="s" s="75">
        <v>738</v>
      </c>
      <c r="F476" t="s" s="52">
        <v>344</v>
      </c>
      <c r="G476" s="57">
        <v>4</v>
      </c>
      <c r="H476" s="58">
        <v>130</v>
      </c>
      <c r="I476" s="55">
        <f>H476*$G476</f>
        <v>520</v>
      </c>
    </row>
    <row r="477" ht="15" customHeight="1">
      <c r="A477" s="130"/>
      <c r="B477" s="130"/>
      <c r="C477" t="s" s="51">
        <v>45</v>
      </c>
      <c r="D477" s="74"/>
      <c r="E477" t="s" s="75">
        <v>739</v>
      </c>
      <c r="F477" t="s" s="52">
        <v>602</v>
      </c>
      <c r="G477" s="57">
        <v>0</v>
      </c>
      <c r="H477" s="119"/>
      <c r="I477" s="55">
        <f>H477*$G477</f>
        <v>0</v>
      </c>
    </row>
    <row r="478" ht="15" customHeight="1">
      <c r="A478" s="130"/>
      <c r="B478" s="130"/>
      <c r="C478" t="s" s="51">
        <v>47</v>
      </c>
      <c r="D478" t="s" s="52">
        <v>740</v>
      </c>
      <c r="E478" s="68"/>
      <c r="F478" s="50"/>
      <c r="G478" s="57"/>
      <c r="H478" s="58"/>
      <c r="I478" s="55"/>
    </row>
    <row r="479" ht="15" customHeight="1">
      <c r="A479" s="130"/>
      <c r="B479" s="130"/>
      <c r="C479" t="s" s="51">
        <v>50</v>
      </c>
      <c r="D479" s="74"/>
      <c r="E479" t="s" s="53">
        <v>741</v>
      </c>
      <c r="F479" t="s" s="52">
        <v>448</v>
      </c>
      <c r="G479" s="57">
        <v>2</v>
      </c>
      <c r="H479" s="58">
        <v>160</v>
      </c>
      <c r="I479" s="55">
        <f>H479*$G479</f>
        <v>320</v>
      </c>
    </row>
    <row r="480" ht="15" customHeight="1">
      <c r="A480" s="130"/>
      <c r="B480" s="130"/>
      <c r="C480" t="s" s="51">
        <v>53</v>
      </c>
      <c r="D480" s="74"/>
      <c r="E480" t="s" s="53">
        <v>742</v>
      </c>
      <c r="F480" t="s" s="52">
        <v>448</v>
      </c>
      <c r="G480" s="57">
        <v>20</v>
      </c>
      <c r="H480" s="119">
        <v>150</v>
      </c>
      <c r="I480" s="55">
        <f>H480*$G480</f>
        <v>3000</v>
      </c>
    </row>
    <row r="481" ht="15" customHeight="1">
      <c r="A481" s="130"/>
      <c r="B481" s="130"/>
      <c r="C481" t="s" s="51">
        <v>55</v>
      </c>
      <c r="D481" s="74"/>
      <c r="E481" t="s" s="53">
        <v>743</v>
      </c>
      <c r="F481" t="s" s="52">
        <v>448</v>
      </c>
      <c r="G481" s="57">
        <v>5</v>
      </c>
      <c r="H481" s="119">
        <v>200</v>
      </c>
      <c r="I481" s="55">
        <f>H481*$G481</f>
        <v>1000</v>
      </c>
    </row>
    <row r="482" ht="15" customHeight="1">
      <c r="A482" s="130"/>
      <c r="B482" s="130"/>
      <c r="C482" t="s" s="51">
        <v>57</v>
      </c>
      <c r="D482" s="74"/>
      <c r="E482" t="s" s="53">
        <v>744</v>
      </c>
      <c r="F482" t="s" s="52">
        <v>448</v>
      </c>
      <c r="G482" s="57">
        <v>0</v>
      </c>
      <c r="H482" s="58"/>
      <c r="I482" s="55">
        <f>H482*$G482</f>
        <v>0</v>
      </c>
    </row>
    <row r="483" ht="31.5" customHeight="1">
      <c r="A483" t="s" s="59">
        <v>745</v>
      </c>
      <c r="B483" s="78"/>
      <c r="C483" s="61"/>
      <c r="D483" s="61"/>
      <c r="E483" s="86"/>
      <c r="F483" s="79"/>
      <c r="G483" s="87"/>
      <c r="H483" s="88"/>
      <c r="I483" s="89">
        <f>SUM(I471:I482)</f>
        <v>37840</v>
      </c>
    </row>
    <row r="484" ht="15.75" customHeight="1">
      <c r="A484" t="s" s="37">
        <v>746</v>
      </c>
      <c r="B484" s="38"/>
      <c r="C484" s="38"/>
      <c r="D484" s="38"/>
      <c r="E484" t="s" s="93">
        <v>747</v>
      </c>
      <c r="F484" s="38"/>
      <c r="G484" s="38"/>
      <c r="H484" s="94"/>
      <c r="I484" s="42"/>
    </row>
    <row r="485" ht="15.75" customHeight="1">
      <c r="A485" s="45"/>
      <c r="B485" t="s" s="44">
        <v>748</v>
      </c>
      <c r="C485" s="45"/>
      <c r="D485" s="45"/>
      <c r="E485" s="135"/>
      <c r="F485" s="100"/>
      <c r="G485" s="101"/>
      <c r="H485" s="102"/>
      <c r="I485" s="103"/>
    </row>
    <row r="486" ht="47.25" customHeight="1">
      <c r="A486" s="130"/>
      <c r="B486" s="130"/>
      <c r="C486" t="s" s="51">
        <v>29</v>
      </c>
      <c r="D486" s="50"/>
      <c r="E486" t="s" s="56">
        <v>749</v>
      </c>
      <c r="F486" t="s" s="52">
        <v>381</v>
      </c>
      <c r="G486" s="57">
        <v>5</v>
      </c>
      <c r="H486" s="58">
        <v>1450</v>
      </c>
      <c r="I486" s="55">
        <f>H486*$G486</f>
        <v>7250</v>
      </c>
    </row>
    <row r="487" ht="46.5" customHeight="1">
      <c r="A487" s="130"/>
      <c r="B487" s="130"/>
      <c r="C487" t="s" s="51">
        <v>32</v>
      </c>
      <c r="D487" s="50"/>
      <c r="E487" t="s" s="56">
        <v>750</v>
      </c>
      <c r="F487" t="s" s="52">
        <v>381</v>
      </c>
      <c r="G487" s="57">
        <v>0</v>
      </c>
      <c r="H487" s="58"/>
      <c r="I487" s="55">
        <f>H487*$G487</f>
        <v>0</v>
      </c>
    </row>
    <row r="488" ht="48" customHeight="1">
      <c r="A488" s="130"/>
      <c r="B488" s="130"/>
      <c r="C488" t="s" s="51">
        <v>47</v>
      </c>
      <c r="D488" s="50"/>
      <c r="E488" t="s" s="56">
        <v>751</v>
      </c>
      <c r="F488" t="s" s="52">
        <v>381</v>
      </c>
      <c r="G488" s="57">
        <v>0</v>
      </c>
      <c r="H488" s="58"/>
      <c r="I488" s="55">
        <f>H488*$G488</f>
        <v>0</v>
      </c>
    </row>
    <row r="489" ht="45.75" customHeight="1">
      <c r="A489" s="130"/>
      <c r="B489" s="130"/>
      <c r="C489" t="s" s="51">
        <v>59</v>
      </c>
      <c r="D489" s="50"/>
      <c r="E489" t="s" s="56">
        <v>752</v>
      </c>
      <c r="F489" t="s" s="52">
        <v>381</v>
      </c>
      <c r="G489" s="57">
        <v>1</v>
      </c>
      <c r="H489" s="58">
        <v>1800</v>
      </c>
      <c r="I489" s="55">
        <f>H489*$G489</f>
        <v>1800</v>
      </c>
    </row>
    <row r="490" ht="46.5" customHeight="1">
      <c r="A490" s="130"/>
      <c r="B490" s="130"/>
      <c r="C490" t="s" s="51">
        <v>86</v>
      </c>
      <c r="D490" s="50"/>
      <c r="E490" t="s" s="56">
        <v>753</v>
      </c>
      <c r="F490" t="s" s="52">
        <v>381</v>
      </c>
      <c r="G490" s="57">
        <v>0</v>
      </c>
      <c r="H490" s="58"/>
      <c r="I490" s="55">
        <f>H490*$G490</f>
        <v>0</v>
      </c>
    </row>
    <row r="491" ht="45.75" customHeight="1">
      <c r="A491" s="130"/>
      <c r="B491" s="130"/>
      <c r="C491" t="s" s="51">
        <v>99</v>
      </c>
      <c r="D491" s="50"/>
      <c r="E491" t="s" s="56">
        <v>754</v>
      </c>
      <c r="F491" t="s" s="52">
        <v>381</v>
      </c>
      <c r="G491" s="57">
        <v>1</v>
      </c>
      <c r="H491" s="58">
        <v>1380</v>
      </c>
      <c r="I491" s="55">
        <f>H491*$G491</f>
        <v>1380</v>
      </c>
    </row>
    <row r="492" ht="43.5" customHeight="1">
      <c r="A492" s="130"/>
      <c r="B492" s="130"/>
      <c r="C492" t="s" s="51">
        <v>231</v>
      </c>
      <c r="D492" s="50"/>
      <c r="E492" t="s" s="56">
        <v>755</v>
      </c>
      <c r="F492" t="s" s="52">
        <v>381</v>
      </c>
      <c r="G492" s="57">
        <v>0</v>
      </c>
      <c r="H492" s="58"/>
      <c r="I492" s="55">
        <f>H492*$G492</f>
        <v>0</v>
      </c>
    </row>
    <row r="493" ht="39" customHeight="1">
      <c r="A493" s="130"/>
      <c r="B493" s="130"/>
      <c r="C493" t="s" s="51">
        <v>102</v>
      </c>
      <c r="D493" s="50"/>
      <c r="E493" t="s" s="56">
        <v>756</v>
      </c>
      <c r="F493" t="s" s="52">
        <v>757</v>
      </c>
      <c r="G493" s="57">
        <v>1</v>
      </c>
      <c r="H493" s="58">
        <v>7800</v>
      </c>
      <c r="I493" s="55">
        <f>H493*$G493</f>
        <v>7800</v>
      </c>
    </row>
    <row r="494" ht="36" customHeight="1">
      <c r="A494" s="130"/>
      <c r="B494" s="130"/>
      <c r="C494" t="s" s="51">
        <v>598</v>
      </c>
      <c r="D494" s="50"/>
      <c r="E494" t="s" s="56">
        <v>758</v>
      </c>
      <c r="F494" t="s" s="52">
        <v>757</v>
      </c>
      <c r="G494" s="57">
        <v>0</v>
      </c>
      <c r="H494" s="58"/>
      <c r="I494" s="55">
        <f>H494*$G494</f>
        <v>0</v>
      </c>
    </row>
    <row r="495" ht="34.5" customHeight="1">
      <c r="A495" s="130"/>
      <c r="B495" s="130"/>
      <c r="C495" t="s" s="51">
        <v>118</v>
      </c>
      <c r="D495" s="50"/>
      <c r="E495" t="s" s="53">
        <v>759</v>
      </c>
      <c r="F495" t="s" s="52">
        <v>760</v>
      </c>
      <c r="G495" s="57">
        <v>40</v>
      </c>
      <c r="H495" s="58">
        <v>170</v>
      </c>
      <c r="I495" s="55">
        <f>H495*$G495</f>
        <v>6800</v>
      </c>
    </row>
    <row r="496" ht="19.5" customHeight="1">
      <c r="A496" s="130"/>
      <c r="B496" s="130"/>
      <c r="C496" t="s" s="51">
        <v>139</v>
      </c>
      <c r="D496" s="50"/>
      <c r="E496" t="s" s="56">
        <v>761</v>
      </c>
      <c r="F496" t="s" s="52">
        <v>381</v>
      </c>
      <c r="G496" s="57">
        <v>0</v>
      </c>
      <c r="H496" s="58"/>
      <c r="I496" s="55">
        <f>H496*$G496</f>
        <v>0</v>
      </c>
    </row>
    <row r="497" ht="31.5" customHeight="1">
      <c r="A497" t="s" s="59">
        <v>762</v>
      </c>
      <c r="B497" s="78"/>
      <c r="C497" s="61"/>
      <c r="D497" s="61"/>
      <c r="E497" s="86"/>
      <c r="F497" s="79"/>
      <c r="G497" s="87"/>
      <c r="H497" s="88"/>
      <c r="I497" s="89">
        <f>SUM(I486:I496)</f>
        <v>25030</v>
      </c>
    </row>
    <row r="498" ht="15.75" customHeight="1">
      <c r="A498" t="s" s="37">
        <v>763</v>
      </c>
      <c r="B498" s="38"/>
      <c r="C498" s="38"/>
      <c r="D498" s="38"/>
      <c r="E498" t="s" s="93">
        <v>764</v>
      </c>
      <c r="F498" s="38"/>
      <c r="G498" s="38"/>
      <c r="H498" s="94"/>
      <c r="I498" s="42"/>
    </row>
    <row r="499" ht="15.75" customHeight="1">
      <c r="A499" s="159"/>
      <c r="B499" t="s" s="44">
        <v>765</v>
      </c>
      <c r="C499" s="45"/>
      <c r="D499" s="45"/>
      <c r="E499" t="s" s="99">
        <v>766</v>
      </c>
      <c r="F499" s="159"/>
      <c r="G499" s="160"/>
      <c r="H499" s="161"/>
      <c r="I499" s="162"/>
    </row>
    <row r="500" ht="70.5" customHeight="1">
      <c r="A500" s="163"/>
      <c r="B500" s="163"/>
      <c r="C500" s="74"/>
      <c r="D500" t="s" s="51">
        <v>29</v>
      </c>
      <c r="E500" t="s" s="53">
        <v>767</v>
      </c>
      <c r="F500" s="68"/>
      <c r="G500" s="57"/>
      <c r="H500" s="58"/>
      <c r="I500" s="55"/>
    </row>
    <row r="501" ht="15" customHeight="1">
      <c r="A501" s="163"/>
      <c r="B501" s="163"/>
      <c r="C501" s="74"/>
      <c r="D501" t="s" s="51">
        <v>32</v>
      </c>
      <c r="E501" t="s" s="53">
        <v>768</v>
      </c>
      <c r="F501" t="s" s="52">
        <v>769</v>
      </c>
      <c r="G501" s="57">
        <v>0</v>
      </c>
      <c r="H501" s="58"/>
      <c r="I501" s="55">
        <f>H501*$G501</f>
        <v>0</v>
      </c>
    </row>
    <row r="502" ht="15" customHeight="1">
      <c r="A502" s="163"/>
      <c r="B502" s="163"/>
      <c r="C502" s="74"/>
      <c r="D502" t="s" s="51">
        <v>37</v>
      </c>
      <c r="E502" t="s" s="53">
        <v>770</v>
      </c>
      <c r="F502" t="s" s="52">
        <v>769</v>
      </c>
      <c r="G502" s="57">
        <v>0</v>
      </c>
      <c r="H502" s="58"/>
      <c r="I502" s="55">
        <f>H502*$G502</f>
        <v>0</v>
      </c>
    </row>
    <row r="503" ht="135" customHeight="1">
      <c r="A503" s="163"/>
      <c r="B503" s="163"/>
      <c r="C503" s="74"/>
      <c r="D503" t="s" s="51">
        <v>47</v>
      </c>
      <c r="E503" t="s" s="53">
        <v>771</v>
      </c>
      <c r="F503" s="50"/>
      <c r="G503" s="57"/>
      <c r="H503" s="58"/>
      <c r="I503" s="55"/>
    </row>
    <row r="504" ht="15" customHeight="1">
      <c r="A504" s="163"/>
      <c r="B504" s="163"/>
      <c r="C504" s="74"/>
      <c r="D504" t="s" s="51">
        <v>50</v>
      </c>
      <c r="E504" t="s" s="53">
        <v>772</v>
      </c>
      <c r="F504" t="s" s="52">
        <v>769</v>
      </c>
      <c r="G504" s="108">
        <v>24</v>
      </c>
      <c r="H504" s="58">
        <v>1850</v>
      </c>
      <c r="I504" s="55">
        <f>H504*$G504</f>
        <v>44400</v>
      </c>
    </row>
    <row r="505" ht="15" customHeight="1">
      <c r="A505" s="163"/>
      <c r="B505" s="163"/>
      <c r="C505" s="74"/>
      <c r="D505" t="s" s="51">
        <v>53</v>
      </c>
      <c r="E505" t="s" s="53">
        <v>773</v>
      </c>
      <c r="F505" t="s" s="52">
        <v>769</v>
      </c>
      <c r="G505" s="108">
        <v>13</v>
      </c>
      <c r="H505" s="58">
        <v>1600</v>
      </c>
      <c r="I505" s="55">
        <f>H505*$G505</f>
        <v>20800</v>
      </c>
    </row>
    <row r="506" ht="15" customHeight="1">
      <c r="A506" s="163"/>
      <c r="B506" s="163"/>
      <c r="C506" s="74"/>
      <c r="D506" t="s" s="51">
        <v>55</v>
      </c>
      <c r="E506" t="s" s="53">
        <v>774</v>
      </c>
      <c r="F506" t="s" s="52">
        <v>344</v>
      </c>
      <c r="G506" s="57">
        <v>1</v>
      </c>
      <c r="H506" s="58"/>
      <c r="I506" s="55">
        <f>H506*$G506</f>
        <v>0</v>
      </c>
    </row>
    <row r="507" ht="31.5" customHeight="1">
      <c r="A507" t="s" s="59">
        <v>775</v>
      </c>
      <c r="B507" s="78"/>
      <c r="C507" s="61"/>
      <c r="D507" s="61"/>
      <c r="E507" s="86"/>
      <c r="F507" s="79"/>
      <c r="G507" s="87"/>
      <c r="H507" s="88"/>
      <c r="I507" s="89">
        <f>SUM(I500:I506)</f>
        <v>65200</v>
      </c>
    </row>
    <row r="508" ht="15.75" customHeight="1">
      <c r="A508" s="159"/>
      <c r="B508" t="s" s="107">
        <v>776</v>
      </c>
      <c r="C508" s="45"/>
      <c r="D508" s="45"/>
      <c r="E508" t="s" s="99">
        <v>777</v>
      </c>
      <c r="F508" s="159"/>
      <c r="G508" s="160"/>
      <c r="H508" s="161"/>
      <c r="I508" s="162"/>
    </row>
    <row r="509" ht="51.75" customHeight="1">
      <c r="A509" s="163"/>
      <c r="B509" s="163"/>
      <c r="C509" t="s" s="51">
        <v>29</v>
      </c>
      <c r="D509" s="74"/>
      <c r="E509" t="s" s="53">
        <v>778</v>
      </c>
      <c r="F509" s="68"/>
      <c r="G509" s="57"/>
      <c r="H509" s="58"/>
      <c r="I509" s="55"/>
    </row>
    <row r="510" ht="15" customHeight="1">
      <c r="A510" s="163"/>
      <c r="B510" s="163"/>
      <c r="C510" t="s" s="51">
        <v>32</v>
      </c>
      <c r="D510" s="74"/>
      <c r="E510" t="s" s="53">
        <v>779</v>
      </c>
      <c r="F510" t="s" s="52">
        <v>769</v>
      </c>
      <c r="G510" s="57">
        <v>0</v>
      </c>
      <c r="H510" s="58"/>
      <c r="I510" s="55">
        <f>H510*$G510</f>
        <v>0</v>
      </c>
    </row>
    <row r="511" ht="15" customHeight="1">
      <c r="A511" s="163"/>
      <c r="B511" s="163"/>
      <c r="C511" t="s" s="51">
        <v>35</v>
      </c>
      <c r="D511" s="74"/>
      <c r="E511" t="s" s="53">
        <v>780</v>
      </c>
      <c r="F511" t="s" s="52">
        <v>769</v>
      </c>
      <c r="G511" s="57">
        <v>24</v>
      </c>
      <c r="H511" s="58"/>
      <c r="I511" s="55">
        <f>H511*$G511</f>
        <v>0</v>
      </c>
    </row>
    <row r="512" ht="15" customHeight="1">
      <c r="A512" s="163"/>
      <c r="B512" s="163"/>
      <c r="C512" t="s" s="51">
        <v>37</v>
      </c>
      <c r="D512" s="74"/>
      <c r="E512" t="s" s="53">
        <v>781</v>
      </c>
      <c r="F512" t="s" s="52">
        <v>769</v>
      </c>
      <c r="G512" s="57">
        <v>13</v>
      </c>
      <c r="H512" s="58"/>
      <c r="I512" s="55">
        <f>H512*$G512</f>
        <v>0</v>
      </c>
    </row>
    <row r="513" ht="31.5" customHeight="1">
      <c r="A513" t="s" s="59">
        <v>782</v>
      </c>
      <c r="B513" s="78"/>
      <c r="C513" s="61"/>
      <c r="D513" s="61"/>
      <c r="E513" s="86"/>
      <c r="F513" s="79"/>
      <c r="G513" s="87"/>
      <c r="H513" s="88"/>
      <c r="I513" s="89">
        <f>SUM(I510:I512)</f>
        <v>0</v>
      </c>
    </row>
    <row r="514" ht="15.75" customHeight="1">
      <c r="A514" s="159"/>
      <c r="B514" t="s" s="107">
        <v>783</v>
      </c>
      <c r="C514" s="45"/>
      <c r="D514" s="45"/>
      <c r="E514" t="s" s="99">
        <v>784</v>
      </c>
      <c r="F514" s="159"/>
      <c r="G514" s="160"/>
      <c r="H514" s="161"/>
      <c r="I514" s="162"/>
    </row>
    <row r="515" ht="72.75" customHeight="1">
      <c r="A515" s="163"/>
      <c r="B515" s="163"/>
      <c r="C515" t="s" s="51">
        <v>29</v>
      </c>
      <c r="D515" s="50"/>
      <c r="E515" t="s" s="53">
        <v>785</v>
      </c>
      <c r="F515" t="s" s="52">
        <v>230</v>
      </c>
      <c r="G515" s="57">
        <v>0</v>
      </c>
      <c r="H515" s="119"/>
      <c r="I515" s="55">
        <f>H515*$G515</f>
        <v>0</v>
      </c>
    </row>
    <row r="516" ht="46.5" customHeight="1">
      <c r="A516" s="163"/>
      <c r="B516" s="163"/>
      <c r="C516" t="s" s="51">
        <v>47</v>
      </c>
      <c r="D516" s="50"/>
      <c r="E516" t="s" s="53">
        <v>786</v>
      </c>
      <c r="F516" t="s" s="52">
        <v>230</v>
      </c>
      <c r="G516" s="57">
        <v>0</v>
      </c>
      <c r="H516" s="119"/>
      <c r="I516" s="55">
        <f>H516*$G516</f>
        <v>0</v>
      </c>
    </row>
    <row r="517" ht="36" customHeight="1">
      <c r="A517" s="163"/>
      <c r="B517" s="163"/>
      <c r="C517" t="s" s="51">
        <v>59</v>
      </c>
      <c r="D517" s="50"/>
      <c r="E517" t="s" s="53">
        <v>787</v>
      </c>
      <c r="F517" t="s" s="52">
        <v>230</v>
      </c>
      <c r="G517" s="57">
        <v>0</v>
      </c>
      <c r="H517" s="58"/>
      <c r="I517" s="55">
        <f>H517*$G517</f>
        <v>0</v>
      </c>
    </row>
    <row r="518" ht="31.5" customHeight="1">
      <c r="A518" t="s" s="59">
        <v>788</v>
      </c>
      <c r="B518" s="78"/>
      <c r="C518" s="61"/>
      <c r="D518" s="61"/>
      <c r="E518" s="86"/>
      <c r="F518" s="79"/>
      <c r="G518" s="87"/>
      <c r="H518" s="88"/>
      <c r="I518" s="89">
        <f>SUM(I515:I517)</f>
        <v>0</v>
      </c>
    </row>
    <row r="519" ht="13.55" customHeight="1">
      <c r="A519" s="100"/>
      <c r="B519" t="s" s="116">
        <v>789</v>
      </c>
      <c r="C519" s="100"/>
      <c r="D519" s="100"/>
      <c r="E519" t="s" s="117">
        <v>790</v>
      </c>
      <c r="F519" s="100"/>
      <c r="G519" s="101"/>
      <c r="H519" s="102"/>
      <c r="I519" s="103"/>
    </row>
    <row r="520" ht="43.5" customHeight="1">
      <c r="A520" s="130"/>
      <c r="B520" s="130"/>
      <c r="C520" t="s" s="51">
        <v>32</v>
      </c>
      <c r="D520" s="74"/>
      <c r="E520" t="s" s="53">
        <v>791</v>
      </c>
      <c r="F520" t="s" s="52">
        <v>448</v>
      </c>
      <c r="G520" s="57">
        <v>0</v>
      </c>
      <c r="H520" s="58"/>
      <c r="I520" s="55">
        <f>H520*$G520</f>
        <v>0</v>
      </c>
    </row>
    <row r="521" ht="15" customHeight="1">
      <c r="A521" s="130"/>
      <c r="B521" s="130"/>
      <c r="C521" t="s" s="51">
        <v>35</v>
      </c>
      <c r="D521" s="74"/>
      <c r="E521" t="s" s="53">
        <v>792</v>
      </c>
      <c r="F521" t="s" s="52">
        <v>448</v>
      </c>
      <c r="G521" s="57">
        <v>0</v>
      </c>
      <c r="H521" s="58"/>
      <c r="I521" s="55">
        <f>H521*$G521</f>
        <v>0</v>
      </c>
    </row>
    <row r="522" ht="15" customHeight="1">
      <c r="A522" s="130"/>
      <c r="B522" s="130"/>
      <c r="C522" t="s" s="51">
        <v>37</v>
      </c>
      <c r="D522" s="74"/>
      <c r="E522" t="s" s="53">
        <v>793</v>
      </c>
      <c r="F522" t="s" s="52">
        <v>448</v>
      </c>
      <c r="G522" s="57">
        <v>0</v>
      </c>
      <c r="H522" s="119"/>
      <c r="I522" s="55">
        <f>H522*$G522</f>
        <v>0</v>
      </c>
    </row>
    <row r="523" ht="15" customHeight="1">
      <c r="A523" s="130"/>
      <c r="B523" s="130"/>
      <c r="C523" t="s" s="51">
        <v>39</v>
      </c>
      <c r="D523" s="74"/>
      <c r="E523" t="s" s="53">
        <v>794</v>
      </c>
      <c r="F523" t="s" s="52">
        <v>448</v>
      </c>
      <c r="G523" s="57">
        <v>0</v>
      </c>
      <c r="H523" s="119"/>
      <c r="I523" s="55">
        <f>H523*$G523</f>
        <v>0</v>
      </c>
    </row>
    <row r="524" ht="15" customHeight="1">
      <c r="A524" s="130"/>
      <c r="B524" s="130"/>
      <c r="C524" t="s" s="51">
        <v>41</v>
      </c>
      <c r="D524" s="74"/>
      <c r="E524" t="s" s="53">
        <v>795</v>
      </c>
      <c r="F524" t="s" s="52">
        <v>448</v>
      </c>
      <c r="G524" s="57"/>
      <c r="H524" s="58"/>
      <c r="I524" s="55">
        <f>H524*$G524</f>
        <v>0</v>
      </c>
    </row>
    <row r="525" ht="31.5" customHeight="1">
      <c r="A525" t="s" s="59">
        <v>796</v>
      </c>
      <c r="B525" s="78"/>
      <c r="C525" s="61"/>
      <c r="D525" s="61"/>
      <c r="E525" s="86"/>
      <c r="F525" s="79"/>
      <c r="G525" s="87"/>
      <c r="H525" s="88"/>
      <c r="I525" s="89">
        <f>SUM(I520:I524)</f>
        <v>0</v>
      </c>
    </row>
    <row r="526" ht="15.75" customHeight="1">
      <c r="A526" t="s" s="37">
        <v>797</v>
      </c>
      <c r="B526" s="164"/>
      <c r="C526" s="38"/>
      <c r="D526" s="38"/>
      <c r="E526" t="s" s="93">
        <v>798</v>
      </c>
      <c r="F526" s="164"/>
      <c r="G526" s="164"/>
      <c r="H526" s="165"/>
      <c r="I526" s="166"/>
    </row>
    <row r="527" ht="13.55" customHeight="1">
      <c r="A527" s="167"/>
      <c r="B527" t="s" s="116">
        <v>799</v>
      </c>
      <c r="C527" s="100"/>
      <c r="D527" s="100"/>
      <c r="E527" t="s" s="117">
        <v>800</v>
      </c>
      <c r="F527" s="167"/>
      <c r="G527" s="168"/>
      <c r="H527" s="169"/>
      <c r="I527" s="170"/>
    </row>
    <row r="528" ht="63.75" customHeight="1">
      <c r="A528" s="74"/>
      <c r="B528" s="74"/>
      <c r="C528" t="s" s="52">
        <v>29</v>
      </c>
      <c r="D528" t="s" s="52">
        <v>801</v>
      </c>
      <c r="E528" t="s" s="56">
        <v>802</v>
      </c>
      <c r="F528" t="s" s="52">
        <v>803</v>
      </c>
      <c r="G528" s="57">
        <v>0</v>
      </c>
      <c r="H528" s="58"/>
      <c r="I528" s="55">
        <f>H528*$G528</f>
        <v>0</v>
      </c>
    </row>
    <row r="529" ht="15" customHeight="1">
      <c r="A529" s="74"/>
      <c r="B529" s="74"/>
      <c r="C529" t="s" s="52">
        <v>47</v>
      </c>
      <c r="D529" s="50"/>
      <c r="E529" t="s" s="56">
        <v>804</v>
      </c>
      <c r="F529" t="s" s="52">
        <v>805</v>
      </c>
      <c r="G529" s="57">
        <v>0</v>
      </c>
      <c r="H529" s="58"/>
      <c r="I529" s="55">
        <f>H529*$G529</f>
        <v>0</v>
      </c>
    </row>
    <row r="530" ht="15" customHeight="1">
      <c r="A530" s="127"/>
      <c r="B530" s="127"/>
      <c r="C530" t="s" s="52">
        <v>59</v>
      </c>
      <c r="D530" t="s" s="52">
        <v>806</v>
      </c>
      <c r="E530" t="s" s="56">
        <v>807</v>
      </c>
      <c r="F530" t="s" s="52">
        <v>185</v>
      </c>
      <c r="G530" s="57">
        <v>12</v>
      </c>
      <c r="H530" s="58">
        <v>780</v>
      </c>
      <c r="I530" s="55">
        <f>H530*$G530</f>
        <v>9360</v>
      </c>
    </row>
    <row r="531" ht="29.25" customHeight="1">
      <c r="A531" s="171"/>
      <c r="B531" s="171"/>
      <c r="C531" t="s" s="52">
        <v>99</v>
      </c>
      <c r="D531" s="50"/>
      <c r="E531" t="s" s="53">
        <v>808</v>
      </c>
      <c r="F531" t="s" s="52">
        <v>809</v>
      </c>
      <c r="G531" s="57">
        <v>0</v>
      </c>
      <c r="H531" s="119"/>
      <c r="I531" s="55">
        <f>H531*$G531</f>
        <v>0</v>
      </c>
    </row>
    <row r="532" ht="15" customHeight="1">
      <c r="A532" s="171"/>
      <c r="B532" s="171"/>
      <c r="C532" t="s" s="52">
        <v>102</v>
      </c>
      <c r="D532" s="50"/>
      <c r="E532" t="s" s="53">
        <v>810</v>
      </c>
      <c r="F532" t="s" s="52">
        <v>811</v>
      </c>
      <c r="G532" s="57">
        <v>0</v>
      </c>
      <c r="H532" s="119"/>
      <c r="I532" s="55">
        <f>H532*$G532</f>
        <v>0</v>
      </c>
    </row>
    <row r="533" ht="25.5" customHeight="1">
      <c r="A533" s="171"/>
      <c r="B533" s="171"/>
      <c r="C533" t="s" s="52">
        <v>118</v>
      </c>
      <c r="D533" s="50"/>
      <c r="E533" t="s" s="53">
        <v>812</v>
      </c>
      <c r="F533" t="s" s="52">
        <v>344</v>
      </c>
      <c r="G533" s="57">
        <v>4</v>
      </c>
      <c r="H533" s="58">
        <v>1090</v>
      </c>
      <c r="I533" s="55">
        <f>H533*$G533</f>
        <v>4360</v>
      </c>
    </row>
    <row r="534" ht="15" customHeight="1">
      <c r="A534" s="171"/>
      <c r="B534" s="171"/>
      <c r="C534" t="s" s="52">
        <v>139</v>
      </c>
      <c r="D534" s="50"/>
      <c r="E534" t="s" s="53">
        <v>813</v>
      </c>
      <c r="F534" t="s" s="52">
        <v>283</v>
      </c>
      <c r="G534" s="57">
        <v>0</v>
      </c>
      <c r="H534" s="119"/>
      <c r="I534" s="55">
        <f>H534*$G534</f>
        <v>0</v>
      </c>
    </row>
    <row r="535" ht="25.5" customHeight="1">
      <c r="A535" s="171"/>
      <c r="B535" s="171"/>
      <c r="C535" t="s" s="52">
        <v>142</v>
      </c>
      <c r="D535" s="50"/>
      <c r="E535" t="s" s="53">
        <v>814</v>
      </c>
      <c r="F535" t="s" s="52">
        <v>344</v>
      </c>
      <c r="G535" s="57">
        <v>2</v>
      </c>
      <c r="H535" s="58">
        <v>1785</v>
      </c>
      <c r="I535" s="55">
        <f>H535*$G535</f>
        <v>3570</v>
      </c>
    </row>
    <row r="536" ht="15" customHeight="1">
      <c r="A536" s="171"/>
      <c r="B536" s="171"/>
      <c r="C536" t="s" s="52">
        <v>146</v>
      </c>
      <c r="D536" s="50"/>
      <c r="E536" t="s" s="53">
        <v>815</v>
      </c>
      <c r="F536" t="s" s="52">
        <v>185</v>
      </c>
      <c r="G536" s="57">
        <v>0</v>
      </c>
      <c r="H536" s="58"/>
      <c r="I536" s="55">
        <f>H536*$G536</f>
        <v>0</v>
      </c>
    </row>
    <row r="537" ht="31.5" customHeight="1">
      <c r="A537" t="s" s="59">
        <v>816</v>
      </c>
      <c r="B537" s="78"/>
      <c r="C537" s="61"/>
      <c r="D537" s="61"/>
      <c r="E537" s="86"/>
      <c r="F537" s="79"/>
      <c r="G537" s="87"/>
      <c r="H537" s="88"/>
      <c r="I537" s="89">
        <f>SUM(I528:I536)</f>
        <v>17290</v>
      </c>
    </row>
    <row r="538" ht="13.55" customHeight="1">
      <c r="A538" s="167"/>
      <c r="B538" t="s" s="172">
        <v>817</v>
      </c>
      <c r="C538" s="100"/>
      <c r="D538" s="100"/>
      <c r="E538" t="s" s="117">
        <v>818</v>
      </c>
      <c r="F538" s="167"/>
      <c r="G538" s="168"/>
      <c r="H538" s="169"/>
      <c r="I538" s="170"/>
    </row>
    <row r="539" ht="15" customHeight="1">
      <c r="A539" s="171"/>
      <c r="B539" s="171"/>
      <c r="C539" t="s" s="52">
        <v>29</v>
      </c>
      <c r="D539" s="50"/>
      <c r="E539" t="s" s="53">
        <v>819</v>
      </c>
      <c r="F539" t="s" s="52">
        <v>448</v>
      </c>
      <c r="G539" s="57">
        <v>0</v>
      </c>
      <c r="H539" s="119"/>
      <c r="I539" s="55">
        <f>H539*$G539</f>
        <v>0</v>
      </c>
    </row>
    <row r="540" ht="15" customHeight="1">
      <c r="A540" s="171"/>
      <c r="B540" s="171"/>
      <c r="C540" t="s" s="52">
        <v>47</v>
      </c>
      <c r="D540" s="50"/>
      <c r="E540" t="s" s="53">
        <v>820</v>
      </c>
      <c r="F540" t="s" s="52">
        <v>448</v>
      </c>
      <c r="G540" s="57">
        <v>0</v>
      </c>
      <c r="H540" s="58"/>
      <c r="I540" s="55">
        <f>H540*$G540</f>
        <v>0</v>
      </c>
    </row>
    <row r="541" ht="15" customHeight="1">
      <c r="A541" s="171"/>
      <c r="B541" s="171"/>
      <c r="C541" t="s" s="52">
        <v>59</v>
      </c>
      <c r="D541" s="50"/>
      <c r="E541" t="s" s="53">
        <v>821</v>
      </c>
      <c r="F541" t="s" s="52">
        <v>448</v>
      </c>
      <c r="G541" s="57">
        <v>0</v>
      </c>
      <c r="H541" s="58"/>
      <c r="I541" s="55">
        <f>H541*$G541</f>
        <v>0</v>
      </c>
    </row>
    <row r="542" ht="15" customHeight="1">
      <c r="A542" s="171"/>
      <c r="B542" s="171"/>
      <c r="C542" t="s" s="52">
        <v>99</v>
      </c>
      <c r="D542" s="50"/>
      <c r="E542" t="s" s="53">
        <v>822</v>
      </c>
      <c r="F542" t="s" s="52">
        <v>448</v>
      </c>
      <c r="G542" s="57">
        <v>2</v>
      </c>
      <c r="H542" s="58">
        <v>18500</v>
      </c>
      <c r="I542" s="55">
        <f>H542*$G542</f>
        <v>37000</v>
      </c>
    </row>
    <row r="543" ht="15" customHeight="1">
      <c r="A543" s="171"/>
      <c r="B543" s="171"/>
      <c r="C543" t="s" s="52">
        <v>102</v>
      </c>
      <c r="D543" s="50"/>
      <c r="E543" t="s" s="53">
        <v>823</v>
      </c>
      <c r="F543" t="s" s="52">
        <v>448</v>
      </c>
      <c r="G543" s="57">
        <v>1</v>
      </c>
      <c r="H543" s="58">
        <v>5000</v>
      </c>
      <c r="I543" s="55">
        <f>H543*$G543</f>
        <v>5000</v>
      </c>
    </row>
    <row r="544" ht="15" customHeight="1">
      <c r="A544" s="171"/>
      <c r="B544" s="171"/>
      <c r="C544" t="s" s="52">
        <v>118</v>
      </c>
      <c r="D544" s="50"/>
      <c r="E544" t="s" s="53">
        <v>824</v>
      </c>
      <c r="F544" t="s" s="52">
        <v>448</v>
      </c>
      <c r="G544" s="57">
        <v>0</v>
      </c>
      <c r="H544" s="58"/>
      <c r="I544" s="55">
        <f>H544*$G544</f>
        <v>0</v>
      </c>
    </row>
    <row r="545" ht="15" customHeight="1">
      <c r="A545" s="171"/>
      <c r="B545" s="171"/>
      <c r="C545" t="s" s="52">
        <v>139</v>
      </c>
      <c r="D545" s="50"/>
      <c r="E545" t="s" s="53">
        <v>825</v>
      </c>
      <c r="F545" t="s" s="52">
        <v>448</v>
      </c>
      <c r="G545" s="57">
        <v>3</v>
      </c>
      <c r="H545" s="58">
        <v>2350</v>
      </c>
      <c r="I545" s="55">
        <f>H545*$G545</f>
        <v>7050</v>
      </c>
    </row>
    <row r="546" ht="15" customHeight="1">
      <c r="A546" s="171"/>
      <c r="B546" s="171"/>
      <c r="C546" t="s" s="52">
        <v>142</v>
      </c>
      <c r="D546" s="50"/>
      <c r="E546" t="s" s="53">
        <v>826</v>
      </c>
      <c r="F546" t="s" s="52">
        <v>448</v>
      </c>
      <c r="G546" s="57">
        <v>3</v>
      </c>
      <c r="H546" s="58">
        <v>2500</v>
      </c>
      <c r="I546" s="55">
        <f>H546*$G546</f>
        <v>7500</v>
      </c>
    </row>
    <row r="547" ht="15" customHeight="1">
      <c r="A547" s="171"/>
      <c r="B547" s="171"/>
      <c r="C547" t="s" s="52">
        <v>146</v>
      </c>
      <c r="D547" s="50"/>
      <c r="E547" t="s" s="53">
        <v>827</v>
      </c>
      <c r="F547" t="s" s="52">
        <v>828</v>
      </c>
      <c r="G547" s="57">
        <v>1</v>
      </c>
      <c r="H547" s="58">
        <v>5000</v>
      </c>
      <c r="I547" s="55">
        <f>H547*$G547</f>
        <v>5000</v>
      </c>
    </row>
    <row r="548" ht="15" customHeight="1">
      <c r="A548" s="171"/>
      <c r="B548" s="171"/>
      <c r="C548" t="s" s="52">
        <v>149</v>
      </c>
      <c r="D548" s="50"/>
      <c r="E548" t="s" s="53">
        <v>829</v>
      </c>
      <c r="F548" t="s" s="52">
        <v>828</v>
      </c>
      <c r="G548" s="57">
        <v>1</v>
      </c>
      <c r="H548" s="58">
        <v>8000</v>
      </c>
      <c r="I548" s="55">
        <f>H548*$G548</f>
        <v>8000</v>
      </c>
    </row>
    <row r="549" ht="15" customHeight="1">
      <c r="A549" s="171"/>
      <c r="B549" s="171"/>
      <c r="C549" t="s" s="52">
        <v>154</v>
      </c>
      <c r="D549" s="50"/>
      <c r="E549" t="s" s="53">
        <v>830</v>
      </c>
      <c r="F549" t="s" s="52">
        <v>448</v>
      </c>
      <c r="G549" s="57">
        <v>1</v>
      </c>
      <c r="H549" s="58">
        <v>13500</v>
      </c>
      <c r="I549" s="55">
        <f>H549*$G549</f>
        <v>13500</v>
      </c>
    </row>
    <row r="550" ht="15" customHeight="1">
      <c r="A550" s="171"/>
      <c r="B550" s="171"/>
      <c r="C550" t="s" s="52">
        <v>157</v>
      </c>
      <c r="D550" s="50"/>
      <c r="E550" t="s" s="53">
        <v>831</v>
      </c>
      <c r="F550" t="s" s="52">
        <v>344</v>
      </c>
      <c r="G550" s="57">
        <v>1</v>
      </c>
      <c r="H550" s="58">
        <v>50000</v>
      </c>
      <c r="I550" s="55">
        <f>H550*$G550</f>
        <v>50000</v>
      </c>
    </row>
    <row r="551" ht="15" customHeight="1">
      <c r="A551" s="171"/>
      <c r="B551" s="171"/>
      <c r="C551" t="s" s="52">
        <v>160</v>
      </c>
      <c r="D551" s="50"/>
      <c r="E551" t="s" s="53">
        <v>832</v>
      </c>
      <c r="F551" t="s" s="52">
        <v>344</v>
      </c>
      <c r="G551" s="57">
        <v>1</v>
      </c>
      <c r="H551" s="58">
        <v>9500</v>
      </c>
      <c r="I551" s="55">
        <f>H551*$G551</f>
        <v>9500</v>
      </c>
    </row>
    <row r="552" ht="15" customHeight="1">
      <c r="A552" s="171"/>
      <c r="B552" s="171"/>
      <c r="C552" t="s" s="52">
        <v>163</v>
      </c>
      <c r="D552" s="50"/>
      <c r="E552" t="s" s="53">
        <v>833</v>
      </c>
      <c r="F552" t="s" s="52">
        <v>344</v>
      </c>
      <c r="G552" s="57">
        <v>0</v>
      </c>
      <c r="H552" s="58"/>
      <c r="I552" s="55">
        <f>H552*$G552</f>
        <v>0</v>
      </c>
    </row>
    <row r="553" ht="15" customHeight="1">
      <c r="A553" s="171"/>
      <c r="B553" s="171"/>
      <c r="C553" t="s" s="52">
        <v>166</v>
      </c>
      <c r="D553" s="50"/>
      <c r="E553" t="s" s="53">
        <v>834</v>
      </c>
      <c r="F553" t="s" s="52">
        <v>448</v>
      </c>
      <c r="G553" s="57">
        <v>0</v>
      </c>
      <c r="H553" s="58"/>
      <c r="I553" s="55">
        <f>H553*$G553</f>
        <v>0</v>
      </c>
    </row>
    <row r="554" ht="15" customHeight="1">
      <c r="A554" s="171"/>
      <c r="B554" s="171"/>
      <c r="C554" t="s" s="52">
        <v>169</v>
      </c>
      <c r="D554" s="50"/>
      <c r="E554" t="s" s="53">
        <v>835</v>
      </c>
      <c r="F554" t="s" s="52">
        <v>448</v>
      </c>
      <c r="G554" s="57">
        <v>0</v>
      </c>
      <c r="H554" s="58"/>
      <c r="I554" s="55">
        <f>H554*$G554</f>
        <v>0</v>
      </c>
    </row>
    <row r="555" ht="15" customHeight="1">
      <c r="A555" s="171"/>
      <c r="B555" s="171"/>
      <c r="C555" t="s" s="52">
        <v>172</v>
      </c>
      <c r="D555" s="50"/>
      <c r="E555" t="s" s="53">
        <v>836</v>
      </c>
      <c r="F555" t="s" s="52">
        <v>448</v>
      </c>
      <c r="G555" s="57">
        <v>3</v>
      </c>
      <c r="H555" s="58">
        <v>850</v>
      </c>
      <c r="I555" s="55">
        <f>H555*$G555</f>
        <v>2550</v>
      </c>
    </row>
    <row r="556" ht="15" customHeight="1">
      <c r="A556" s="171"/>
      <c r="B556" s="171"/>
      <c r="C556" t="s" s="52">
        <v>175</v>
      </c>
      <c r="D556" s="50"/>
      <c r="E556" t="s" s="53">
        <v>837</v>
      </c>
      <c r="F556" t="s" s="52">
        <v>448</v>
      </c>
      <c r="G556" s="57">
        <v>2</v>
      </c>
      <c r="H556" s="58">
        <v>1000</v>
      </c>
      <c r="I556" s="55">
        <f>H556*$G556</f>
        <v>2000</v>
      </c>
    </row>
    <row r="557" ht="15" customHeight="1">
      <c r="A557" s="171"/>
      <c r="B557" s="171"/>
      <c r="C557" t="s" s="52">
        <v>179</v>
      </c>
      <c r="D557" s="50"/>
      <c r="E557" t="s" s="53">
        <v>838</v>
      </c>
      <c r="F557" t="s" s="52">
        <v>448</v>
      </c>
      <c r="G557" s="57">
        <v>2</v>
      </c>
      <c r="H557" s="58">
        <v>750</v>
      </c>
      <c r="I557" s="55">
        <f>H557*$G557</f>
        <v>1500</v>
      </c>
    </row>
    <row r="558" ht="15" customHeight="1">
      <c r="A558" s="171"/>
      <c r="B558" s="171"/>
      <c r="C558" t="s" s="52">
        <v>182</v>
      </c>
      <c r="D558" s="50"/>
      <c r="E558" t="s" s="53">
        <v>839</v>
      </c>
      <c r="F558" t="s" s="52">
        <v>448</v>
      </c>
      <c r="G558" s="57">
        <v>0</v>
      </c>
      <c r="H558" s="58"/>
      <c r="I558" s="55">
        <f>H558*$G558</f>
        <v>0</v>
      </c>
    </row>
    <row r="559" ht="15" customHeight="1">
      <c r="A559" s="171"/>
      <c r="B559" s="171"/>
      <c r="C559" t="s" s="52">
        <v>186</v>
      </c>
      <c r="D559" s="50"/>
      <c r="E559" t="s" s="53">
        <v>840</v>
      </c>
      <c r="F559" t="s" s="52">
        <v>448</v>
      </c>
      <c r="G559" s="57">
        <v>0</v>
      </c>
      <c r="H559" s="58"/>
      <c r="I559" s="55">
        <f>H559*$G559</f>
        <v>0</v>
      </c>
    </row>
    <row r="560" ht="13.55" customHeight="1">
      <c r="A560" s="173"/>
      <c r="B560" s="171"/>
      <c r="C560" t="s" s="52">
        <v>841</v>
      </c>
      <c r="D560" s="50"/>
      <c r="E560" t="s" s="53">
        <v>842</v>
      </c>
      <c r="F560" t="s" s="129">
        <v>230</v>
      </c>
      <c r="G560" t="s" s="174">
        <v>843</v>
      </c>
      <c r="H560" s="58"/>
      <c r="I560" s="55">
        <f>_xlfn.IFERROR(H560*$G560,0)</f>
        <v>0</v>
      </c>
    </row>
    <row r="561" ht="13.55" customHeight="1">
      <c r="A561" s="173"/>
      <c r="B561" s="171"/>
      <c r="C561" t="s" s="52">
        <v>844</v>
      </c>
      <c r="D561" s="50"/>
      <c r="E561" t="s" s="53">
        <v>845</v>
      </c>
      <c r="F561" t="s" s="129">
        <v>448</v>
      </c>
      <c r="G561" t="s" s="174">
        <v>843</v>
      </c>
      <c r="H561" s="58"/>
      <c r="I561" s="55">
        <f>_xlfn.IFERROR(H561*$G561,0)</f>
        <v>0</v>
      </c>
    </row>
    <row r="562" ht="15" customHeight="1">
      <c r="A562" s="171"/>
      <c r="B562" s="171"/>
      <c r="C562" t="s" s="52">
        <v>846</v>
      </c>
      <c r="D562" s="50"/>
      <c r="E562" t="s" s="53">
        <v>847</v>
      </c>
      <c r="F562" t="s" s="52">
        <v>448</v>
      </c>
      <c r="G562" s="57"/>
      <c r="H562" s="58"/>
      <c r="I562" s="55">
        <f>_xlfn.IFERROR(H562*$G562,0)</f>
        <v>0</v>
      </c>
    </row>
    <row r="563" ht="13.55" customHeight="1">
      <c r="A563" s="171"/>
      <c r="B563" s="171"/>
      <c r="C563" t="s" s="52">
        <v>848</v>
      </c>
      <c r="D563" s="50"/>
      <c r="E563" t="s" s="53">
        <v>849</v>
      </c>
      <c r="F563" t="s" s="129">
        <v>448</v>
      </c>
      <c r="G563" t="s" s="52">
        <v>843</v>
      </c>
      <c r="H563" s="128"/>
      <c r="I563" s="55">
        <f>_xlfn.IFERROR(H563*$G563,0)</f>
        <v>0</v>
      </c>
    </row>
    <row r="564" ht="15" customHeight="1">
      <c r="A564" s="171"/>
      <c r="B564" s="171"/>
      <c r="C564" t="s" s="52">
        <v>850</v>
      </c>
      <c r="D564" s="50"/>
      <c r="E564" t="s" s="53">
        <v>851</v>
      </c>
      <c r="F564" t="s" s="52">
        <v>448</v>
      </c>
      <c r="G564" s="57"/>
      <c r="H564" s="58"/>
      <c r="I564" s="55">
        <f>H564*$G564</f>
        <v>0</v>
      </c>
    </row>
    <row r="565" ht="15" customHeight="1">
      <c r="A565" s="171"/>
      <c r="B565" s="171"/>
      <c r="C565" t="s" s="52">
        <v>852</v>
      </c>
      <c r="D565" s="50"/>
      <c r="E565" t="s" s="53">
        <v>853</v>
      </c>
      <c r="F565" t="s" s="52">
        <v>448</v>
      </c>
      <c r="G565" s="57"/>
      <c r="H565" s="58"/>
      <c r="I565" s="55">
        <f>H565*$G565</f>
        <v>0</v>
      </c>
    </row>
    <row r="566" ht="15" customHeight="1">
      <c r="A566" s="171"/>
      <c r="B566" s="171"/>
      <c r="C566" t="s" s="52">
        <v>854</v>
      </c>
      <c r="D566" s="50"/>
      <c r="E566" t="s" s="53">
        <v>855</v>
      </c>
      <c r="F566" t="s" s="52">
        <v>448</v>
      </c>
      <c r="G566" s="57"/>
      <c r="H566" s="58"/>
      <c r="I566" s="55">
        <f>H566*$G566</f>
        <v>0</v>
      </c>
    </row>
    <row r="567" ht="15" customHeight="1">
      <c r="A567" s="171"/>
      <c r="B567" s="171"/>
      <c r="C567" t="s" s="52">
        <v>856</v>
      </c>
      <c r="D567" s="50"/>
      <c r="E567" t="s" s="53">
        <v>857</v>
      </c>
      <c r="F567" t="s" s="52">
        <v>448</v>
      </c>
      <c r="G567" s="57">
        <v>45</v>
      </c>
      <c r="H567" s="58">
        <v>250</v>
      </c>
      <c r="I567" s="55">
        <f>H567*$G567</f>
        <v>11250</v>
      </c>
    </row>
    <row r="568" ht="15" customHeight="1">
      <c r="A568" s="171"/>
      <c r="B568" s="171"/>
      <c r="C568" t="s" s="52">
        <v>858</v>
      </c>
      <c r="D568" s="50"/>
      <c r="E568" t="s" s="75">
        <v>859</v>
      </c>
      <c r="F568" t="s" s="52">
        <v>733</v>
      </c>
      <c r="G568" s="57">
        <v>0</v>
      </c>
      <c r="H568" s="58"/>
      <c r="I568" s="55">
        <f>H568*$G568</f>
        <v>0</v>
      </c>
    </row>
    <row r="569" ht="38.25" customHeight="1">
      <c r="A569" s="171"/>
      <c r="B569" s="171"/>
      <c r="C569" t="s" s="52">
        <v>860</v>
      </c>
      <c r="D569" s="50"/>
      <c r="E569" t="s" s="53">
        <v>861</v>
      </c>
      <c r="F569" t="s" s="52">
        <v>448</v>
      </c>
      <c r="G569" s="57">
        <v>5</v>
      </c>
      <c r="H569" s="58">
        <v>2900</v>
      </c>
      <c r="I569" s="55">
        <f>H569*$G569</f>
        <v>14500</v>
      </c>
    </row>
    <row r="570" ht="15" customHeight="1">
      <c r="A570" s="171"/>
      <c r="B570" s="171"/>
      <c r="C570" t="s" s="52">
        <v>862</v>
      </c>
      <c r="D570" s="50"/>
      <c r="E570" t="s" s="53">
        <v>863</v>
      </c>
      <c r="F570" t="s" s="52">
        <v>448</v>
      </c>
      <c r="G570" s="57"/>
      <c r="H570" s="58"/>
      <c r="I570" s="55">
        <f>H570*$G570</f>
        <v>0</v>
      </c>
    </row>
    <row r="571" ht="15" customHeight="1">
      <c r="A571" s="171"/>
      <c r="B571" s="171"/>
      <c r="C571" t="s" s="52">
        <v>864</v>
      </c>
      <c r="D571" s="50"/>
      <c r="E571" t="s" s="53">
        <v>865</v>
      </c>
      <c r="F571" t="s" s="52">
        <v>448</v>
      </c>
      <c r="G571" s="57"/>
      <c r="H571" s="58"/>
      <c r="I571" s="55">
        <f>H571*$G571</f>
        <v>0</v>
      </c>
    </row>
    <row r="572" ht="15" customHeight="1">
      <c r="A572" s="171"/>
      <c r="B572" s="171"/>
      <c r="C572" t="s" s="52">
        <v>866</v>
      </c>
      <c r="D572" s="50"/>
      <c r="E572" t="s" s="53">
        <v>867</v>
      </c>
      <c r="F572" t="s" s="52">
        <v>448</v>
      </c>
      <c r="G572" s="57">
        <v>1</v>
      </c>
      <c r="H572" s="119">
        <v>5000</v>
      </c>
      <c r="I572" s="55"/>
    </row>
    <row r="573" ht="31.5" customHeight="1">
      <c r="A573" t="s" s="59">
        <v>868</v>
      </c>
      <c r="B573" s="78"/>
      <c r="C573" s="61"/>
      <c r="D573" s="61"/>
      <c r="E573" s="86"/>
      <c r="F573" s="79"/>
      <c r="G573" s="87"/>
      <c r="H573" s="89"/>
      <c r="I573" s="89">
        <f>SUM(I539:I571)</f>
        <v>174350</v>
      </c>
    </row>
    <row r="574" ht="15.75" customHeight="1">
      <c r="A574" s="175"/>
      <c r="B574" s="176"/>
      <c r="C574" s="177"/>
      <c r="D574" s="177"/>
      <c r="E574" s="178"/>
      <c r="F574" s="179"/>
      <c r="G574" s="180"/>
      <c r="H574" s="181"/>
      <c r="I574" s="181">
        <f>I573+I537+I525+I518+I513+I507+I497+I483+I469+I465+I462+I447+I433+I409+I334+I304+I274+I250+I230+I226+I211+I182+I164+I153+I142+I129+I96+I90+I84+I59+I51+I44+I34+I29</f>
        <v>1512389.7516586</v>
      </c>
    </row>
    <row r="575" ht="15.75" customHeight="1">
      <c r="A575" s="182"/>
      <c r="B575" s="183"/>
      <c r="C575" s="184"/>
      <c r="D575" s="184"/>
      <c r="E575" s="185"/>
      <c r="F575" s="186"/>
      <c r="G575" s="187"/>
      <c r="H575" s="188"/>
      <c r="I575" s="188"/>
    </row>
    <row r="576" ht="15" customHeight="1">
      <c r="A576" s="189"/>
      <c r="B576" s="190"/>
      <c r="C576" s="190"/>
      <c r="D576" s="190"/>
      <c r="E576" s="190"/>
      <c r="F576" s="190"/>
      <c r="G576" s="22"/>
      <c r="H576" s="23"/>
      <c r="I576" s="23"/>
    </row>
    <row r="577" ht="15" customHeight="1">
      <c r="A577" s="189"/>
      <c r="B577" s="190"/>
      <c r="C577" s="190"/>
      <c r="D577" s="190"/>
      <c r="E577" s="190"/>
      <c r="F577" s="190"/>
      <c r="G577" s="22"/>
      <c r="H577" s="23"/>
      <c r="I577" s="23"/>
    </row>
    <row r="578" ht="15" customHeight="1">
      <c r="A578" s="189"/>
      <c r="B578" s="190"/>
      <c r="C578" s="190"/>
      <c r="D578" s="190"/>
      <c r="E578" s="190"/>
      <c r="F578" s="190"/>
      <c r="G578" s="22"/>
      <c r="H578" s="23"/>
      <c r="I578" s="23"/>
    </row>
    <row r="579" ht="15" customHeight="1">
      <c r="A579" s="189"/>
      <c r="B579" s="190"/>
      <c r="C579" s="190"/>
      <c r="D579" s="190"/>
      <c r="E579" s="190"/>
      <c r="F579" s="190"/>
      <c r="G579" s="22"/>
      <c r="H579" s="23"/>
      <c r="I579" s="23"/>
    </row>
    <row r="580" ht="15.75" customHeight="1">
      <c r="A580" s="191"/>
      <c r="B580" s="9"/>
      <c r="C580" s="9"/>
      <c r="D580" s="9"/>
      <c r="E580" s="9"/>
      <c r="F580" s="9"/>
      <c r="G580" s="9"/>
      <c r="H580" s="27"/>
      <c r="I580" s="27"/>
    </row>
  </sheetData>
  <mergeCells count="57">
    <mergeCell ref="F327:F333"/>
    <mergeCell ref="G327:G333"/>
    <mergeCell ref="A11:E11"/>
    <mergeCell ref="C313:C319"/>
    <mergeCell ref="B313:B319"/>
    <mergeCell ref="A313:A319"/>
    <mergeCell ref="D313:D319"/>
    <mergeCell ref="A267:A273"/>
    <mergeCell ref="B267:B273"/>
    <mergeCell ref="A253:A259"/>
    <mergeCell ref="C260:C266"/>
    <mergeCell ref="B253:B259"/>
    <mergeCell ref="C253:C259"/>
    <mergeCell ref="A260:A266"/>
    <mergeCell ref="B260:B266"/>
    <mergeCell ref="C267:C273"/>
    <mergeCell ref="A276:A283"/>
    <mergeCell ref="A320:A326"/>
    <mergeCell ref="B320:B326"/>
    <mergeCell ref="C320:C326"/>
    <mergeCell ref="D320:D326"/>
    <mergeCell ref="B284:B293"/>
    <mergeCell ref="C306:C312"/>
    <mergeCell ref="A294:A303"/>
    <mergeCell ref="B294:B303"/>
    <mergeCell ref="C294:C303"/>
    <mergeCell ref="D294:D303"/>
    <mergeCell ref="B306:B312"/>
    <mergeCell ref="A306:A312"/>
    <mergeCell ref="A284:A293"/>
    <mergeCell ref="F284:F293"/>
    <mergeCell ref="D284:D293"/>
    <mergeCell ref="C284:C293"/>
    <mergeCell ref="C276:C283"/>
    <mergeCell ref="B276:B283"/>
    <mergeCell ref="F276:F283"/>
    <mergeCell ref="F320:F326"/>
    <mergeCell ref="F313:F319"/>
    <mergeCell ref="F306:F312"/>
    <mergeCell ref="F294:F303"/>
    <mergeCell ref="D306:D312"/>
    <mergeCell ref="G284:G293"/>
    <mergeCell ref="G294:G303"/>
    <mergeCell ref="G306:G312"/>
    <mergeCell ref="G313:G319"/>
    <mergeCell ref="G320:G326"/>
    <mergeCell ref="G253:G259"/>
    <mergeCell ref="G260:G266"/>
    <mergeCell ref="G267:G273"/>
    <mergeCell ref="G276:G283"/>
    <mergeCell ref="D276:D283"/>
    <mergeCell ref="D260:D266"/>
    <mergeCell ref="F260:F266"/>
    <mergeCell ref="F253:F259"/>
    <mergeCell ref="D253:D259"/>
    <mergeCell ref="F267:F273"/>
    <mergeCell ref="D267:D273"/>
  </mergeCells>
  <conditionalFormatting sqref="G11 F260:F266 F276:F283">
    <cfRule type="cellIs" dxfId="0" priority="1" operator="lessThan" stopIfTrue="1">
      <formula>0</formula>
    </cfRule>
  </conditionalFormatting>
  <pageMargins left="0.7" right="0.7" top="0.75" bottom="0.75" header="0.3" footer="0.3"/>
  <pageSetup firstPageNumber="1" fitToHeight="1" fitToWidth="1" scale="100" useFirstPageNumber="0" orientation="portrait" pageOrder="downThenOver"/>
  <headerFooter>
    <oddFooter>&amp;C&amp;"Helvetica Neue,Regular"&amp;12&amp;K000000&amp;P</oddFooter>
  </headerFooter>
  <drawing r:id="rId1"/>
  <legacyDrawing r:id="rId2"/>
</worksheet>
</file>

<file path=xl/worksheets/sheet3.xml><?xml version="1.0" encoding="utf-8"?>
<worksheet xmlns:r="http://schemas.openxmlformats.org/officeDocument/2006/relationships" xmlns="http://schemas.openxmlformats.org/spreadsheetml/2006/main">
  <dimension ref="A1:H74"/>
  <sheetViews>
    <sheetView workbookViewId="0" showGridLines="0" defaultGridColor="1"/>
  </sheetViews>
  <sheetFormatPr defaultColWidth="8.83333" defaultRowHeight="15" customHeight="1" outlineLevelRow="0" outlineLevelCol="0"/>
  <cols>
    <col min="1" max="1" width="8.85156" style="192" customWidth="1"/>
    <col min="2" max="2" width="24.1719" style="192" customWidth="1"/>
    <col min="3" max="3" width="17.3516" style="192" customWidth="1"/>
    <col min="4" max="4" width="26" style="192" customWidth="1"/>
    <col min="5" max="5" width="21.8516" style="192" customWidth="1"/>
    <col min="6" max="6" width="40.6719" style="192" customWidth="1"/>
    <col min="7" max="7" width="37.1719" style="192" customWidth="1"/>
    <col min="8" max="8" width="43.5" style="192" customWidth="1"/>
    <col min="9" max="16384" width="8.85156" style="192" customWidth="1"/>
  </cols>
  <sheetData>
    <row r="1" ht="27.75" customHeight="1">
      <c r="A1" t="s" s="193">
        <v>870</v>
      </c>
      <c r="B1" s="194"/>
      <c r="C1" s="194"/>
      <c r="D1" s="194"/>
      <c r="E1" s="194"/>
      <c r="F1" s="194"/>
      <c r="G1" s="194"/>
      <c r="H1" s="195"/>
    </row>
    <row r="2" ht="15" customHeight="1">
      <c r="A2" t="s" s="196">
        <v>871</v>
      </c>
      <c r="B2" t="s" s="197">
        <v>872</v>
      </c>
      <c r="C2" t="s" s="198">
        <v>873</v>
      </c>
      <c r="D2" t="s" s="197">
        <v>874</v>
      </c>
      <c r="E2" t="s" s="197">
        <v>875</v>
      </c>
      <c r="F2" t="s" s="197">
        <v>876</v>
      </c>
      <c r="G2" t="s" s="197">
        <v>877</v>
      </c>
      <c r="H2" t="s" s="199">
        <v>878</v>
      </c>
    </row>
    <row r="3" ht="15.75" customHeight="1">
      <c r="A3" s="200"/>
      <c r="B3" s="201"/>
      <c r="C3" s="201"/>
      <c r="D3" s="201"/>
      <c r="E3" s="201"/>
      <c r="F3" s="201"/>
      <c r="G3" s="201"/>
      <c r="H3" s="202"/>
    </row>
    <row r="4" ht="15.75" customHeight="1">
      <c r="A4" t="s" s="203">
        <v>25</v>
      </c>
      <c r="B4" t="s" s="204">
        <v>879</v>
      </c>
      <c r="C4" s="205"/>
      <c r="D4" s="205"/>
      <c r="E4" s="205"/>
      <c r="F4" s="205"/>
      <c r="G4" s="205"/>
      <c r="H4" s="206"/>
    </row>
    <row r="5" ht="15" customHeight="1">
      <c r="A5" s="207"/>
      <c r="B5" s="208"/>
      <c r="C5" s="208"/>
      <c r="D5" s="208"/>
      <c r="E5" s="208"/>
      <c r="F5" s="208"/>
      <c r="G5" s="208"/>
      <c r="H5" s="209"/>
    </row>
    <row r="6" ht="76.5" customHeight="1">
      <c r="A6" s="210">
        <v>1</v>
      </c>
      <c r="B6" t="s" s="211">
        <v>880</v>
      </c>
      <c r="C6" t="s" s="212">
        <v>881</v>
      </c>
      <c r="D6" t="s" s="211">
        <v>882</v>
      </c>
      <c r="E6" t="s" s="212">
        <v>883</v>
      </c>
      <c r="F6" t="s" s="213">
        <v>884</v>
      </c>
      <c r="G6" t="s" s="214">
        <v>885</v>
      </c>
      <c r="H6" t="s" s="215">
        <v>886</v>
      </c>
    </row>
    <row r="7" ht="73.9" customHeight="1">
      <c r="A7" s="216">
        <v>2</v>
      </c>
      <c r="B7" t="s" s="69">
        <v>887</v>
      </c>
      <c r="C7" t="s" s="217">
        <v>888</v>
      </c>
      <c r="D7" t="s" s="211">
        <v>889</v>
      </c>
      <c r="E7" t="s" s="212">
        <v>883</v>
      </c>
      <c r="F7" t="s" s="213">
        <v>890</v>
      </c>
      <c r="G7" s="218"/>
      <c r="H7" t="s" s="219">
        <v>886</v>
      </c>
    </row>
    <row r="8" ht="48.6" customHeight="1">
      <c r="A8" t="s" s="220">
        <v>891</v>
      </c>
      <c r="B8" t="s" s="69">
        <v>887</v>
      </c>
      <c r="C8" t="s" s="217">
        <v>892</v>
      </c>
      <c r="D8" s="221"/>
      <c r="E8" s="222"/>
      <c r="F8" t="s" s="213">
        <v>893</v>
      </c>
      <c r="G8" t="s" s="213">
        <v>894</v>
      </c>
      <c r="H8" s="223"/>
    </row>
    <row r="9" ht="45" customHeight="1">
      <c r="A9" s="210">
        <v>3</v>
      </c>
      <c r="B9" t="s" s="224">
        <v>879</v>
      </c>
      <c r="C9" t="s" s="217">
        <v>895</v>
      </c>
      <c r="D9" t="s" s="211">
        <v>896</v>
      </c>
      <c r="E9" t="s" s="225">
        <v>897</v>
      </c>
      <c r="F9" t="s" s="226">
        <v>898</v>
      </c>
      <c r="G9" t="s" s="227">
        <v>899</v>
      </c>
      <c r="H9" t="s" s="219">
        <v>886</v>
      </c>
    </row>
    <row r="10" ht="30" customHeight="1">
      <c r="A10" s="210">
        <v>4</v>
      </c>
      <c r="B10" t="s" s="224">
        <v>879</v>
      </c>
      <c r="C10" t="s" s="217">
        <v>900</v>
      </c>
      <c r="D10" t="s" s="211">
        <v>882</v>
      </c>
      <c r="E10" t="s" s="212">
        <v>901</v>
      </c>
      <c r="F10" t="s" s="227">
        <v>902</v>
      </c>
      <c r="G10" t="s" s="227">
        <v>903</v>
      </c>
      <c r="H10" t="s" s="219">
        <v>886</v>
      </c>
    </row>
    <row r="11" ht="29.45" customHeight="1">
      <c r="A11" s="210">
        <v>5</v>
      </c>
      <c r="B11" t="s" s="224">
        <v>879</v>
      </c>
      <c r="C11" t="s" s="217">
        <v>904</v>
      </c>
      <c r="D11" t="s" s="211">
        <v>882</v>
      </c>
      <c r="E11" t="s" s="212">
        <v>901</v>
      </c>
      <c r="F11" t="s" s="227">
        <v>905</v>
      </c>
      <c r="G11" t="s" s="227">
        <v>906</v>
      </c>
      <c r="H11" t="s" s="219">
        <v>886</v>
      </c>
    </row>
    <row r="12" ht="15.75" customHeight="1">
      <c r="A12" s="228"/>
      <c r="B12" s="201"/>
      <c r="C12" s="229"/>
      <c r="D12" s="201"/>
      <c r="E12" s="229"/>
      <c r="F12" s="229"/>
      <c r="G12" s="229"/>
      <c r="H12" s="230"/>
    </row>
    <row r="13" ht="15.75" customHeight="1">
      <c r="A13" t="s" s="231">
        <v>190</v>
      </c>
      <c r="B13" t="s" s="232">
        <v>907</v>
      </c>
      <c r="C13" s="233"/>
      <c r="D13" s="233"/>
      <c r="E13" s="233"/>
      <c r="F13" s="233"/>
      <c r="G13" s="233"/>
      <c r="H13" s="234"/>
    </row>
    <row r="14" ht="45.6" customHeight="1">
      <c r="A14" s="216">
        <v>1</v>
      </c>
      <c r="B14" t="s" s="224">
        <v>908</v>
      </c>
      <c r="C14" t="s" s="217">
        <v>909</v>
      </c>
      <c r="D14" t="s" s="235">
        <v>910</v>
      </c>
      <c r="E14" t="s" s="212">
        <v>911</v>
      </c>
      <c r="F14" t="s" s="236">
        <v>912</v>
      </c>
      <c r="G14" t="s" s="213">
        <v>913</v>
      </c>
      <c r="H14" t="s" s="219">
        <v>914</v>
      </c>
    </row>
    <row r="15" ht="38.45" customHeight="1">
      <c r="A15" s="210">
        <v>2</v>
      </c>
      <c r="B15" t="s" s="224">
        <v>908</v>
      </c>
      <c r="C15" t="s" s="217">
        <v>915</v>
      </c>
      <c r="D15" t="s" s="235">
        <v>910</v>
      </c>
      <c r="E15" t="s" s="212">
        <v>911</v>
      </c>
      <c r="F15" t="s" s="236">
        <v>916</v>
      </c>
      <c r="G15" t="s" s="213">
        <v>917</v>
      </c>
      <c r="H15" t="s" s="219">
        <v>918</v>
      </c>
    </row>
    <row r="16" ht="63" customHeight="1">
      <c r="A16" s="216">
        <v>3</v>
      </c>
      <c r="B16" t="s" s="224">
        <v>919</v>
      </c>
      <c r="C16" t="s" s="217">
        <v>920</v>
      </c>
      <c r="D16" s="237"/>
      <c r="E16" s="222"/>
      <c r="F16" t="s" s="238">
        <v>921</v>
      </c>
      <c r="G16" s="239"/>
      <c r="H16" s="240"/>
    </row>
    <row r="17" ht="45" customHeight="1">
      <c r="A17" s="210">
        <v>4</v>
      </c>
      <c r="B17" t="s" s="224">
        <v>922</v>
      </c>
      <c r="C17" t="s" s="217">
        <v>923</v>
      </c>
      <c r="D17" s="237"/>
      <c r="E17" s="222"/>
      <c r="F17" t="s" s="235">
        <v>924</v>
      </c>
      <c r="G17" s="239"/>
      <c r="H17" s="240"/>
    </row>
    <row r="18" ht="15.75" customHeight="1">
      <c r="A18" s="228"/>
      <c r="B18" s="201"/>
      <c r="C18" s="229"/>
      <c r="D18" s="201"/>
      <c r="E18" s="229"/>
      <c r="F18" s="229"/>
      <c r="G18" s="229"/>
      <c r="H18" s="230"/>
    </row>
    <row r="19" ht="15.75" customHeight="1">
      <c r="A19" t="s" s="203">
        <v>334</v>
      </c>
      <c r="B19" t="s" s="204">
        <v>925</v>
      </c>
      <c r="C19" s="205"/>
      <c r="D19" s="205"/>
      <c r="E19" s="205"/>
      <c r="F19" s="205"/>
      <c r="G19" s="233"/>
      <c r="H19" s="206"/>
    </row>
    <row r="20" ht="30" customHeight="1">
      <c r="A20" s="241">
        <v>1</v>
      </c>
      <c r="B20" t="s" s="242">
        <v>926</v>
      </c>
      <c r="C20" s="243"/>
      <c r="D20" t="s" s="242">
        <v>882</v>
      </c>
      <c r="E20" t="s" s="244">
        <v>901</v>
      </c>
      <c r="F20" t="s" s="245">
        <v>927</v>
      </c>
      <c r="G20" t="s" s="227">
        <v>928</v>
      </c>
      <c r="H20" t="s" s="246">
        <v>929</v>
      </c>
    </row>
    <row r="21" ht="30" customHeight="1">
      <c r="A21" s="210">
        <v>2</v>
      </c>
      <c r="B21" t="s" s="211">
        <v>926</v>
      </c>
      <c r="C21" t="s" s="212">
        <v>904</v>
      </c>
      <c r="D21" t="s" s="211">
        <v>882</v>
      </c>
      <c r="E21" t="s" s="212">
        <v>901</v>
      </c>
      <c r="F21" t="s" s="227">
        <v>905</v>
      </c>
      <c r="G21" t="s" s="227">
        <v>906</v>
      </c>
      <c r="H21" t="s" s="215">
        <v>930</v>
      </c>
    </row>
    <row r="22" ht="30" customHeight="1">
      <c r="A22" s="210">
        <v>3</v>
      </c>
      <c r="B22" t="s" s="211">
        <v>926</v>
      </c>
      <c r="C22" s="222"/>
      <c r="D22" t="s" s="211">
        <v>882</v>
      </c>
      <c r="E22" t="s" s="212">
        <v>901</v>
      </c>
      <c r="F22" t="s" s="227">
        <v>931</v>
      </c>
      <c r="G22" t="s" s="227">
        <v>932</v>
      </c>
      <c r="H22" t="s" s="215">
        <v>929</v>
      </c>
    </row>
    <row r="23" ht="30" customHeight="1">
      <c r="A23" s="210">
        <v>4</v>
      </c>
      <c r="B23" t="s" s="211">
        <v>926</v>
      </c>
      <c r="C23" t="s" s="212">
        <v>900</v>
      </c>
      <c r="D23" t="s" s="211">
        <v>882</v>
      </c>
      <c r="E23" t="s" s="212">
        <v>901</v>
      </c>
      <c r="F23" t="s" s="227">
        <v>933</v>
      </c>
      <c r="G23" t="s" s="227">
        <v>903</v>
      </c>
      <c r="H23" t="s" s="215">
        <v>930</v>
      </c>
    </row>
    <row r="24" ht="15.75" customHeight="1">
      <c r="A24" s="228"/>
      <c r="B24" s="247"/>
      <c r="C24" s="248"/>
      <c r="D24" s="249"/>
      <c r="E24" s="229"/>
      <c r="F24" s="229"/>
      <c r="G24" s="229"/>
      <c r="H24" s="202"/>
    </row>
    <row r="25" ht="15.75" customHeight="1">
      <c r="A25" t="s" s="203">
        <v>355</v>
      </c>
      <c r="B25" t="s" s="204">
        <v>934</v>
      </c>
      <c r="C25" s="205"/>
      <c r="D25" s="205"/>
      <c r="E25" s="205"/>
      <c r="F25" s="233"/>
      <c r="G25" s="233"/>
      <c r="H25" s="206"/>
    </row>
    <row r="26" ht="81" customHeight="1">
      <c r="A26" s="250">
        <v>1</v>
      </c>
      <c r="B26" t="s" s="251">
        <v>935</v>
      </c>
      <c r="C26" s="252"/>
      <c r="D26" t="s" s="242">
        <v>936</v>
      </c>
      <c r="E26" t="s" s="244">
        <v>937</v>
      </c>
      <c r="F26" t="s" s="253">
        <v>938</v>
      </c>
      <c r="G26" t="s" s="236">
        <v>939</v>
      </c>
      <c r="H26" t="s" s="254">
        <v>940</v>
      </c>
    </row>
    <row r="27" ht="37.15" customHeight="1">
      <c r="A27" s="216">
        <v>2</v>
      </c>
      <c r="B27" t="s" s="238">
        <v>941</v>
      </c>
      <c r="C27" s="255"/>
      <c r="D27" t="s" s="256">
        <v>936</v>
      </c>
      <c r="E27" t="s" s="257">
        <v>937</v>
      </c>
      <c r="F27" t="s" s="258">
        <v>942</v>
      </c>
      <c r="G27" t="s" s="236">
        <v>939</v>
      </c>
      <c r="H27" t="s" s="219">
        <v>940</v>
      </c>
    </row>
    <row r="28" ht="15" customHeight="1">
      <c r="A28" s="210">
        <v>3</v>
      </c>
      <c r="B28" t="s" s="211">
        <v>943</v>
      </c>
      <c r="C28" s="221"/>
      <c r="D28" t="s" s="211">
        <v>944</v>
      </c>
      <c r="E28" s="222"/>
      <c r="F28" t="s" s="214">
        <v>945</v>
      </c>
      <c r="G28" s="222"/>
      <c r="H28" t="s" s="215">
        <v>940</v>
      </c>
    </row>
    <row r="29" ht="15" customHeight="1">
      <c r="A29" s="259"/>
      <c r="B29" s="260"/>
      <c r="C29" s="260"/>
      <c r="D29" s="260"/>
      <c r="E29" s="261"/>
      <c r="F29" s="260"/>
      <c r="G29" s="260"/>
      <c r="H29" s="262"/>
    </row>
    <row r="30" ht="15" customHeight="1">
      <c r="A30" t="s" s="263">
        <v>394</v>
      </c>
      <c r="B30" t="s" s="264">
        <v>946</v>
      </c>
      <c r="C30" s="265"/>
      <c r="D30" s="265"/>
      <c r="E30" s="265"/>
      <c r="F30" s="265"/>
      <c r="G30" s="265"/>
      <c r="H30" s="266"/>
    </row>
    <row r="31" ht="15" customHeight="1">
      <c r="A31" s="267"/>
      <c r="B31" s="221"/>
      <c r="C31" s="221"/>
      <c r="D31" s="221"/>
      <c r="E31" s="222"/>
      <c r="F31" s="221"/>
      <c r="G31" s="221"/>
      <c r="H31" s="268"/>
    </row>
    <row r="32" ht="15" customHeight="1">
      <c r="A32" s="210">
        <v>1</v>
      </c>
      <c r="B32" t="s" s="211">
        <v>947</v>
      </c>
      <c r="C32" s="221"/>
      <c r="D32" s="221"/>
      <c r="E32" s="222"/>
      <c r="F32" t="s" s="211">
        <v>948</v>
      </c>
      <c r="G32" t="s" s="211">
        <v>949</v>
      </c>
      <c r="H32" t="s" s="269">
        <v>950</v>
      </c>
    </row>
    <row r="33" ht="15" customHeight="1">
      <c r="A33" s="267"/>
      <c r="B33" s="221"/>
      <c r="C33" s="221"/>
      <c r="D33" s="221"/>
      <c r="E33" s="222"/>
      <c r="F33" s="221"/>
      <c r="G33" s="221"/>
      <c r="H33" s="268"/>
    </row>
    <row r="34" ht="84.6" customHeight="1">
      <c r="A34" s="267"/>
      <c r="B34" s="221"/>
      <c r="C34" s="221"/>
      <c r="D34" s="221"/>
      <c r="E34" s="222"/>
      <c r="F34" s="221"/>
      <c r="G34" s="221"/>
      <c r="H34" s="268"/>
    </row>
    <row r="35" ht="15.75" customHeight="1">
      <c r="A35" s="228"/>
      <c r="B35" s="201"/>
      <c r="C35" s="201"/>
      <c r="D35" s="201"/>
      <c r="E35" s="201"/>
      <c r="F35" s="201"/>
      <c r="G35" s="201"/>
      <c r="H35" s="202"/>
    </row>
    <row r="36" ht="15.75" customHeight="1">
      <c r="A36" t="s" s="203">
        <v>746</v>
      </c>
      <c r="B36" t="s" s="204">
        <v>951</v>
      </c>
      <c r="C36" s="205"/>
      <c r="D36" s="205"/>
      <c r="E36" s="205"/>
      <c r="F36" s="205"/>
      <c r="G36" s="205"/>
      <c r="H36" s="206"/>
    </row>
    <row r="37" ht="15" customHeight="1">
      <c r="A37" s="270"/>
      <c r="B37" s="208"/>
      <c r="C37" s="208"/>
      <c r="D37" s="208"/>
      <c r="E37" s="208"/>
      <c r="F37" s="208"/>
      <c r="G37" s="208"/>
      <c r="H37" s="209"/>
    </row>
    <row r="38" ht="82.5" customHeight="1">
      <c r="A38" s="210">
        <v>1</v>
      </c>
      <c r="B38" t="s" s="236">
        <v>952</v>
      </c>
      <c r="C38" t="s" s="217">
        <v>953</v>
      </c>
      <c r="D38" t="s" s="211">
        <v>952</v>
      </c>
      <c r="E38" s="221"/>
      <c r="F38" t="s" s="213">
        <v>954</v>
      </c>
      <c r="G38" s="271"/>
      <c r="H38" t="s" s="269">
        <v>955</v>
      </c>
    </row>
    <row r="39" ht="74.25" customHeight="1">
      <c r="A39" s="210">
        <v>2</v>
      </c>
      <c r="B39" t="s" s="236">
        <v>952</v>
      </c>
      <c r="C39" t="s" s="217">
        <v>956</v>
      </c>
      <c r="D39" t="s" s="211">
        <v>952</v>
      </c>
      <c r="E39" s="221"/>
      <c r="F39" t="s" s="213">
        <v>957</v>
      </c>
      <c r="G39" s="271"/>
      <c r="H39" t="s" s="269">
        <v>955</v>
      </c>
    </row>
    <row r="40" ht="40.15" customHeight="1">
      <c r="A40" s="272">
        <v>3</v>
      </c>
      <c r="B40" t="s" s="273">
        <v>952</v>
      </c>
      <c r="C40" t="s" s="274">
        <v>958</v>
      </c>
      <c r="D40" s="275"/>
      <c r="E40" s="275"/>
      <c r="F40" t="s" s="276">
        <v>959</v>
      </c>
      <c r="G40" s="277"/>
      <c r="H40" s="278"/>
    </row>
    <row r="41" ht="15.75" customHeight="1">
      <c r="A41" s="228"/>
      <c r="B41" s="201"/>
      <c r="C41" s="201"/>
      <c r="D41" s="201"/>
      <c r="E41" s="201"/>
      <c r="F41" s="279"/>
      <c r="G41" s="279"/>
      <c r="H41" s="202"/>
    </row>
    <row r="42" ht="15.75" customHeight="1">
      <c r="A42" t="s" s="203">
        <v>763</v>
      </c>
      <c r="B42" t="s" s="280">
        <v>960</v>
      </c>
      <c r="C42" s="281"/>
      <c r="D42" s="281"/>
      <c r="E42" s="281"/>
      <c r="F42" s="281"/>
      <c r="G42" s="281"/>
      <c r="H42" s="282"/>
    </row>
    <row r="43" ht="15" customHeight="1">
      <c r="A43" s="283"/>
      <c r="B43" s="284"/>
      <c r="C43" s="284"/>
      <c r="D43" s="284"/>
      <c r="E43" s="284"/>
      <c r="F43" s="284"/>
      <c r="G43" s="284"/>
      <c r="H43" s="285"/>
    </row>
    <row r="44" ht="30" customHeight="1">
      <c r="A44" s="286">
        <v>1</v>
      </c>
      <c r="B44" t="s" s="213">
        <v>961</v>
      </c>
      <c r="C44" s="287"/>
      <c r="D44" s="287"/>
      <c r="E44" s="287"/>
      <c r="F44" t="s" s="213">
        <v>962</v>
      </c>
      <c r="G44" s="288"/>
      <c r="H44" s="289"/>
    </row>
    <row r="45" ht="25.9" customHeight="1">
      <c r="A45" s="290"/>
      <c r="B45" s="287"/>
      <c r="C45" s="287"/>
      <c r="D45" s="287"/>
      <c r="E45" s="287"/>
      <c r="F45" t="s" s="213">
        <v>963</v>
      </c>
      <c r="G45" s="287"/>
      <c r="H45" s="289"/>
    </row>
    <row r="46" ht="25.9" customHeight="1">
      <c r="A46" s="290"/>
      <c r="B46" s="287"/>
      <c r="C46" s="287"/>
      <c r="D46" s="287"/>
      <c r="E46" s="287"/>
      <c r="F46" t="s" s="213">
        <v>964</v>
      </c>
      <c r="G46" s="287"/>
      <c r="H46" s="289"/>
    </row>
    <row r="47" ht="43.9" customHeight="1">
      <c r="A47" s="291"/>
      <c r="B47" s="292"/>
      <c r="C47" s="292"/>
      <c r="D47" s="292"/>
      <c r="E47" s="292"/>
      <c r="F47" s="292"/>
      <c r="G47" s="292"/>
      <c r="H47" s="293"/>
    </row>
    <row r="48" ht="15.75" customHeight="1">
      <c r="A48" t="s" s="203">
        <v>797</v>
      </c>
      <c r="B48" t="s" s="280">
        <v>965</v>
      </c>
      <c r="C48" s="281"/>
      <c r="D48" s="281"/>
      <c r="E48" s="281"/>
      <c r="F48" s="281"/>
      <c r="G48" s="281"/>
      <c r="H48" s="282"/>
    </row>
    <row r="49" ht="15" customHeight="1">
      <c r="A49" s="207"/>
      <c r="B49" s="208"/>
      <c r="C49" s="208"/>
      <c r="D49" s="208"/>
      <c r="E49" s="208"/>
      <c r="F49" s="208"/>
      <c r="G49" s="208"/>
      <c r="H49" s="209"/>
    </row>
    <row r="50" ht="44.25" customHeight="1">
      <c r="A50" s="294"/>
      <c r="B50" t="s" s="211">
        <v>966</v>
      </c>
      <c r="C50" t="s" s="212">
        <v>967</v>
      </c>
      <c r="D50" t="s" s="211">
        <v>968</v>
      </c>
      <c r="E50" s="221"/>
      <c r="F50" t="s" s="253">
        <v>969</v>
      </c>
      <c r="G50" s="221"/>
      <c r="H50" t="s" s="295">
        <v>970</v>
      </c>
    </row>
    <row r="51" ht="44.25" customHeight="1">
      <c r="A51" s="296"/>
      <c r="B51" t="s" s="297">
        <v>966</v>
      </c>
      <c r="C51" t="s" s="274">
        <v>971</v>
      </c>
      <c r="D51" s="278"/>
      <c r="E51" s="278"/>
      <c r="F51" t="s" s="276">
        <v>972</v>
      </c>
      <c r="G51" s="278"/>
      <c r="H51" s="298"/>
    </row>
    <row r="52" ht="60.75" customHeight="1">
      <c r="A52" s="296"/>
      <c r="B52" t="s" s="297">
        <v>966</v>
      </c>
      <c r="C52" t="s" s="274">
        <v>973</v>
      </c>
      <c r="D52" s="278"/>
      <c r="E52" s="278"/>
      <c r="F52" t="s" s="276">
        <v>974</v>
      </c>
      <c r="G52" s="278"/>
      <c r="H52" s="298"/>
    </row>
    <row r="53" ht="62.25" customHeight="1">
      <c r="A53" s="299"/>
      <c r="B53" t="s" s="300">
        <v>975</v>
      </c>
      <c r="C53" t="s" s="301">
        <v>971</v>
      </c>
      <c r="D53" t="s" s="302">
        <v>968</v>
      </c>
      <c r="E53" s="303"/>
      <c r="F53" t="s" s="304">
        <v>976</v>
      </c>
      <c r="G53" s="305"/>
      <c r="H53" t="s" s="306">
        <v>970</v>
      </c>
    </row>
    <row r="54" ht="62.25" customHeight="1">
      <c r="A54" s="307"/>
      <c r="B54" t="s" s="297">
        <v>977</v>
      </c>
      <c r="C54" s="308"/>
      <c r="D54" s="309"/>
      <c r="E54" s="309"/>
      <c r="F54" t="s" s="276">
        <v>978</v>
      </c>
      <c r="G54" s="310"/>
      <c r="H54" s="311"/>
    </row>
    <row r="55" ht="39" customHeight="1">
      <c r="A55" s="294"/>
      <c r="B55" t="s" s="224">
        <v>979</v>
      </c>
      <c r="C55" s="271"/>
      <c r="D55" t="s" s="211">
        <v>968</v>
      </c>
      <c r="E55" s="221"/>
      <c r="F55" t="s" s="69">
        <v>980</v>
      </c>
      <c r="G55" s="288"/>
      <c r="H55" s="268"/>
    </row>
    <row r="56" ht="24" customHeight="1">
      <c r="A56" s="294"/>
      <c r="B56" s="312"/>
      <c r="C56" s="271"/>
      <c r="D56" s="221"/>
      <c r="E56" s="221"/>
      <c r="F56" t="s" s="69">
        <v>981</v>
      </c>
      <c r="G56" s="288"/>
      <c r="H56" s="268"/>
    </row>
    <row r="57" ht="24" customHeight="1">
      <c r="A57" s="294"/>
      <c r="B57" s="312"/>
      <c r="C57" s="271"/>
      <c r="D57" s="221"/>
      <c r="E57" s="221"/>
      <c r="F57" t="s" s="297">
        <v>982</v>
      </c>
      <c r="G57" s="288"/>
      <c r="H57" s="268"/>
    </row>
    <row r="58" ht="15.75" customHeight="1">
      <c r="A58" s="200"/>
      <c r="B58" s="201"/>
      <c r="C58" s="229"/>
      <c r="D58" s="201"/>
      <c r="E58" s="201"/>
      <c r="F58" s="201"/>
      <c r="G58" s="313"/>
      <c r="H58" s="314"/>
    </row>
    <row r="59" ht="15.75" customHeight="1">
      <c r="A59" t="s" s="315">
        <v>983</v>
      </c>
      <c r="B59" t="s" s="315">
        <v>984</v>
      </c>
      <c r="C59" t="s" s="315">
        <v>985</v>
      </c>
      <c r="D59" t="s" s="315">
        <v>986</v>
      </c>
      <c r="E59" t="s" s="315">
        <v>987</v>
      </c>
      <c r="F59" t="s" s="316">
        <v>988</v>
      </c>
      <c r="G59" t="s" s="317">
        <v>987</v>
      </c>
      <c r="H59" t="s" s="318">
        <v>989</v>
      </c>
    </row>
    <row r="60" ht="45.75" customHeight="1">
      <c r="A60" s="319">
        <v>1</v>
      </c>
      <c r="B60" t="s" s="320">
        <v>990</v>
      </c>
      <c r="C60" t="s" s="321">
        <v>52</v>
      </c>
      <c r="D60" s="319">
        <v>2</v>
      </c>
      <c r="E60" t="s" s="322">
        <v>991</v>
      </c>
      <c r="F60" t="s" s="323">
        <v>992</v>
      </c>
      <c r="G60" t="s" s="217">
        <v>991</v>
      </c>
      <c r="H60" s="324">
        <v>2</v>
      </c>
    </row>
    <row r="61" ht="30.75" customHeight="1">
      <c r="A61" s="319">
        <v>2</v>
      </c>
      <c r="B61" t="s" s="320">
        <v>993</v>
      </c>
      <c r="C61" t="s" s="321">
        <v>52</v>
      </c>
      <c r="D61" s="319">
        <v>2</v>
      </c>
      <c r="E61" t="s" s="322">
        <v>991</v>
      </c>
      <c r="F61" t="s" s="323">
        <v>994</v>
      </c>
      <c r="G61" t="s" s="217">
        <v>991</v>
      </c>
      <c r="H61" s="325">
        <v>2</v>
      </c>
    </row>
    <row r="62" ht="15.75" customHeight="1">
      <c r="A62" s="319">
        <v>3</v>
      </c>
      <c r="B62" t="s" s="320">
        <v>995</v>
      </c>
      <c r="C62" t="s" s="321">
        <v>52</v>
      </c>
      <c r="D62" s="319">
        <v>2</v>
      </c>
      <c r="E62" t="s" s="321">
        <v>991</v>
      </c>
      <c r="F62" t="s" s="323">
        <v>996</v>
      </c>
      <c r="G62" t="s" s="217">
        <v>991</v>
      </c>
      <c r="H62" s="325">
        <v>2</v>
      </c>
    </row>
    <row r="63" ht="30.75" customHeight="1">
      <c r="A63" s="319">
        <v>4</v>
      </c>
      <c r="B63" t="s" s="320">
        <v>997</v>
      </c>
      <c r="C63" t="s" s="321">
        <v>52</v>
      </c>
      <c r="D63" s="319">
        <v>5</v>
      </c>
      <c r="E63" t="s" s="322">
        <v>991</v>
      </c>
      <c r="F63" t="s" s="323">
        <v>998</v>
      </c>
      <c r="G63" t="s" s="217">
        <v>991</v>
      </c>
      <c r="H63" s="325">
        <v>5</v>
      </c>
    </row>
    <row r="64" ht="15.75" customHeight="1">
      <c r="A64" s="319">
        <v>5</v>
      </c>
      <c r="B64" t="s" s="320">
        <v>999</v>
      </c>
      <c r="C64" t="s" s="321">
        <v>52</v>
      </c>
      <c r="D64" t="s" s="321">
        <v>843</v>
      </c>
      <c r="E64" t="s" s="321">
        <v>1000</v>
      </c>
      <c r="F64" t="s" s="323">
        <v>1001</v>
      </c>
      <c r="G64" s="221"/>
      <c r="H64" t="s" s="326">
        <v>843</v>
      </c>
    </row>
    <row r="65" ht="45.75" customHeight="1">
      <c r="A65" s="319">
        <v>6</v>
      </c>
      <c r="B65" t="s" s="320">
        <v>1002</v>
      </c>
      <c r="C65" t="s" s="321">
        <v>52</v>
      </c>
      <c r="D65" s="319">
        <v>1</v>
      </c>
      <c r="E65" t="s" s="321">
        <v>1000</v>
      </c>
      <c r="F65" t="s" s="323">
        <v>1003</v>
      </c>
      <c r="G65" t="s" s="217">
        <v>1000</v>
      </c>
      <c r="H65" s="327">
        <v>1</v>
      </c>
    </row>
    <row r="66" ht="30.75" customHeight="1">
      <c r="A66" s="319">
        <v>7</v>
      </c>
      <c r="B66" t="s" s="320">
        <v>1004</v>
      </c>
      <c r="C66" t="s" s="321">
        <v>52</v>
      </c>
      <c r="D66" t="s" s="321">
        <v>843</v>
      </c>
      <c r="E66" t="s" s="322">
        <v>991</v>
      </c>
      <c r="F66" t="s" s="323">
        <v>1005</v>
      </c>
      <c r="G66" t="s" s="217">
        <v>991</v>
      </c>
      <c r="H66" t="s" s="328">
        <v>843</v>
      </c>
    </row>
    <row r="67" ht="45.75" customHeight="1">
      <c r="A67" s="319">
        <v>8</v>
      </c>
      <c r="B67" t="s" s="320">
        <v>1006</v>
      </c>
      <c r="C67" t="s" s="321">
        <v>52</v>
      </c>
      <c r="D67" s="319">
        <v>1</v>
      </c>
      <c r="E67" t="s" s="322">
        <v>1007</v>
      </c>
      <c r="F67" t="s" s="323">
        <v>1008</v>
      </c>
      <c r="G67" t="s" s="217">
        <v>1009</v>
      </c>
      <c r="H67" s="325">
        <v>1</v>
      </c>
    </row>
    <row r="68" ht="15.75" customHeight="1">
      <c r="A68" s="319">
        <v>9</v>
      </c>
      <c r="B68" t="s" s="320">
        <v>1010</v>
      </c>
      <c r="C68" t="s" s="321">
        <v>52</v>
      </c>
      <c r="D68" t="s" s="321">
        <v>843</v>
      </c>
      <c r="E68" t="s" s="322">
        <v>991</v>
      </c>
      <c r="F68" t="s" s="323">
        <v>1011</v>
      </c>
      <c r="G68" t="s" s="217">
        <v>991</v>
      </c>
      <c r="H68" t="s" s="328">
        <v>843</v>
      </c>
    </row>
    <row r="69" ht="15.75" customHeight="1">
      <c r="A69" t="s" s="329">
        <v>797</v>
      </c>
      <c r="B69" t="s" s="330">
        <v>1012</v>
      </c>
      <c r="C69" s="331"/>
      <c r="D69" s="331"/>
      <c r="E69" s="331"/>
      <c r="F69" s="331"/>
      <c r="G69" s="332"/>
      <c r="H69" s="333"/>
    </row>
    <row r="70" ht="15" customHeight="1">
      <c r="A70" s="207"/>
      <c r="B70" s="208"/>
      <c r="C70" s="208"/>
      <c r="D70" s="208"/>
      <c r="E70" s="208"/>
      <c r="F70" s="208"/>
      <c r="G70" s="208"/>
      <c r="H70" s="209"/>
    </row>
    <row r="71" ht="13.55" customHeight="1">
      <c r="A71" s="294"/>
      <c r="B71" t="s" s="211">
        <v>1013</v>
      </c>
      <c r="C71" t="s" s="213">
        <v>1014</v>
      </c>
      <c r="D71" s="288"/>
      <c r="E71" s="288"/>
      <c r="F71" s="288"/>
      <c r="G71" s="288"/>
      <c r="H71" s="334"/>
    </row>
    <row r="72" ht="45" customHeight="1">
      <c r="A72" s="294"/>
      <c r="B72" t="s" s="213">
        <v>1015</v>
      </c>
      <c r="C72" t="s" s="213">
        <v>1016</v>
      </c>
      <c r="D72" s="288"/>
      <c r="E72" s="288"/>
      <c r="F72" s="288"/>
      <c r="G72" s="288"/>
      <c r="H72" s="334"/>
    </row>
    <row r="73" ht="43.15" customHeight="1">
      <c r="A73" s="294"/>
      <c r="B73" t="s" s="235">
        <v>1017</v>
      </c>
      <c r="C73" t="s" s="213">
        <v>1018</v>
      </c>
      <c r="D73" s="288"/>
      <c r="E73" s="288"/>
      <c r="F73" s="288"/>
      <c r="G73" s="288"/>
      <c r="H73" s="334"/>
    </row>
    <row r="74" ht="45.75" customHeight="1">
      <c r="A74" s="335"/>
      <c r="B74" t="s" s="336">
        <v>1019</v>
      </c>
      <c r="C74" t="s" s="337">
        <v>1020</v>
      </c>
      <c r="D74" s="338"/>
      <c r="E74" s="338"/>
      <c r="F74" s="338"/>
      <c r="G74" s="338"/>
      <c r="H74" s="339"/>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firstPageNumber="1" fitToHeight="1" fitToWidth="1" scale="100" useFirstPageNumber="0" orientation="portrait" pageOrder="downThenOver"/>
  <headerFooter>
    <oddFooter>&amp;C&amp;"Helvetica Neue,Regular"&amp;12&amp;K000000&amp;P</oddFooter>
  </headerFooter>
  <drawing r:id="rId1"/>
</worksheet>
</file>

<file path=xl/worksheets/sheet4.xml><?xml version="1.0" encoding="utf-8"?>
<worksheet xmlns:r="http://schemas.openxmlformats.org/officeDocument/2006/relationships" xmlns="http://schemas.openxmlformats.org/spreadsheetml/2006/main">
  <dimension ref="A1:E101"/>
  <sheetViews>
    <sheetView workbookViewId="0" showGridLines="0" defaultGridColor="1"/>
  </sheetViews>
  <sheetFormatPr defaultColWidth="31.3333" defaultRowHeight="15" customHeight="1" outlineLevelRow="0" outlineLevelCol="0"/>
  <cols>
    <col min="1" max="1" width="14" style="340" customWidth="1"/>
    <col min="2" max="2" width="37.8516" style="340" customWidth="1"/>
    <col min="3" max="3" width="49.6719" style="340" customWidth="1"/>
    <col min="4" max="5" width="31.3516" style="340" customWidth="1"/>
    <col min="6" max="16384" width="31.3516" style="340" customWidth="1"/>
  </cols>
  <sheetData>
    <row r="1" ht="13.55" customHeight="1">
      <c r="A1" s="341"/>
      <c r="B1" s="341"/>
      <c r="C1" s="341"/>
      <c r="D1" s="342"/>
      <c r="E1" s="342"/>
    </row>
    <row r="2" ht="18.75" customHeight="1">
      <c r="A2" t="s" s="343">
        <v>1022</v>
      </c>
      <c r="B2" s="344"/>
      <c r="C2" s="344"/>
      <c r="D2" s="345"/>
      <c r="E2" s="342"/>
    </row>
    <row r="3" ht="13.55" customHeight="1">
      <c r="A3" t="s" s="346">
        <v>1023</v>
      </c>
      <c r="B3" t="s" s="347">
        <v>1024</v>
      </c>
      <c r="C3" t="s" s="347">
        <v>987</v>
      </c>
      <c r="D3" s="345"/>
      <c r="E3" s="342"/>
    </row>
    <row r="4" ht="13.55" customHeight="1">
      <c r="A4" s="348">
        <v>1</v>
      </c>
      <c r="B4" t="s" s="213">
        <v>1025</v>
      </c>
      <c r="C4" t="s" s="213">
        <v>1026</v>
      </c>
      <c r="D4" s="345"/>
      <c r="E4" s="342"/>
    </row>
    <row r="5" ht="13.55" customHeight="1">
      <c r="A5" s="348">
        <v>2</v>
      </c>
      <c r="B5" t="s" s="213">
        <v>1027</v>
      </c>
      <c r="C5" t="s" s="213">
        <v>1028</v>
      </c>
      <c r="D5" s="345"/>
      <c r="E5" s="342"/>
    </row>
    <row r="6" ht="13.55" customHeight="1">
      <c r="A6" s="348">
        <v>3</v>
      </c>
      <c r="B6" t="s" s="213">
        <v>1029</v>
      </c>
      <c r="C6" t="s" s="213">
        <v>1028</v>
      </c>
      <c r="D6" s="345"/>
      <c r="E6" s="342"/>
    </row>
    <row r="7" ht="30" customHeight="1">
      <c r="A7" s="348">
        <v>4</v>
      </c>
      <c r="B7" t="s" s="213">
        <v>1030</v>
      </c>
      <c r="C7" t="s" s="213">
        <v>1031</v>
      </c>
      <c r="D7" s="345"/>
      <c r="E7" s="342"/>
    </row>
    <row r="8" ht="13.55" customHeight="1">
      <c r="A8" s="348">
        <v>5</v>
      </c>
      <c r="B8" t="s" s="213">
        <v>1032</v>
      </c>
      <c r="C8" t="s" s="213">
        <v>1033</v>
      </c>
      <c r="D8" s="345"/>
      <c r="E8" s="342"/>
    </row>
    <row r="9" ht="45" customHeight="1">
      <c r="A9" s="348">
        <v>6</v>
      </c>
      <c r="B9" t="s" s="213">
        <v>1034</v>
      </c>
      <c r="C9" t="s" s="213">
        <v>1035</v>
      </c>
      <c r="D9" s="345"/>
      <c r="E9" s="342"/>
    </row>
    <row r="10" ht="13.55" customHeight="1">
      <c r="A10" s="348">
        <v>7</v>
      </c>
      <c r="B10" t="s" s="213">
        <v>1036</v>
      </c>
      <c r="C10" t="s" s="213">
        <v>1037</v>
      </c>
      <c r="D10" s="345"/>
      <c r="E10" s="342"/>
    </row>
    <row r="11" ht="13.55" customHeight="1">
      <c r="A11" s="348">
        <v>8</v>
      </c>
      <c r="B11" t="s" s="213">
        <v>1038</v>
      </c>
      <c r="C11" t="s" s="213">
        <v>1039</v>
      </c>
      <c r="D11" s="345"/>
      <c r="E11" s="342"/>
    </row>
    <row r="12" ht="30" customHeight="1">
      <c r="A12" s="348">
        <v>9</v>
      </c>
      <c r="B12" t="s" s="213">
        <v>1040</v>
      </c>
      <c r="C12" t="s" s="213">
        <v>1039</v>
      </c>
      <c r="D12" s="345"/>
      <c r="E12" s="342"/>
    </row>
    <row r="13" ht="13.55" customHeight="1">
      <c r="A13" s="348">
        <v>10</v>
      </c>
      <c r="B13" t="s" s="213">
        <v>1041</v>
      </c>
      <c r="C13" t="s" s="213">
        <v>1042</v>
      </c>
      <c r="D13" s="345"/>
      <c r="E13" s="342"/>
    </row>
    <row r="14" ht="13.55" customHeight="1">
      <c r="A14" s="348">
        <v>11</v>
      </c>
      <c r="B14" t="s" s="213">
        <v>1043</v>
      </c>
      <c r="C14" t="s" s="213">
        <v>1044</v>
      </c>
      <c r="D14" s="345"/>
      <c r="E14" s="342"/>
    </row>
    <row r="15" ht="13.55" customHeight="1">
      <c r="A15" s="348">
        <v>12</v>
      </c>
      <c r="B15" t="s" s="213">
        <v>1045</v>
      </c>
      <c r="C15" t="s" s="213">
        <v>1044</v>
      </c>
      <c r="D15" s="345"/>
      <c r="E15" s="342"/>
    </row>
    <row r="16" ht="13.55" customHeight="1">
      <c r="A16" s="348">
        <v>13</v>
      </c>
      <c r="B16" t="s" s="213">
        <v>1046</v>
      </c>
      <c r="C16" t="s" s="213">
        <v>1047</v>
      </c>
      <c r="D16" s="345"/>
      <c r="E16" s="342"/>
    </row>
    <row r="17" ht="13.55" customHeight="1">
      <c r="A17" s="348">
        <v>14</v>
      </c>
      <c r="B17" t="s" s="213">
        <v>1048</v>
      </c>
      <c r="C17" t="s" s="213">
        <v>1049</v>
      </c>
      <c r="D17" s="345"/>
      <c r="E17" s="342"/>
    </row>
    <row r="18" ht="13.55" customHeight="1">
      <c r="A18" s="348">
        <v>15</v>
      </c>
      <c r="B18" t="s" s="213">
        <v>1050</v>
      </c>
      <c r="C18" t="s" s="213">
        <v>1051</v>
      </c>
      <c r="D18" s="345"/>
      <c r="E18" s="342"/>
    </row>
    <row r="19" ht="13.55" customHeight="1">
      <c r="A19" s="348">
        <v>16</v>
      </c>
      <c r="B19" t="s" s="213">
        <v>1052</v>
      </c>
      <c r="C19" t="s" s="213">
        <v>1044</v>
      </c>
      <c r="D19" s="345"/>
      <c r="E19" s="342"/>
    </row>
    <row r="20" ht="13.55" customHeight="1">
      <c r="A20" s="348">
        <v>17</v>
      </c>
      <c r="B20" t="s" s="213">
        <v>1053</v>
      </c>
      <c r="C20" t="s" s="213">
        <v>1044</v>
      </c>
      <c r="D20" s="345"/>
      <c r="E20" s="342"/>
    </row>
    <row r="21" ht="30" customHeight="1">
      <c r="A21" s="348">
        <v>18</v>
      </c>
      <c r="B21" t="s" s="213">
        <v>1054</v>
      </c>
      <c r="C21" t="s" s="213">
        <v>1055</v>
      </c>
      <c r="D21" s="345"/>
      <c r="E21" s="342"/>
    </row>
    <row r="22" ht="13.55" customHeight="1">
      <c r="A22" s="348">
        <v>20</v>
      </c>
      <c r="B22" t="s" s="213">
        <v>1056</v>
      </c>
      <c r="C22" t="s" s="213">
        <v>1057</v>
      </c>
      <c r="D22" s="345"/>
      <c r="E22" s="342"/>
    </row>
    <row r="23" ht="13.55" customHeight="1">
      <c r="A23" s="348">
        <v>21</v>
      </c>
      <c r="B23" t="s" s="213">
        <v>1058</v>
      </c>
      <c r="C23" t="s" s="213">
        <v>1059</v>
      </c>
      <c r="D23" s="345"/>
      <c r="E23" s="342"/>
    </row>
    <row r="24" ht="13.55" customHeight="1">
      <c r="A24" s="348">
        <v>22</v>
      </c>
      <c r="B24" t="s" s="213">
        <v>1060</v>
      </c>
      <c r="C24" t="s" s="213">
        <v>1061</v>
      </c>
      <c r="D24" s="345"/>
      <c r="E24" s="342"/>
    </row>
    <row r="25" ht="13.55" customHeight="1">
      <c r="A25" s="348">
        <v>23</v>
      </c>
      <c r="B25" t="s" s="213">
        <v>1062</v>
      </c>
      <c r="C25" t="s" s="213">
        <v>1063</v>
      </c>
      <c r="D25" s="345"/>
      <c r="E25" s="342"/>
    </row>
    <row r="26" ht="13.55" customHeight="1">
      <c r="A26" s="348">
        <v>24</v>
      </c>
      <c r="B26" t="s" s="213">
        <v>1064</v>
      </c>
      <c r="C26" t="s" s="213">
        <v>1065</v>
      </c>
      <c r="D26" s="345"/>
      <c r="E26" s="342"/>
    </row>
    <row r="27" ht="13.55" customHeight="1">
      <c r="A27" s="348">
        <v>25</v>
      </c>
      <c r="B27" t="s" s="213">
        <v>1066</v>
      </c>
      <c r="C27" t="s" s="213">
        <v>1067</v>
      </c>
      <c r="D27" s="345"/>
      <c r="E27" s="342"/>
    </row>
    <row r="28" ht="13.55" customHeight="1">
      <c r="A28" s="348">
        <v>26</v>
      </c>
      <c r="B28" t="s" s="213">
        <v>1068</v>
      </c>
      <c r="C28" t="s" s="213">
        <v>1069</v>
      </c>
      <c r="D28" s="345"/>
      <c r="E28" s="342"/>
    </row>
    <row r="29" ht="13.55" customHeight="1">
      <c r="A29" s="348">
        <v>27</v>
      </c>
      <c r="B29" t="s" s="213">
        <v>1070</v>
      </c>
      <c r="C29" t="s" s="213">
        <v>1071</v>
      </c>
      <c r="D29" s="345"/>
      <c r="E29" s="342"/>
    </row>
    <row r="30" ht="13.55" customHeight="1">
      <c r="A30" s="348">
        <v>28</v>
      </c>
      <c r="B30" t="s" s="213">
        <v>1072</v>
      </c>
      <c r="C30" t="s" s="213">
        <v>1073</v>
      </c>
      <c r="D30" s="345"/>
      <c r="E30" s="342"/>
    </row>
    <row r="31" ht="13.55" customHeight="1">
      <c r="A31" s="348">
        <v>29</v>
      </c>
      <c r="B31" t="s" s="213">
        <v>1074</v>
      </c>
      <c r="C31" t="s" s="213">
        <v>1075</v>
      </c>
      <c r="D31" s="345"/>
      <c r="E31" s="342"/>
    </row>
    <row r="32" ht="13.55" customHeight="1">
      <c r="A32" s="348">
        <v>30</v>
      </c>
      <c r="B32" t="s" s="213">
        <v>1076</v>
      </c>
      <c r="C32" t="s" s="213">
        <v>1077</v>
      </c>
      <c r="D32" s="345"/>
      <c r="E32" s="342"/>
    </row>
    <row r="33" ht="13.55" customHeight="1">
      <c r="A33" s="348">
        <v>31</v>
      </c>
      <c r="B33" t="s" s="213">
        <v>1078</v>
      </c>
      <c r="C33" t="s" s="213">
        <v>1073</v>
      </c>
      <c r="D33" s="345"/>
      <c r="E33" s="342"/>
    </row>
    <row r="34" ht="30" customHeight="1">
      <c r="A34" s="348">
        <v>32</v>
      </c>
      <c r="B34" t="s" s="213">
        <v>1079</v>
      </c>
      <c r="C34" t="s" s="213">
        <v>1080</v>
      </c>
      <c r="D34" s="345"/>
      <c r="E34" s="342"/>
    </row>
    <row r="35" ht="13.55" customHeight="1">
      <c r="A35" s="348">
        <v>33</v>
      </c>
      <c r="B35" t="s" s="213">
        <v>1081</v>
      </c>
      <c r="C35" t="s" s="213">
        <v>1082</v>
      </c>
      <c r="D35" s="345"/>
      <c r="E35" s="342"/>
    </row>
    <row r="36" ht="13.55" customHeight="1">
      <c r="A36" s="348">
        <v>34</v>
      </c>
      <c r="B36" t="s" s="213">
        <v>1083</v>
      </c>
      <c r="C36" t="s" s="213">
        <v>1084</v>
      </c>
      <c r="D36" s="345"/>
      <c r="E36" s="342"/>
    </row>
    <row r="37" ht="13.55" customHeight="1">
      <c r="A37" s="348">
        <v>35</v>
      </c>
      <c r="B37" t="s" s="213">
        <v>1085</v>
      </c>
      <c r="C37" t="s" s="213">
        <v>1086</v>
      </c>
      <c r="D37" s="345"/>
      <c r="E37" s="342"/>
    </row>
    <row r="38" ht="13.55" customHeight="1">
      <c r="A38" s="348">
        <v>36</v>
      </c>
      <c r="B38" t="s" s="213">
        <v>1087</v>
      </c>
      <c r="C38" t="s" s="213">
        <v>1088</v>
      </c>
      <c r="D38" s="345"/>
      <c r="E38" s="342"/>
    </row>
    <row r="39" ht="30" customHeight="1">
      <c r="A39" s="348">
        <v>37</v>
      </c>
      <c r="B39" t="s" s="213">
        <v>1089</v>
      </c>
      <c r="C39" t="s" s="213">
        <v>1090</v>
      </c>
      <c r="D39" s="345"/>
      <c r="E39" s="342"/>
    </row>
    <row r="40" ht="30" customHeight="1">
      <c r="A40" s="348">
        <v>38</v>
      </c>
      <c r="B40" t="s" s="213">
        <v>1091</v>
      </c>
      <c r="C40" t="s" s="213">
        <v>1092</v>
      </c>
      <c r="D40" s="345"/>
      <c r="E40" s="342"/>
    </row>
    <row r="41" ht="13.55" customHeight="1">
      <c r="A41" s="348">
        <v>39</v>
      </c>
      <c r="B41" t="s" s="213">
        <v>1093</v>
      </c>
      <c r="C41" t="s" s="213">
        <v>1094</v>
      </c>
      <c r="D41" s="345"/>
      <c r="E41" s="342"/>
    </row>
    <row r="42" ht="13.55" customHeight="1">
      <c r="A42" s="348">
        <v>40</v>
      </c>
      <c r="B42" t="s" s="236">
        <v>1095</v>
      </c>
      <c r="C42" s="218"/>
      <c r="D42" s="345"/>
      <c r="E42" s="342"/>
    </row>
    <row r="43" ht="13.55" customHeight="1">
      <c r="A43" s="348">
        <v>41</v>
      </c>
      <c r="B43" t="s" s="213">
        <v>1096</v>
      </c>
      <c r="C43" s="288"/>
      <c r="D43" s="345"/>
      <c r="E43" s="342"/>
    </row>
    <row r="44" ht="13.55" customHeight="1">
      <c r="A44" s="348">
        <v>42</v>
      </c>
      <c r="B44" t="s" s="213">
        <v>1097</v>
      </c>
      <c r="C44" s="288"/>
      <c r="D44" s="345"/>
      <c r="E44" s="342"/>
    </row>
    <row r="45" ht="13.55" customHeight="1">
      <c r="A45" s="348">
        <v>43</v>
      </c>
      <c r="B45" t="s" s="213">
        <v>1098</v>
      </c>
      <c r="C45" s="288"/>
      <c r="D45" s="345"/>
      <c r="E45" s="342"/>
    </row>
    <row r="46" ht="13.55" customHeight="1">
      <c r="A46" s="348">
        <v>44</v>
      </c>
      <c r="B46" t="s" s="213">
        <v>1099</v>
      </c>
      <c r="C46" t="s" s="236">
        <v>1100</v>
      </c>
      <c r="D46" s="345"/>
      <c r="E46" s="342"/>
    </row>
    <row r="47" ht="30" customHeight="1">
      <c r="A47" s="348">
        <v>45</v>
      </c>
      <c r="B47" t="s" s="213">
        <v>1101</v>
      </c>
      <c r="C47" t="s" s="213">
        <v>1102</v>
      </c>
      <c r="D47" s="345"/>
      <c r="E47" s="342"/>
    </row>
    <row r="48" ht="30" customHeight="1">
      <c r="A48" s="348">
        <v>46</v>
      </c>
      <c r="B48" t="s" s="213">
        <v>1103</v>
      </c>
      <c r="C48" t="s" s="213">
        <v>1102</v>
      </c>
      <c r="D48" s="345"/>
      <c r="E48" s="342"/>
    </row>
    <row r="49" ht="30" customHeight="1">
      <c r="A49" s="348">
        <v>47</v>
      </c>
      <c r="B49" t="s" s="213">
        <v>1104</v>
      </c>
      <c r="C49" t="s" s="213">
        <v>1102</v>
      </c>
      <c r="D49" s="345"/>
      <c r="E49" s="342"/>
    </row>
    <row r="50" ht="30" customHeight="1">
      <c r="A50" s="348">
        <v>48</v>
      </c>
      <c r="B50" t="s" s="213">
        <v>1105</v>
      </c>
      <c r="C50" t="s" s="213">
        <v>1106</v>
      </c>
      <c r="D50" s="345"/>
      <c r="E50" s="342"/>
    </row>
    <row r="51" ht="13.55" customHeight="1">
      <c r="A51" s="348">
        <v>49</v>
      </c>
      <c r="B51" t="s" s="213">
        <v>1107</v>
      </c>
      <c r="C51" t="s" s="213">
        <v>1108</v>
      </c>
      <c r="D51" s="345"/>
      <c r="E51" s="342"/>
    </row>
    <row r="52" ht="13.55" customHeight="1">
      <c r="A52" s="348">
        <v>50</v>
      </c>
      <c r="B52" t="s" s="213">
        <v>1109</v>
      </c>
      <c r="C52" t="s" s="213">
        <v>1110</v>
      </c>
      <c r="D52" s="345"/>
      <c r="E52" s="342"/>
    </row>
    <row r="53" ht="13.55" customHeight="1">
      <c r="A53" s="349"/>
      <c r="B53" t="s" s="350">
        <v>1111</v>
      </c>
      <c r="C53" s="351"/>
      <c r="D53" s="345"/>
      <c r="E53" s="342"/>
    </row>
    <row r="54" ht="30" customHeight="1">
      <c r="A54" s="348">
        <v>51</v>
      </c>
      <c r="B54" t="s" s="213">
        <v>1112</v>
      </c>
      <c r="C54" t="s" s="213">
        <v>1113</v>
      </c>
      <c r="D54" s="345"/>
      <c r="E54" s="342"/>
    </row>
    <row r="55" ht="13.55" customHeight="1">
      <c r="A55" s="348">
        <v>52</v>
      </c>
      <c r="B55" t="s" s="213">
        <v>1114</v>
      </c>
      <c r="C55" t="s" s="213">
        <v>1115</v>
      </c>
      <c r="D55" s="345"/>
      <c r="E55" s="342"/>
    </row>
    <row r="56" ht="30" customHeight="1">
      <c r="A56" s="348">
        <v>53</v>
      </c>
      <c r="B56" t="s" s="213">
        <v>1116</v>
      </c>
      <c r="C56" t="s" s="213">
        <v>1117</v>
      </c>
      <c r="D56" s="345"/>
      <c r="E56" s="342"/>
    </row>
    <row r="57" ht="13.55" customHeight="1">
      <c r="A57" s="348">
        <v>54</v>
      </c>
      <c r="B57" t="s" s="213">
        <v>1118</v>
      </c>
      <c r="C57" t="s" s="213">
        <v>1119</v>
      </c>
      <c r="D57" s="345"/>
      <c r="E57" s="342"/>
    </row>
    <row r="58" ht="13.55" customHeight="1">
      <c r="A58" s="348">
        <v>55</v>
      </c>
      <c r="B58" t="s" s="213">
        <v>1120</v>
      </c>
      <c r="C58" t="s" s="213">
        <v>1121</v>
      </c>
      <c r="D58" s="345"/>
      <c r="E58" s="342"/>
    </row>
    <row r="59" ht="13.55" customHeight="1">
      <c r="A59" s="348">
        <v>56</v>
      </c>
      <c r="B59" t="s" s="213">
        <v>1122</v>
      </c>
      <c r="C59" t="s" s="213">
        <v>1123</v>
      </c>
      <c r="D59" s="345"/>
      <c r="E59" s="342"/>
    </row>
    <row r="60" ht="13.55" customHeight="1">
      <c r="A60" s="348">
        <v>57</v>
      </c>
      <c r="B60" t="s" s="213">
        <v>1124</v>
      </c>
      <c r="C60" t="s" s="213">
        <v>1125</v>
      </c>
      <c r="D60" s="345"/>
      <c r="E60" s="342"/>
    </row>
    <row r="61" ht="13.55" customHeight="1">
      <c r="A61" s="348">
        <v>58</v>
      </c>
      <c r="B61" t="s" s="213">
        <v>1126</v>
      </c>
      <c r="C61" t="s" s="213">
        <v>1127</v>
      </c>
      <c r="D61" s="345"/>
      <c r="E61" s="342"/>
    </row>
    <row r="62" ht="13.55" customHeight="1">
      <c r="A62" s="348">
        <v>59</v>
      </c>
      <c r="B62" t="s" s="213">
        <v>1128</v>
      </c>
      <c r="C62" t="s" s="213">
        <v>1129</v>
      </c>
      <c r="D62" s="345"/>
      <c r="E62" s="342"/>
    </row>
    <row r="63" ht="13.55" customHeight="1">
      <c r="A63" s="348">
        <v>60</v>
      </c>
      <c r="B63" t="s" s="213">
        <v>1130</v>
      </c>
      <c r="C63" t="s" s="213">
        <v>1131</v>
      </c>
      <c r="D63" s="345"/>
      <c r="E63" s="342"/>
    </row>
    <row r="64" ht="13.55" customHeight="1">
      <c r="A64" s="348">
        <v>61</v>
      </c>
      <c r="B64" t="s" s="213">
        <v>1132</v>
      </c>
      <c r="C64" t="s" s="213">
        <v>1133</v>
      </c>
      <c r="D64" s="345"/>
      <c r="E64" s="342"/>
    </row>
    <row r="65" ht="13.55" customHeight="1">
      <c r="A65" s="348">
        <v>62</v>
      </c>
      <c r="B65" t="s" s="213">
        <v>1134</v>
      </c>
      <c r="C65" t="s" s="213">
        <v>1135</v>
      </c>
      <c r="D65" s="345"/>
      <c r="E65" s="342"/>
    </row>
    <row r="66" ht="13.55" customHeight="1">
      <c r="A66" s="348">
        <v>63</v>
      </c>
      <c r="B66" t="s" s="213">
        <v>1136</v>
      </c>
      <c r="C66" t="s" s="213">
        <v>1137</v>
      </c>
      <c r="D66" s="345"/>
      <c r="E66" s="342"/>
    </row>
    <row r="67" ht="13.55" customHeight="1">
      <c r="A67" s="348">
        <v>64</v>
      </c>
      <c r="B67" t="s" s="213">
        <v>1138</v>
      </c>
      <c r="C67" t="s" s="213">
        <v>1139</v>
      </c>
      <c r="D67" s="345"/>
      <c r="E67" s="342"/>
    </row>
    <row r="68" ht="13.55" customHeight="1">
      <c r="A68" s="348">
        <v>65</v>
      </c>
      <c r="B68" t="s" s="213">
        <v>1140</v>
      </c>
      <c r="C68" t="s" s="213">
        <v>1141</v>
      </c>
      <c r="D68" s="345"/>
      <c r="E68" s="342"/>
    </row>
    <row r="69" ht="13.55" customHeight="1">
      <c r="A69" s="348">
        <v>66</v>
      </c>
      <c r="B69" t="s" s="213">
        <v>1142</v>
      </c>
      <c r="C69" t="s" s="213">
        <v>1143</v>
      </c>
      <c r="D69" s="345"/>
      <c r="E69" s="342"/>
    </row>
    <row r="70" ht="13.55" customHeight="1">
      <c r="A70" s="348">
        <v>67</v>
      </c>
      <c r="B70" t="s" s="213">
        <v>1144</v>
      </c>
      <c r="C70" t="s" s="213">
        <v>1143</v>
      </c>
      <c r="D70" s="345"/>
      <c r="E70" s="342"/>
    </row>
    <row r="71" ht="30" customHeight="1">
      <c r="A71" s="348">
        <v>68</v>
      </c>
      <c r="B71" t="s" s="213">
        <v>1145</v>
      </c>
      <c r="C71" t="s" s="236">
        <v>1146</v>
      </c>
      <c r="D71" s="345"/>
      <c r="E71" s="342"/>
    </row>
    <row r="72" ht="13.55" customHeight="1">
      <c r="A72" s="348">
        <v>69</v>
      </c>
      <c r="B72" t="s" s="213">
        <v>1112</v>
      </c>
      <c r="C72" t="s" s="213">
        <v>1147</v>
      </c>
      <c r="D72" s="345"/>
      <c r="E72" s="342"/>
    </row>
    <row r="73" ht="13.55" customHeight="1">
      <c r="A73" s="348">
        <v>70</v>
      </c>
      <c r="B73" t="s" s="213">
        <v>1114</v>
      </c>
      <c r="C73" t="s" s="213">
        <v>1115</v>
      </c>
      <c r="D73" s="345"/>
      <c r="E73" s="342"/>
    </row>
    <row r="74" ht="30" customHeight="1">
      <c r="A74" s="348">
        <v>71</v>
      </c>
      <c r="B74" t="s" s="213">
        <v>1116</v>
      </c>
      <c r="C74" t="s" s="213">
        <v>1148</v>
      </c>
      <c r="D74" s="345"/>
      <c r="E74" s="342"/>
    </row>
    <row r="75" ht="30" customHeight="1">
      <c r="A75" s="348">
        <v>72</v>
      </c>
      <c r="B75" t="s" s="213">
        <v>1149</v>
      </c>
      <c r="C75" t="s" s="213">
        <v>1150</v>
      </c>
      <c r="D75" s="345"/>
      <c r="E75" s="342"/>
    </row>
    <row r="76" ht="13.55" customHeight="1">
      <c r="A76" s="348">
        <v>73</v>
      </c>
      <c r="B76" t="s" s="213">
        <v>1118</v>
      </c>
      <c r="C76" t="s" s="213">
        <v>1151</v>
      </c>
      <c r="D76" s="345"/>
      <c r="E76" s="342"/>
    </row>
    <row r="77" ht="13.55" customHeight="1">
      <c r="A77" s="348">
        <v>74</v>
      </c>
      <c r="B77" t="s" s="213">
        <v>1120</v>
      </c>
      <c r="C77" t="s" s="213">
        <v>1152</v>
      </c>
      <c r="D77" s="345"/>
      <c r="E77" s="342"/>
    </row>
    <row r="78" ht="13.55" customHeight="1">
      <c r="A78" s="348">
        <v>75</v>
      </c>
      <c r="B78" t="s" s="213">
        <v>1126</v>
      </c>
      <c r="C78" t="s" s="213">
        <v>1127</v>
      </c>
      <c r="D78" s="345"/>
      <c r="E78" s="342"/>
    </row>
    <row r="79" ht="13.55" customHeight="1">
      <c r="A79" s="348">
        <v>76</v>
      </c>
      <c r="B79" t="s" s="213">
        <v>1128</v>
      </c>
      <c r="C79" t="s" s="213">
        <v>1129</v>
      </c>
      <c r="D79" s="345"/>
      <c r="E79" s="342"/>
    </row>
    <row r="80" ht="13.55" customHeight="1">
      <c r="A80" s="348">
        <v>77</v>
      </c>
      <c r="B80" t="s" s="213">
        <v>1130</v>
      </c>
      <c r="C80" t="s" s="213">
        <v>1131</v>
      </c>
      <c r="D80" s="345"/>
      <c r="E80" s="342"/>
    </row>
    <row r="81" ht="13.55" customHeight="1">
      <c r="A81" s="348">
        <v>78</v>
      </c>
      <c r="B81" t="s" s="213">
        <v>1132</v>
      </c>
      <c r="C81" t="s" s="213">
        <v>1133</v>
      </c>
      <c r="D81" s="345"/>
      <c r="E81" s="342"/>
    </row>
    <row r="82" ht="13.55" customHeight="1">
      <c r="A82" s="348">
        <v>79</v>
      </c>
      <c r="B82" t="s" s="213">
        <v>1138</v>
      </c>
      <c r="C82" t="s" s="213">
        <v>1139</v>
      </c>
      <c r="D82" s="345"/>
      <c r="E82" s="342"/>
    </row>
    <row r="83" ht="13.55" customHeight="1">
      <c r="A83" s="348">
        <v>80</v>
      </c>
      <c r="B83" t="s" s="213">
        <v>1140</v>
      </c>
      <c r="C83" t="s" s="213">
        <v>1141</v>
      </c>
      <c r="D83" s="345"/>
      <c r="E83" s="342"/>
    </row>
    <row r="84" ht="13.55" customHeight="1">
      <c r="A84" s="348">
        <v>81</v>
      </c>
      <c r="B84" t="s" s="213">
        <v>1153</v>
      </c>
      <c r="C84" t="s" s="213">
        <v>1154</v>
      </c>
      <c r="D84" s="345"/>
      <c r="E84" s="342"/>
    </row>
    <row r="85" ht="13.55" customHeight="1">
      <c r="A85" s="352"/>
      <c r="B85" t="s" s="353">
        <v>1155</v>
      </c>
      <c r="C85" s="288"/>
      <c r="D85" s="345"/>
      <c r="E85" s="342"/>
    </row>
    <row r="86" ht="13.55" customHeight="1">
      <c r="A86" s="348">
        <f>A84+1</f>
        <v>82</v>
      </c>
      <c r="B86" t="s" s="213">
        <v>1156</v>
      </c>
      <c r="C86" t="s" s="213">
        <v>1157</v>
      </c>
      <c r="D86" s="345"/>
      <c r="E86" s="342"/>
    </row>
    <row r="87" ht="13.55" customHeight="1">
      <c r="A87" s="348">
        <f>A86+1</f>
        <v>83</v>
      </c>
      <c r="B87" t="s" s="213">
        <v>1158</v>
      </c>
      <c r="C87" t="s" s="213">
        <v>1157</v>
      </c>
      <c r="D87" s="345"/>
      <c r="E87" s="342"/>
    </row>
    <row r="88" ht="13.55" customHeight="1">
      <c r="A88" s="348">
        <f>A87+1</f>
        <v>84</v>
      </c>
      <c r="B88" t="s" s="213">
        <v>1159</v>
      </c>
      <c r="C88" t="s" s="213">
        <v>1157</v>
      </c>
      <c r="D88" s="345"/>
      <c r="E88" s="342"/>
    </row>
    <row r="89" ht="13.55" customHeight="1">
      <c r="A89" s="348">
        <f>A88+1</f>
        <v>85</v>
      </c>
      <c r="B89" t="s" s="213">
        <v>1160</v>
      </c>
      <c r="C89" t="s" s="213">
        <v>1157</v>
      </c>
      <c r="D89" s="345"/>
      <c r="E89" s="342"/>
    </row>
    <row r="90" ht="13.55" customHeight="1">
      <c r="A90" s="348">
        <f>A89+1</f>
        <v>86</v>
      </c>
      <c r="B90" t="s" s="213">
        <v>1161</v>
      </c>
      <c r="C90" t="s" s="213">
        <v>1162</v>
      </c>
      <c r="D90" s="345"/>
      <c r="E90" s="342"/>
    </row>
    <row r="91" ht="13.55" customHeight="1">
      <c r="A91" s="348">
        <f>A90+1</f>
        <v>87</v>
      </c>
      <c r="B91" t="s" s="213">
        <v>1163</v>
      </c>
      <c r="C91" t="s" s="213">
        <v>1164</v>
      </c>
      <c r="D91" s="345"/>
      <c r="E91" s="342"/>
    </row>
    <row r="92" ht="13.55" customHeight="1">
      <c r="A92" s="348">
        <f>A91+1</f>
        <v>88</v>
      </c>
      <c r="B92" t="s" s="213">
        <v>1165</v>
      </c>
      <c r="C92" t="s" s="213">
        <v>1166</v>
      </c>
      <c r="D92" s="345"/>
      <c r="E92" s="342"/>
    </row>
    <row r="93" ht="30" customHeight="1">
      <c r="A93" s="348">
        <f>A92+1</f>
        <v>89</v>
      </c>
      <c r="B93" t="s" s="213">
        <v>1167</v>
      </c>
      <c r="C93" t="s" s="213">
        <v>1168</v>
      </c>
      <c r="D93" s="345"/>
      <c r="E93" s="342"/>
    </row>
    <row r="94" ht="13.55" customHeight="1">
      <c r="A94" s="348">
        <f>A93+1</f>
        <v>90</v>
      </c>
      <c r="B94" t="s" s="213">
        <v>1169</v>
      </c>
      <c r="C94" t="s" s="213">
        <v>1170</v>
      </c>
      <c r="D94" s="345"/>
      <c r="E94" s="342"/>
    </row>
    <row r="95" ht="13.55" customHeight="1">
      <c r="A95" s="348">
        <f>A94+1</f>
        <v>91</v>
      </c>
      <c r="B95" t="s" s="213">
        <v>1171</v>
      </c>
      <c r="C95" t="s" s="213">
        <v>1172</v>
      </c>
      <c r="D95" s="345"/>
      <c r="E95" s="342"/>
    </row>
    <row r="96" ht="13.55" customHeight="1">
      <c r="A96" s="348">
        <f>A95+1</f>
        <v>92</v>
      </c>
      <c r="B96" t="s" s="213">
        <v>1173</v>
      </c>
      <c r="C96" t="s" s="213">
        <v>1143</v>
      </c>
      <c r="D96" s="345"/>
      <c r="E96" s="342"/>
    </row>
    <row r="97" ht="13.55" customHeight="1">
      <c r="A97" s="349"/>
      <c r="B97" t="s" s="350">
        <v>1174</v>
      </c>
      <c r="C97" s="351"/>
      <c r="D97" s="345"/>
      <c r="E97" s="342"/>
    </row>
    <row r="98" ht="13.55" customHeight="1">
      <c r="A98" s="348">
        <v>93</v>
      </c>
      <c r="B98" t="s" s="213">
        <v>1175</v>
      </c>
      <c r="C98" t="s" s="213">
        <v>1176</v>
      </c>
      <c r="D98" s="345"/>
      <c r="E98" s="342"/>
    </row>
    <row r="99" ht="13.55" customHeight="1">
      <c r="A99" s="348">
        <v>94</v>
      </c>
      <c r="B99" t="s" s="213">
        <v>1177</v>
      </c>
      <c r="C99" t="s" s="213">
        <v>1178</v>
      </c>
      <c r="D99" s="345"/>
      <c r="E99" s="342"/>
    </row>
    <row r="100" ht="30" customHeight="1">
      <c r="A100" s="348">
        <v>95</v>
      </c>
      <c r="B100" t="s" s="213">
        <v>1101</v>
      </c>
      <c r="C100" t="s" s="213">
        <v>1179</v>
      </c>
      <c r="D100" s="345"/>
      <c r="E100" s="342"/>
    </row>
    <row r="101" ht="30" customHeight="1">
      <c r="A101" s="348">
        <v>96</v>
      </c>
      <c r="B101" t="s" s="213">
        <v>1103</v>
      </c>
      <c r="C101" t="s" s="213">
        <v>1180</v>
      </c>
      <c r="D101" s="345"/>
      <c r="E101" s="342"/>
    </row>
  </sheetData>
  <mergeCells count="1">
    <mergeCell ref="A2:C2"/>
  </mergeCells>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