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media/image1.jpeg" ContentType="image/jpeg"/>
  <Override PartName="/xl/media/image2.jpeg" ContentType="image/jpeg"/>
  <Override PartName="/xl/media/image3.jpeg" ContentType="image/jpeg"/>
  <Override PartName="/xl/media/image4.jpeg" ContentType="image/jpeg"/>
  <Override PartName="/xl/media/image5.jpeg" ContentType="image/jpeg"/>
  <Override PartName="/xl/media/image6.jpeg" ContentType="image/jpeg"/>
  <Override PartName="/xl/media/image7.jpeg" ContentType="image/jpeg"/>
  <Override PartName="/xl/media/image8.jpeg" ContentType="image/jpeg"/>
  <Override PartName="/xl/media/image9.jpeg" ContentType="image/jpeg"/>
  <Override PartName="/xl/media/image10.jpeg" ContentType="image/jpeg"/>
  <Override PartName="/xl/media/image11.jpeg" ContentType="image/jpeg"/>
  <Override PartName="/xl/media/image12.jpeg" ContentType="image/jpeg"/>
  <Override PartName="/xl/media/image13.jpeg" ContentType="image/jpeg"/>
  <Override PartName="/xl/media/image14.jpeg" ContentType="image/jpeg"/>
  <Override PartName="/xl/media/image15.jpeg" ContentType="image/jpeg"/>
  <Override PartName="/xl/media/image16.jpeg" ContentType="image/jpeg"/>
  <Override PartName="/xl/media/image17.jpeg" ContentType="image/jpeg"/>
  <Override PartName="/xl/media/image18.jpeg" ContentType="image/jpeg"/>
  <Override PartName="/xl/media/image19.jpeg" ContentType="image/jpeg"/>
  <Override PartName="/xl/media/image20.jpeg" ContentType="image/jpeg"/>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Export Summary" sheetId="1" r:id="rId4"/>
    <sheet name="Civil &amp; Interior" sheetId="2" r:id="rId5"/>
    <sheet name="Material Specifications" sheetId="3" r:id="rId6"/>
    <sheet name="Electrical ,CCTV &amp; PA Make" sheetId="4" r:id="rId7"/>
  </sheets>
</workbook>
</file>

<file path=xl/comments1.xml><?xml version="1.0" encoding="utf-8"?>
<comments xmlns="http://schemas.openxmlformats.org/spreadsheetml/2006/main">
  <authors>
    <author>Dheeraj Yadav</author>
  </authors>
  <commentList>
    <comment ref="E169" authorId="0">
      <text>
        <r>
          <rPr>
            <sz val="11"/>
            <color indexed="8"/>
            <rFont val="Helvetica Neue"/>
          </rPr>
          <t>Dheeraj Yadav:
Require detail for the same.</t>
        </r>
      </text>
    </comment>
  </commentList>
</comments>
</file>

<file path=xl/sharedStrings.xml><?xml version="1.0" encoding="utf-8"?>
<sst xmlns="http://schemas.openxmlformats.org/spreadsheetml/2006/main" uniqueCount="1185">
  <si>
    <t>This document was exported from Numbers. Each table was converted to an Excel worksheet. All other objects on each Numbers sheet were placed on separate worksheets. Please be aware that formula calculations may differ in Excel.</t>
  </si>
  <si>
    <t>Numbers Sheet Name</t>
  </si>
  <si>
    <t>Numbers Table Name</t>
  </si>
  <si>
    <t>Excel Worksheet Name</t>
  </si>
  <si>
    <t>Export Summary</t>
  </si>
  <si>
    <t>Table 1</t>
  </si>
  <si>
    <t>Civil &amp; Interior</t>
  </si>
  <si>
    <r>
      <rPr>
        <u val="single"/>
        <sz val="12"/>
        <color indexed="11"/>
        <rFont val="Calibri"/>
      </rPr>
      <t>Civil &amp; Interior</t>
    </r>
  </si>
  <si>
    <t>Material Specifications</t>
  </si>
  <si>
    <r>
      <rPr>
        <u val="single"/>
        <sz val="12"/>
        <color indexed="11"/>
        <rFont val="Calibri"/>
      </rPr>
      <t>Material Specifications</t>
    </r>
  </si>
  <si>
    <t>Electrical ,CCTV &amp; PA Make</t>
  </si>
  <si>
    <r>
      <rPr>
        <u val="single"/>
        <sz val="12"/>
        <color indexed="11"/>
        <rFont val="Calibri"/>
      </rPr>
      <t>Electrical ,CCTV &amp; PA Make</t>
    </r>
  </si>
  <si>
    <t>Dominos ………………….Civil &amp; Interiors BOQ| Ver 3.0</t>
  </si>
  <si>
    <t>1. Partition, Panelling - Sq. Ft area – one side only</t>
  </si>
  <si>
    <t>2. Storage Units - Sq. Ft area – Front elevation length x Front Finished height</t>
  </si>
  <si>
    <t>3. False Ceiling - Sq. Ft area – Flat surface area in reflected ceiling plan</t>
  </si>
  <si>
    <t xml:space="preserve">4. Flooring - Sq. Ft. area – Internal area contained within skirting                                       </t>
  </si>
  <si>
    <t>5. Pls Note Only Bison , Marine Ply and Wpc Board to be used instead of Commercial Ply</t>
  </si>
  <si>
    <t>6. Chiseling work included in the items or else specified</t>
  </si>
  <si>
    <t>7. Scaffolding will be in contractor scope upto 4mtr &amp; Above 4mtr rate will be chargeable. If required for  installation of civil &amp; MEP.</t>
  </si>
  <si>
    <t>8. All Items Rates are inclusive of material lead &amp; lift charges.</t>
  </si>
  <si>
    <t>A. CIVIL &amp; INTERIOR BOQ-DOMINOS -Khalghat MP ( Franchise)</t>
  </si>
  <si>
    <t>Area</t>
  </si>
  <si>
    <t>Task No.</t>
  </si>
  <si>
    <t>Sub Task No.</t>
  </si>
  <si>
    <t>Name of Item</t>
  </si>
  <si>
    <t>Description of Item</t>
  </si>
  <si>
    <t>Unit</t>
  </si>
  <si>
    <t>Quantity</t>
  </si>
  <si>
    <t>Rate</t>
  </si>
  <si>
    <t>Amount</t>
  </si>
  <si>
    <t>A</t>
  </si>
  <si>
    <t>Civil Head</t>
  </si>
  <si>
    <t>A.1.0</t>
  </si>
  <si>
    <t>Dismantling and Demolitions</t>
  </si>
  <si>
    <t>a</t>
  </si>
  <si>
    <t>Dismantling</t>
  </si>
  <si>
    <t xml:space="preserve">Dismantling the existing flooring, ceiling, walls, partition, fixed &amp; loose furniture, toilets, pantry, etc.Cost to include carting away all debris from site, lead and lifts, material, labours,  transportation and all other incidental charges etc. complete and as directed by Site Engineer  </t>
  </si>
  <si>
    <t>a.1</t>
  </si>
  <si>
    <t>Brick Wall ,Wall tiles, Floor tiles, including base,Partitions,Existing Wall Plaster ,Electrical conduits ,wiring,DB,sockets and Punning removing including old plumbing and sanitary lines</t>
  </si>
  <si>
    <t>Sq.ft</t>
  </si>
  <si>
    <t>a.2</t>
  </si>
  <si>
    <t>Removal PCC of thickness upto 5 inches</t>
  </si>
  <si>
    <t>a.3</t>
  </si>
  <si>
    <t>Removal PCC of thickness between 6 inches to 12 inches</t>
  </si>
  <si>
    <t>a.4</t>
  </si>
  <si>
    <t>False Ceiling removing inclusive wire &amp; Light</t>
  </si>
  <si>
    <t>a.5</t>
  </si>
  <si>
    <t>Façade (Including Glass ,Signgage ,Window ,Frames and ACP boxing etc)</t>
  </si>
  <si>
    <t>a.6</t>
  </si>
  <si>
    <t>Existing Rolling shutter removing</t>
  </si>
  <si>
    <t>a.7</t>
  </si>
  <si>
    <t>Existing Cable Trays ,Duct Removing from the site and carting away from the site</t>
  </si>
  <si>
    <t>b</t>
  </si>
  <si>
    <t>Making Core Cut</t>
  </si>
  <si>
    <t>Making Core cut with Diamond cutter &amp; clearing the debris and carting away the same from site.</t>
  </si>
  <si>
    <t>b.1</t>
  </si>
  <si>
    <t>Making core cutting of 75 dia</t>
  </si>
  <si>
    <t>Nos.</t>
  </si>
  <si>
    <t>b.2</t>
  </si>
  <si>
    <t>Making core cutting of 100 dia</t>
  </si>
  <si>
    <t>b.3</t>
  </si>
  <si>
    <t>Making core cutting of 150 dia</t>
  </si>
  <si>
    <t>b.4</t>
  </si>
  <si>
    <t>Making core cutting of 200 dia</t>
  </si>
  <si>
    <t>c</t>
  </si>
  <si>
    <t>Making Cut -out &amp; Opening</t>
  </si>
  <si>
    <t>Making cutouts and openings in existing walls for ducts etc. The cost to be inclusive of making good all affected areas with smooth plaster and disposal of debris at an indicated location off site.</t>
  </si>
  <si>
    <t>Sub Total of A.1.0</t>
  </si>
  <si>
    <t>A.2.0</t>
  </si>
  <si>
    <t>RCC and PCC</t>
  </si>
  <si>
    <t>PCC</t>
  </si>
  <si>
    <t xml:space="preserve">Providing &amp; Laying Plain cement concrete specified grade (M10) including the cost of centering and shuttering &amp; required curing.  Approved make cement is PPC (ACC, Ultra tech , Birla) </t>
  </si>
  <si>
    <t>cuft</t>
  </si>
  <si>
    <t>RCC with reinforcement</t>
  </si>
  <si>
    <t xml:space="preserve">Provinding &amp; Laying in position Reinforced cement concrete of specified grade (M15) including the cost centering, shuttering , steel bending with binding wire (18 G annealed Steel wire) ,cutting  &amp; curing.Approved make cement is PPC (ACC, Ultra tech , Birla) </t>
  </si>
  <si>
    <t>1:2:4 (1 cement : 2 coarse sand :6 graded stone aggregate 20mm nominal size)- M15. In Shelves , counters, lintels, beams, waist slab etc.</t>
  </si>
  <si>
    <t>Sub Total of A.2.0</t>
  </si>
  <si>
    <t>A.3.0</t>
  </si>
  <si>
    <t>Brick Wall and Plaster</t>
  </si>
  <si>
    <t>Autoclaved Aerated Concrete Block</t>
  </si>
  <si>
    <t>4" thick AAC (Autoclaved Aerated Concrete) Block</t>
  </si>
  <si>
    <t>Providing and laying autoclaved aerated cement blocks masonry with 100 mm thick AAC blocks in super structure above plinth level in cement mortar 1:4 (1 cement : 4 coarse sand ). The rate includes providing and placing in position 2 Nos 8 mm dia M.S. bars at every third course of masonry work.</t>
  </si>
  <si>
    <t>Sq.Ft</t>
  </si>
  <si>
    <t>6" thick AAC (Autoclaved Aerated Concrete) Block</t>
  </si>
  <si>
    <t>Providing and laying autoclaved aerated cement blocks masonry with 150 mm thick AAC blocks in super structure above plinth level in cement mortar 1:4 (1 cement : 4 coarse sand ). The rate includes providing and placing in position 2 Nos 8 mm dia M.S. bars at every third course of masonry work.</t>
  </si>
  <si>
    <t>Brick Work</t>
  </si>
  <si>
    <t>115mm thick Brick Masonry</t>
  </si>
  <si>
    <t xml:space="preserve">Providing &amp; Constructing 115mm thick wall of class1  Brick  with conventional IS type bricks in 1:4 cement mortar inclusive of RCC tie member at every one meter height interval in 1:3:6 Cement Concrete with 2no. of 6mm diameter mild steel reinforcement &amp; 2 no. of hoop iron strips 25mm x 1.6mm, painted with anti-corrosive paint, properly bent and bonded at the end ,inclusive of shuttering, scaffolding, Raking of joints and proper curing etc. complete. </t>
  </si>
  <si>
    <t>230 mm thick Brick Masonry</t>
  </si>
  <si>
    <t>Providing and laying 9" brick masonry work with well burnt 1st class table moulded, good quality approved bricks in 1:6 Cement Mortar (1 Cement : 6 Coarse Sand by volume) in true line, level and plumb for wall foundations, trenches, pedestals, columns, compound walls, steps, pillars etc., complete with necessary scaffolding, raking of joints, curing etc., complete as directed and specified upto plinth level. Rate to include soaking of bricks adequately before construction, complete as directed and specified.</t>
  </si>
  <si>
    <t>Plaster</t>
  </si>
  <si>
    <t>c.1</t>
  </si>
  <si>
    <t>12mm to 15mm Plastering</t>
  </si>
  <si>
    <t>Plastering the Siporex / brick masonry walls with 12mm to 15mm thk. Single coat cement plaster in 1: 4 (cement : sand proportion) with chickenmesh jali wherever required, including scaffolding and curing complete as specified and as directed by Site Engineer.</t>
  </si>
  <si>
    <t>Sub Total of A.3.0</t>
  </si>
  <si>
    <t>A.4.0</t>
  </si>
  <si>
    <t>Brickbat Coba and Water proofing</t>
  </si>
  <si>
    <t>Raised Brickbat Coba (Toilets)</t>
  </si>
  <si>
    <t>Providing and laying brick-bat coba system, cm 1:3  base coat, brick-bat coba filling as per site requirement &amp; 1:4 top-finish coat. the mortar for the brick-bat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</si>
  <si>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Cinder Filling</t>
  </si>
  <si>
    <t>Filling motar Light weight cinder  with cement salary - Providing and laying Cinder Coba,cm 1:3  base coat, cinder filling as per site requirement &amp; 1:4 top-finish coat. the mortar for the cinder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</si>
  <si>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Water proofing (Toilet &amp; Kitchen sink area)</t>
  </si>
  <si>
    <t>Providing of water proofing - chemical Treatment – the slab to be cleaned and apply 3 coats of chemical (FOSROC or equivalent) on the floor and on the peripheral walls up to 0.30m. b) Base coat – Applying base coat of 1:6 mortar over chemical treatment on the floor and on the peripheral walls up to 0.60m. Note - Warrantee to be provided up to 5 years</t>
  </si>
  <si>
    <t>Sq. Ft</t>
  </si>
  <si>
    <t>d</t>
  </si>
  <si>
    <t xml:space="preserve">Water proofing (Toilet &amp; Kitchen sink area)with Membrane </t>
  </si>
  <si>
    <t>P/f one layer of 3mm APP membrane waterproofing ( 1 layer of membrane &amp; Two coat adhesive) of approved make in toilet &amp; kitchen area or as directed by the Site Engineer minimum 2 coats with requisite adhesive / compounds as per the manufacturers specifications on floor, sunken slab and up to height of 24” on wall. 
Waterproofing works to be carried out by company authorised installers and guarantee/warrantee provided for 5 years. Including protection plaster
Ponding test to be carried out for minimum 48 hours. 
Approved makes :  Zydex, sika</t>
  </si>
  <si>
    <t>e</t>
  </si>
  <si>
    <r>
      <rPr>
        <sz val="10"/>
        <color indexed="8"/>
        <rFont val="Times New Roman"/>
      </rPr>
      <t xml:space="preserve">P/f 5mm to 6 mm membrane waterproofing  ( 1 layer of membrane &amp; Two coat adhesive) of approved make in toilet &amp; kitchen area or as directed by the Site Engineer minimum 2 coats with requisite adhesive / compounds as per the manufacturers specifications on floor, sunken slab and up to height of 24” on wall. 
</t>
    </r>
    <r>
      <rPr>
        <sz val="10"/>
        <color indexed="8"/>
        <rFont val="Times New Roman"/>
      </rPr>
      <t>Waterproofing works to be carried out by company authorised installers and guarantee/warrantee provided for 5 years.</t>
    </r>
    <r>
      <rPr>
        <b val="1"/>
        <sz val="10"/>
        <color indexed="8"/>
        <rFont val="Times New Roman"/>
      </rPr>
      <t xml:space="preserve"> </t>
    </r>
    <r>
      <rPr>
        <sz val="10"/>
        <color indexed="8"/>
        <rFont val="Times New Roman"/>
      </rPr>
      <t xml:space="preserve">Including protection plaster
</t>
    </r>
    <r>
      <rPr>
        <sz val="10"/>
        <color indexed="8"/>
        <rFont val="Times New Roman"/>
      </rPr>
      <t xml:space="preserve">Ponding test to be carried out for minimum 48 hours. 
</t>
    </r>
    <r>
      <rPr>
        <sz val="10"/>
        <color indexed="8"/>
        <rFont val="Times New Roman"/>
      </rPr>
      <t>Approved makes : Zydex, sika</t>
    </r>
  </si>
  <si>
    <t>Sub Total of A.4.0</t>
  </si>
  <si>
    <t>A.5.0</t>
  </si>
  <si>
    <t>Rolling Shutter , Awning &amp; Mild Steel work</t>
  </si>
  <si>
    <t>Motorized Rolling Shutter for entrance</t>
  </si>
  <si>
    <r>
      <rPr>
        <sz val="10"/>
        <color indexed="8"/>
        <rFont val="Times New Roman"/>
      </rPr>
      <t>Providing &amp; fixing Rolling Shutter including motarized mechanism to be operated with key/switch  of min. 20 guage MS sheet, including floor locks, guide rail, first quality enamel paint ( 1 coat of primer &amp; 2 or more coat of paint until achieved smooth finish )</t>
    </r>
    <r>
      <rPr>
        <sz val="10"/>
        <color indexed="14"/>
        <rFont val="Times New Roman"/>
      </rPr>
      <t>.</t>
    </r>
    <r>
      <rPr>
        <sz val="10"/>
        <color indexed="8"/>
        <rFont val="Times New Roman"/>
      </rPr>
      <t xml:space="preserve"> Rate including cost of transportation, loading, unloading, scaffolding, wastage, taxes etc. as mentioned in drawings  directed by Site Engineer.</t>
    </r>
  </si>
  <si>
    <t>Manual Rolling Shutter  with gear Box for entrance</t>
  </si>
  <si>
    <r>
      <rPr>
        <sz val="10"/>
        <color indexed="8"/>
        <rFont val="Times New Roman"/>
      </rPr>
      <t>Providing &amp; fixing manual Rolling Shutter including manual gear box of min. 20 guage MS sheet, including floor locks, guide rail, first quality enamel paint  ( 1 coat of primer &amp; 2 or more coat of paint until achieved smooth finish ). Rate including cost of transportation, loading, unloading, scaffolding, wastage, taxes etc. as mentioned in drawings  directed by Site Engineer.</t>
    </r>
  </si>
  <si>
    <t>HEAVY M.S Work &amp; Framework</t>
  </si>
  <si>
    <t xml:space="preserve">Providing, fabricating &amp; erection of Steel work in built up section/ framed work i/c cutting, welding, hoisting, fixing in position &amp; applying a priming coat of approved steel  primer using steel etc, as required. In structure slab (ISMB, ISMC etc.) or stringers, treads, landing of stair case i/c use of chequered plate wherever required, all complete.  Including primer and 2 coat paints, For 200 liters of water tank and HVAC units platform </t>
  </si>
  <si>
    <t>KG</t>
  </si>
  <si>
    <t>M.s louvers with approved Paint</t>
  </si>
  <si>
    <t xml:space="preserve">Providing and Fabricating M.S louvers as per detail drawing and site engineer for Gas Bank and AC Outdoor </t>
  </si>
  <si>
    <t>Aluminum louvers with approved Paint</t>
  </si>
  <si>
    <t>Providing and Fabricating Aluminium louvers as per detail drawing and site engineer for Gas Bank and AC Outdoor / diffuser 2ft x 2ft in sqft.</t>
  </si>
  <si>
    <t>f</t>
  </si>
  <si>
    <t>Motorized Poly 
Carbonate Shutter</t>
  </si>
  <si>
    <t>Providing &amp; fixing Motorized Poly carbonate (minimimum 3mm thickness) Rolling Shutter including motarized mechanism to be operated with key/switch  of min.  including floor locks, guide rail, Rate including cost of transportation, loading, unloading, scaffolding, wastage, taxes etc. as mentioned in drawings  directed by Site Engineer.</t>
  </si>
  <si>
    <t>Sub Total of A.5.0</t>
  </si>
  <si>
    <t>A.6.0</t>
  </si>
  <si>
    <t>Flooring and Cladding</t>
  </si>
  <si>
    <r>
      <rPr>
        <sz val="10"/>
        <color indexed="8"/>
        <rFont val="Times New Roman"/>
      </rPr>
      <t xml:space="preserve">Tiles for Flooring     (General seating area)
</t>
    </r>
    <r>
      <rPr>
        <sz val="10"/>
        <color indexed="8"/>
        <rFont val="Times New Roman"/>
      </rPr>
      <t xml:space="preserve">FF 01 Kajaria -Fog Perla, cool cement, cool silver (Matt Finish) /Somany-Ethos grey </t>
    </r>
    <r>
      <rPr>
        <b val="1"/>
        <sz val="10"/>
        <color indexed="8"/>
        <rFont val="Times New Roman"/>
      </rPr>
      <t>(Details- Refer Material Spec. sheet)</t>
    </r>
  </si>
  <si>
    <t>Providing and fixing in position Glazed Vitrified Tile  flooring as per detail in drawing. It shall be fixed with cement mortar of 1:4, (required mortar bed is 25mm to 50mm thk) with thick grey cement slurry,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sheet/Plastic sheet for tile Protection . (size - 600x600 mm)</t>
  </si>
  <si>
    <r>
      <rPr>
        <sz val="10"/>
        <color indexed="8"/>
        <rFont val="Times New Roman"/>
      </rPr>
      <t xml:space="preserve">Tiles for Flooring  (Light) - (Booth seating)
</t>
    </r>
    <r>
      <rPr>
        <sz val="10"/>
        <color indexed="8"/>
        <rFont val="Times New Roman"/>
      </rPr>
      <t xml:space="preserve">FF 04 - Kajaria Sheesham Rosewood/ RAK AMBER OAK or Somany Strio Verano wood Teak  </t>
    </r>
    <r>
      <rPr>
        <b val="1"/>
        <sz val="10"/>
        <color indexed="8"/>
        <rFont val="Times New Roman"/>
      </rPr>
      <t>(Details- Refer Material Spec. sheet)</t>
    </r>
  </si>
  <si>
    <t>Providing and fixing in position Glazed Vitrified Tile flooring as per detail in drawing. It shall be fixed with cement mortar of 1 :4,(required mortar bed is 25mm to 50mm thk),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Tile Protection .(size - 130x800 mm)/ Option - RAK -AMBER OAK   (SIZE-198X1200mm)</t>
  </si>
  <si>
    <r>
      <rPr>
        <sz val="10"/>
        <color indexed="8"/>
        <rFont val="Times New Roman"/>
      </rPr>
      <t xml:space="preserve">Tiles for Flooring  (Dark) - (Booth seating)
</t>
    </r>
    <r>
      <rPr>
        <sz val="10"/>
        <color indexed="8"/>
        <rFont val="Times New Roman"/>
      </rPr>
      <t xml:space="preserve">FF 05 - Kajaria Sheesham Nero /RAK CEDAR BROWN or Strio Benz wood Nero </t>
    </r>
    <r>
      <rPr>
        <b val="1"/>
        <sz val="10"/>
        <color indexed="8"/>
        <rFont val="Times New Roman"/>
      </rPr>
      <t>(Details- Refer Material Spec. sheet)</t>
    </r>
    <r>
      <rPr>
        <sz val="10"/>
        <color indexed="8"/>
        <rFont val="Times New Roman"/>
      </rPr>
      <t xml:space="preserve"> </t>
    </r>
  </si>
  <si>
    <t>Providing and fixing in position Glazed Vitrified Tile flooring as per detail in drawing. It shall be fixed with cement mortar of 1 :4, (required mortar bed is 25mm to 50mm thk),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POP /Plastic sheet for Tile Protection ..(size - 130x800mm)/ Option 2 RAK -CEDAR BROWN    (SIZE-198X1200mm)</t>
  </si>
  <si>
    <r>
      <rPr>
        <sz val="10"/>
        <color indexed="8"/>
        <rFont val="Times New Roman"/>
      </rPr>
      <t xml:space="preserve">Tiles for Flooring - FF02
</t>
    </r>
    <r>
      <rPr>
        <sz val="10"/>
        <color indexed="8"/>
        <rFont val="Times New Roman"/>
      </rPr>
      <t xml:space="preserve">Kajaria-Dessert grey, cool gris,cairo gris (Matt Finish) (Kitchen  &amp; BOH) or equivalent in somany </t>
    </r>
    <r>
      <rPr>
        <b val="1"/>
        <sz val="10"/>
        <color indexed="8"/>
        <rFont val="Times New Roman"/>
      </rPr>
      <t>(Details- Refer Material Spec. sheet)</t>
    </r>
  </si>
  <si>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(Size - 600x600mm)</t>
  </si>
  <si>
    <t>d.1 (opt.)</t>
  </si>
  <si>
    <r>
      <rPr>
        <sz val="10"/>
        <color indexed="8"/>
        <rFont val="Times New Roman"/>
      </rPr>
      <t>Tiles for Flooring -</t>
    </r>
    <r>
      <rPr>
        <b val="1"/>
        <sz val="10"/>
        <color indexed="8"/>
        <rFont val="Times New Roman"/>
      </rPr>
      <t>(Details-</t>
    </r>
    <r>
      <rPr>
        <sz val="10"/>
        <color indexed="8"/>
        <rFont val="Times New Roman"/>
      </rPr>
      <t xml:space="preserve"> </t>
    </r>
    <r>
      <rPr>
        <b val="1"/>
        <sz val="10"/>
        <color indexed="8"/>
        <rFont val="Times New Roman"/>
      </rPr>
      <t>Refer Material Spec. sheet) no.- A (2a)</t>
    </r>
    <r>
      <rPr>
        <sz val="10"/>
        <color indexed="8"/>
        <rFont val="Times New Roman"/>
      </rPr>
      <t xml:space="preserve">,  FF02
</t>
    </r>
    <r>
      <rPr>
        <sz val="10"/>
        <color indexed="8"/>
        <rFont val="Times New Roman"/>
      </rPr>
      <t xml:space="preserve">(Kitchen  &amp; BOH) </t>
    </r>
  </si>
  <si>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t>
  </si>
  <si>
    <r>
      <rPr>
        <sz val="10"/>
        <color indexed="8"/>
        <rFont val="Times New Roman"/>
      </rPr>
      <t xml:space="preserve">Tiles for Flooring (Toilet areas)
</t>
    </r>
    <r>
      <rPr>
        <sz val="10"/>
        <color indexed="8"/>
        <rFont val="Times New Roman"/>
      </rPr>
      <t xml:space="preserve">Johson- Quartz grey/Somany -EC sapphire matt </t>
    </r>
    <r>
      <rPr>
        <b val="1"/>
        <sz val="10"/>
        <color indexed="8"/>
        <rFont val="Times New Roman"/>
      </rPr>
      <t>(Details- Refer Material Spec. sheet)</t>
    </r>
    <r>
      <rPr>
        <sz val="10"/>
        <color indexed="8"/>
        <rFont val="Times New Roman"/>
      </rPr>
      <t xml:space="preserve"> </t>
    </r>
  </si>
  <si>
    <t xml:space="preserve">Providing and fixing in position Tile flooring as per detail in drawing. It shall be fixed with cement mortar of 1 :4,(required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 
</t>
  </si>
  <si>
    <r>
      <rPr>
        <sz val="10"/>
        <color indexed="8"/>
        <rFont val="Times New Roman"/>
      </rPr>
      <t xml:space="preserve">Tiles for Flooring  
</t>
    </r>
    <r>
      <rPr>
        <sz val="10"/>
        <color indexed="8"/>
        <rFont val="Times New Roman"/>
      </rPr>
      <t xml:space="preserve">FF 03 - Johnson Endura Stepping Stone - Dona Paula Plain (Outdoor Area) or Somany - Largo Stepon Verde </t>
    </r>
    <r>
      <rPr>
        <b val="1"/>
        <sz val="10"/>
        <color indexed="8"/>
        <rFont val="Times New Roman"/>
      </rPr>
      <t xml:space="preserve"> (Details- Refer Material Spec. sheet)</t>
    </r>
    <r>
      <rPr>
        <sz val="10"/>
        <color indexed="8"/>
        <rFont val="Times New Roman"/>
      </rPr>
      <t xml:space="preserve"> </t>
    </r>
  </si>
  <si>
    <t xml:space="preserve">Providing and fixing in position Glazed Vitrified Tile flooring as per detail in drawing. It shall be fixed with cement mortar of 1 :4,(required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t>
  </si>
  <si>
    <t>g</t>
  </si>
  <si>
    <t xml:space="preserve">Tread &amp; Riser in 
Johnson Endura Stepping Stone - Dona Paula Plain (Outdoor area) </t>
  </si>
  <si>
    <t xml:space="preserve">Providing and fixing in position Glazed Vitrified Tile flooring as per detail in drawing. It shall be fixed with cement mortar of 1 :4,(required mortar bed is 25mm thk) with thick grey cement slurry,with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t>
  </si>
  <si>
    <t>h</t>
  </si>
  <si>
    <t xml:space="preserve"> Tiles in 
Johnson Endura Stepping Stone - Dona Paula Tread (Outdoor area) or Largo Riser Verde</t>
  </si>
  <si>
    <t xml:space="preserve">Providing and fixing in position Glazed Vitrified Tile flooring as per detail in drawing. It shall be fixed with cement mortar of 1 :4 ,(required mortar bed is 25mm to 50mm thkk) with thick grey cement slurrywith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and as directed by Engineer-in-charge. </t>
  </si>
  <si>
    <t>Rft</t>
  </si>
  <si>
    <t>i</t>
  </si>
  <si>
    <r>
      <rPr>
        <sz val="10"/>
        <color indexed="8"/>
        <rFont val="Times New Roman"/>
      </rPr>
      <t xml:space="preserve">Skirting                                           (General seating area)
</t>
    </r>
    <r>
      <rPr>
        <sz val="10"/>
        <color indexed="8"/>
        <rFont val="Times New Roman"/>
      </rPr>
      <t xml:space="preserve">FF 01 - Kajaria - Fog Perla, cool cement, cool silver (Matt Finish) /Somany-Ethos grey. </t>
    </r>
    <r>
      <rPr>
        <b val="1"/>
        <sz val="10"/>
        <color indexed="8"/>
        <rFont val="Times New Roman"/>
      </rPr>
      <t>(Details- Refer Material Spec. sheet)</t>
    </r>
  </si>
  <si>
    <t xml:space="preserve">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</si>
  <si>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j</t>
  </si>
  <si>
    <r>
      <rPr>
        <sz val="10"/>
        <color indexed="8"/>
        <rFont val="Times New Roman"/>
      </rPr>
      <t xml:space="preserve">Skirting                                           FF02 - Kajaria-Dessert grey, cool gris,cairo gris (Matt Finish) (Kitchen  &amp; BOH) or equivalent in somany. </t>
    </r>
    <r>
      <rPr>
        <b val="1"/>
        <sz val="10"/>
        <color indexed="8"/>
        <rFont val="Times New Roman"/>
      </rPr>
      <t>(Details- Refer Material Spec. sheet)</t>
    </r>
  </si>
  <si>
    <t xml:space="preserve">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</si>
  <si>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j.1 op 1</t>
  </si>
  <si>
    <r>
      <rPr>
        <sz val="10"/>
        <color indexed="8"/>
        <rFont val="Times New Roman"/>
      </rPr>
      <t xml:space="preserve">Skirting </t>
    </r>
    <r>
      <rPr>
        <b val="1"/>
        <sz val="10"/>
        <color indexed="8"/>
        <rFont val="Times New Roman"/>
      </rPr>
      <t>-(Details- Refer Material Spec. sheet) no.- 2a,</t>
    </r>
    <r>
      <rPr>
        <sz val="10"/>
        <color indexed="8"/>
        <rFont val="Times New Roman"/>
      </rPr>
      <t xml:space="preserve">  FF02
</t>
    </r>
    <r>
      <rPr>
        <sz val="10"/>
        <color indexed="8"/>
        <rFont val="Times New Roman"/>
      </rPr>
      <t xml:space="preserve">(Kitchen  &amp; BOH)  </t>
    </r>
  </si>
  <si>
    <t>k</t>
  </si>
  <si>
    <r>
      <rPr>
        <sz val="10"/>
        <color indexed="8"/>
        <rFont val="Times New Roman"/>
      </rPr>
      <t xml:space="preserve">Skirting                                           (Booth seating)
</t>
    </r>
    <r>
      <rPr>
        <sz val="10"/>
        <color indexed="8"/>
        <rFont val="Times New Roman"/>
      </rPr>
      <t xml:space="preserve">FF 04 - Kajaria Sheesham Rosewood or Somany Strio Verano wood Teak . </t>
    </r>
    <r>
      <rPr>
        <b val="1"/>
        <sz val="10"/>
        <color indexed="8"/>
        <rFont val="Times New Roman"/>
      </rPr>
      <t>(Details- Refer Material Spec. sheet)</t>
    </r>
  </si>
  <si>
    <t xml:space="preserve">Providing and fixing in position 100 mm ht. Skirting as per detail in drawing.Over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</si>
  <si>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l</t>
  </si>
  <si>
    <r>
      <rPr>
        <sz val="10"/>
        <color indexed="8"/>
        <rFont val="Times New Roman"/>
      </rPr>
      <t xml:space="preserve">Wall Tile Cladding - 2 (Kitchen &amp; BOH area). </t>
    </r>
    <r>
      <rPr>
        <b val="1"/>
        <sz val="10"/>
        <color indexed="8"/>
        <rFont val="Times New Roman"/>
      </rPr>
      <t xml:space="preserve"> (Details- Refer Material Spec. sheet) no.B(3) </t>
    </r>
  </si>
  <si>
    <t>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Ceramic wall tile (Printed) With customize line work</t>
  </si>
  <si>
    <t>m</t>
  </si>
  <si>
    <r>
      <rPr>
        <sz val="10"/>
        <color indexed="8"/>
        <rFont val="Times New Roman"/>
      </rPr>
      <t xml:space="preserve">Wall Cladding - plain Tile  (BOH &amp; Staff changing room area). </t>
    </r>
    <r>
      <rPr>
        <b val="1"/>
        <sz val="10"/>
        <color indexed="8"/>
        <rFont val="Times New Roman"/>
      </rPr>
      <t>(Details- Refer Material Spec. sheet) no.B(4)</t>
    </r>
  </si>
  <si>
    <t>Providing and fixing in position dado tile  of approved make &amp; shade on any surface as per details in drawing and Over 12 mm thk bed of cement mortar 1:3 (cement : fine sand ) with thick grey cement slurry, with hairline joints using cement grout.The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t>
  </si>
  <si>
    <t>n</t>
  </si>
  <si>
    <r>
      <rPr>
        <sz val="10"/>
        <color indexed="8"/>
        <rFont val="Times New Roman"/>
      </rPr>
      <t xml:space="preserve">Dado Tile Cladding         Shesham Oak wood </t>
    </r>
    <r>
      <rPr>
        <b val="1"/>
        <sz val="10"/>
        <color indexed="8"/>
        <rFont val="Times New Roman"/>
      </rPr>
      <t>(Details- Refer Material Spec. sheet)</t>
    </r>
    <r>
      <rPr>
        <sz val="10"/>
        <color indexed="8"/>
        <rFont val="Times New Roman"/>
      </rPr>
      <t xml:space="preserve">  </t>
    </r>
  </si>
  <si>
    <t xml:space="preserve">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</si>
  <si>
    <t>o</t>
  </si>
  <si>
    <t>Dado in 
Johnson Endura Stepping Stone - Dona Paula Plain (Outdoor area) or Somany Largo Riser Verde</t>
  </si>
  <si>
    <r>
      <rPr>
        <sz val="10"/>
        <color indexed="8"/>
        <rFont val="Times New Roman"/>
      </rPr>
      <t xml:space="preserve">Providing and fixing in position Glazed Vitrified Tile flooring as per detail in drawing. It shall be fixed with cement mortar of 1:3, required mortar bed is 25mm to 50mm thk), with thick grey cement slurry,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r>
  </si>
  <si>
    <t>p</t>
  </si>
  <si>
    <r>
      <rPr>
        <sz val="10"/>
        <color indexed="8"/>
        <rFont val="Times New Roman"/>
      </rPr>
      <t>Dado Tile Cladding  - Johson- Plain grey/Somany -EC sapphire matt(Toilets).</t>
    </r>
    <r>
      <rPr>
        <b val="1"/>
        <sz val="10"/>
        <color indexed="8"/>
        <rFont val="Times New Roman"/>
      </rPr>
      <t xml:space="preserve"> (Details- Refer Material Spec. sheet) </t>
    </r>
  </si>
  <si>
    <t xml:space="preserve">Providing and fixing in position dado tile  of approved make &amp; shade on any surface as per details in drawing and Over 12 mm thk bed of cement mortar 1:3 (cement : fine sand ) with thick grey cement slurry.The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</si>
  <si>
    <t>q</t>
  </si>
  <si>
    <t>Dado Tile Cladding  - White Tile in Staff Toilet or changing room</t>
  </si>
  <si>
    <t>Providing and fixing in position dado tile (White Tile )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(Size - 200x250mm)</t>
  </si>
  <si>
    <t>r</t>
  </si>
  <si>
    <t>Granite (Jet Black) Frame</t>
  </si>
  <si>
    <t>Providing and Fixing 19mm thick, upto 6" wide granite door frames with 6mm champhered edges machine polished edges externally and internally. Rate to include cutting/moulding/polishing/Transport etc. Complete as specified in the drawing &amp; to the satisfaction of the Architect &amp; Site-in-charge. (required mortar bed is 25mm to 50mm thk)</t>
  </si>
  <si>
    <t>RFt</t>
  </si>
  <si>
    <t>s</t>
  </si>
  <si>
    <t>Granite (Jet Black/Steel grey) Band</t>
  </si>
  <si>
    <t>Providing &amp; Fixing 6" -8" wide band of granite of approved shade &amp; sample. It shall be fixed along the doors. (it shall be flushed with finished edge of the wall) with 1:3 cement mortar as per detailed design &amp; shall be flushed with adjoining flooring, etc. Minimum 15 mm</t>
  </si>
  <si>
    <t>t</t>
  </si>
  <si>
    <t>Jet Black Granite</t>
  </si>
  <si>
    <t xml:space="preserve">Providing and Fixing 19mm thick black granite on floor. Rate to include cutting/moulding/polishing/Installation/Transport etc. Complete as specified in the drawing &amp; to the satisfaction of the Architect &amp; Site-in-charge.(required mortar bed is 25mm thk) </t>
  </si>
  <si>
    <t>sq ft</t>
  </si>
  <si>
    <t>u</t>
  </si>
  <si>
    <r>
      <rPr>
        <sz val="10"/>
        <color indexed="8"/>
        <rFont val="Times New Roman"/>
      </rPr>
      <t xml:space="preserve">Dado Tile Cladding on Counter-
</t>
    </r>
    <r>
      <rPr>
        <sz val="10"/>
        <color indexed="8"/>
        <rFont val="Times New Roman"/>
      </rPr>
      <t>130 x 800 mm - Sheesham Rosewood (Herringbone pattern).(</t>
    </r>
    <r>
      <rPr>
        <b val="1"/>
        <sz val="10"/>
        <color indexed="8"/>
        <rFont val="Times New Roman"/>
      </rPr>
      <t>Details- Refer Material Spec. sheet</t>
    </r>
    <r>
      <rPr>
        <sz val="10"/>
        <color indexed="8"/>
        <rFont val="Times New Roman"/>
      </rPr>
      <t>)</t>
    </r>
  </si>
  <si>
    <r>
      <rPr>
        <sz val="10"/>
        <color indexed="8"/>
        <rFont val="Times New Roman"/>
      </rPr>
      <t xml:space="preserve">Providing and fixing in position </t>
    </r>
    <r>
      <rPr>
        <sz val="10"/>
        <color indexed="11"/>
        <rFont val="Times New Roman"/>
      </rPr>
      <t>Glazed Vitrified Tile</t>
    </r>
    <r>
      <rPr>
        <sz val="10"/>
        <color indexed="8"/>
        <rFont val="Times New Roman"/>
      </rPr>
      <t xml:space="preserve"> Dado on Makeline &amp; POS counter as per detail in drawing. Over 12 mm thk bed of cement mortar 1:4 (cement : fine sand ) with thick grey cement slurry, with hairline joints.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t>
    </r>
  </si>
  <si>
    <t>Sub Total of A.6.0</t>
  </si>
  <si>
    <t>B</t>
  </si>
  <si>
    <t>Interior Head</t>
  </si>
  <si>
    <t>B.1.0</t>
  </si>
  <si>
    <t>False Ceiling</t>
  </si>
  <si>
    <t xml:space="preserve">Gypsum False Ceiling             </t>
  </si>
  <si>
    <t>Gypsum Board false Ceiling: Providing, fabrication and fixing in position of false ceiling ( height will be decided on the spot as per site conditions) by fixing 12 mm Th. Gypsum Board sheets on frame work of GI sheet section. The main runners of 22 gauge GI sheet and cross runners of 24 gauge GI sheet must be framed to form a mesh of 2’0”x2’0” c/c. The Gypsum Board must be fixed to the GI frame and joint to be properly filled in with POP paste and paper tape to get a leveled smooth ceiling. Recessing of the Gypsum Board for light fixtures must be done along with extra frame work of GI sheet section to hold the concealed light fixtures etc.  directed by the site engineer</t>
  </si>
  <si>
    <t xml:space="preserve">Bison False ceiling </t>
  </si>
  <si>
    <r>
      <rPr>
        <sz val="10"/>
        <color indexed="8"/>
        <rFont val="Times New Roman"/>
      </rPr>
      <t xml:space="preserve">Providing and Fixing in position suspended type 12 mm  Bison Board False Ceiling with required M.S frame (50x50 mm ,18 gauge with 1 coat of primer &amp; 2 or more coat of paint until achieved smooth finish as per drawing) work/ fixing arrangement of </t>
    </r>
    <r>
      <rPr>
        <b val="1"/>
        <sz val="10"/>
        <color indexed="8"/>
        <rFont val="Times New Roman"/>
      </rPr>
      <t>2'x2' c/c</t>
    </r>
    <r>
      <rPr>
        <sz val="10"/>
        <color indexed="8"/>
        <rFont val="Times New Roman"/>
      </rPr>
      <t xml:space="preserve"> and accessories, including groove joint filler, tapes, cut out for lights, &amp; fixing for cove/ pelmet / box of approved size with necessary M.S. brackets / supports for light fittings / A.C. grills / Blinds, cleaning etc. complete as per detail drawing, as specified and as directed by Site Engineer.</t>
    </r>
  </si>
  <si>
    <t>sqft</t>
  </si>
  <si>
    <r>
      <rPr>
        <sz val="10"/>
        <color indexed="8"/>
        <rFont val="Times New Roman"/>
      </rPr>
      <t xml:space="preserve">ACP Fale Ceiling. </t>
    </r>
    <r>
      <rPr>
        <b val="1"/>
        <sz val="10"/>
        <color indexed="8"/>
        <rFont val="Times New Roman"/>
      </rPr>
      <t>(Details- Refer Material Spec. sheet)</t>
    </r>
  </si>
  <si>
    <r>
      <rPr>
        <sz val="10"/>
        <color indexed="8"/>
        <rFont val="Times New Roman"/>
      </rPr>
      <t xml:space="preserve">Providing and Fixing in position suspended type 4mm thk ACP  False Ceiling with required M.S frame 50x50 mm ,18 Gauge and work/ fixing arrangement of </t>
    </r>
    <r>
      <rPr>
        <b val="1"/>
        <sz val="10"/>
        <color indexed="8"/>
        <rFont val="Times New Roman"/>
      </rPr>
      <t>2'x2' c/c</t>
    </r>
    <r>
      <rPr>
        <sz val="10"/>
        <color indexed="8"/>
        <rFont val="Times New Roman"/>
      </rPr>
      <t xml:space="preserve"> and accessories, including groove joint filler, tapes, cut out for lights, &amp; fixing for cove/ pelmet / box of approved size with necessary M.S. brackets / supports for light fittings / Blinds, cleaning etc. complete as per detail drawing, as specified and as directed by Site Engineer.</t>
    </r>
  </si>
  <si>
    <t>Sub Total of B.1.0</t>
  </si>
  <si>
    <t>B.2.0</t>
  </si>
  <si>
    <t>Ceiling Elements</t>
  </si>
  <si>
    <t>Ceiling Suspended metal framing (Community Seating Ceiling )</t>
  </si>
  <si>
    <r>
      <rPr>
        <sz val="10"/>
        <color indexed="8"/>
        <rFont val="Times New Roman"/>
      </rPr>
      <t>Providing and Fixing in position Ceiling Suspended Metal Grid frame (1500 x 900 ) made out of 25x25mm m.s. hollow box pipe finished with approved shade  of .5 micron  powder coat . Also to have 10 mm dia m.s. rods placed on every 110 mm c/c horizontaly &amp; verticaly, finish with approved shade of powder coat. Necessary suspension arrangement to be done with m.s. string to fix with m.s. plate &amp; anchor fasteners to the RCC slab. Complete as per detail drawing, as specified and as directed by SIte Engineer.</t>
    </r>
  </si>
  <si>
    <t>Baffles Ceiling -Wooden  rafter with rubber wood/Ash wood (Booth seating)</t>
  </si>
  <si>
    <t>Providing and Fixing  125mmX25mm thick wood finish with natural clear polish make suspended from ceiling. Complete as specified in the drawing &amp; to the satisfaction of the Architect &amp; Site-in-charge.</t>
  </si>
  <si>
    <t>R.ft</t>
  </si>
  <si>
    <t>Suspended Wooden Ceiling frame with mesh</t>
  </si>
  <si>
    <t>Providing and fixing ceiling made with 40mm X 40mm thick seaonsal wood finished with polish and mesh as/appd. shade.Complete as specified in the drawing &amp; to the satisfaction of the Architect &amp; Site-in-charge.</t>
  </si>
  <si>
    <t>Suspended Mesh Ceiling in MS frame for booth sofa</t>
  </si>
  <si>
    <t xml:space="preserve">Providing and fixing 30X30 mm M.S. Hollow pipe frame with mess jali suspeneded from slab, finished with approved shade of semi-gloss powder coat.Complete as specified in the drawing &amp; to the satisfaction of the Architect &amp; Site-in-charge.
</t>
  </si>
  <si>
    <t>Sub Total of B.2.0</t>
  </si>
  <si>
    <t>B.3.0</t>
  </si>
  <si>
    <t>Wall Claddings / Wall Partitions /Claddings</t>
  </si>
  <si>
    <r>
      <rPr>
        <sz val="10"/>
        <color indexed="8"/>
        <rFont val="Times New Roman"/>
      </rPr>
      <t>Bison Partition -</t>
    </r>
    <r>
      <rPr>
        <b val="1"/>
        <sz val="10"/>
        <color indexed="8"/>
        <rFont val="Times New Roman"/>
      </rPr>
      <t xml:space="preserve"> P1</t>
    </r>
  </si>
  <si>
    <t xml:space="preserve">Providing and fixing in position Bison Board Partition made out of 12mm thk. Bison Board both sides with necessary aluminum/M.S sections ( 40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</si>
  <si>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a.(i)</t>
  </si>
  <si>
    <r>
      <rPr>
        <b val="1"/>
        <sz val="10"/>
        <color indexed="8"/>
        <rFont val="Times New Roman"/>
      </rPr>
      <t>Framing</t>
    </r>
    <r>
      <rPr>
        <sz val="10"/>
        <color indexed="8"/>
        <rFont val="Times New Roman"/>
      </rPr>
      <t xml:space="preserve">-Cutting of section &amp; Providing and fixing M.S frame work in built up tubular section (square hollow tubes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r>
  </si>
  <si>
    <t xml:space="preserve">Providing &amp; Fixing 8 mm thk Bison board with above mentioned  framing details - a.(i) (Rate will be include the cost of framing) </t>
  </si>
  <si>
    <t>Providing &amp; Fixing 10 mm thk Bison board with above mention framing deatails - a.(i) (Rate will be include the cost of framing)</t>
  </si>
  <si>
    <t>Ply Partition - P2</t>
  </si>
  <si>
    <t>Providing and fixing in position full height  ply Partition as mentioned in drawing  made out of 12mm thk. Marine ply to be fixed on  both sides with necessary  aluminum /M.S sections, framing details  as mentioned above - a.(i). Items include making, cut-out for electrical swtich plates , swtich boxes  and 4" ht skirting as per drawing and direction .Plyboard make should be GREEN, CENTURY 0R EQUIVALENT. (Surface area of single side will be consider for billing)</t>
  </si>
  <si>
    <t xml:space="preserve">Bison Panelling - PN1
</t>
  </si>
  <si>
    <t>Providing and fixing in position Panelling made out of 12 mm thk. Bison Board of approved make on one side with necessary  aluminum/M.S sections, framing details as mentioned below - c.(i).  (Surface area of single side will be consider for billing)</t>
  </si>
  <si>
    <t>c.(i)</t>
  </si>
  <si>
    <t xml:space="preserve">Framing-Cutting of section &amp; Providing and fixing M.S frame work in built up tubular section (square hollow tubes  25 mm x 35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</si>
  <si>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Marine Ply</t>
  </si>
  <si>
    <t>Providing &amp; Fixing 12 mm Marine Ply on Existing Provided Surface. Rate will exclude cost of framing</t>
  </si>
  <si>
    <t>Sqft</t>
  </si>
  <si>
    <t>d.1</t>
  </si>
  <si>
    <t>Providing &amp; Fixing 19 mm Marine Ply on Existing Provided Surface. Rate will exclude cost of framing</t>
  </si>
  <si>
    <t>d.2</t>
  </si>
  <si>
    <t>Providing &amp; Fixing 19 mm marine ply to be fixed with wooden gitty and the wall undulation to be covered by cement plaster</t>
  </si>
  <si>
    <t>Bison Boxing - PN5
For Façade</t>
  </si>
  <si>
    <t>Providing and fixing in position Panelling made out of 6 mm thk. Bison Board of approved make on one side with necessary aluminum /M.S sections ( 25 mm x 35 mm  x 1.5 mm ) framework at 600mm c/c both ways bison joints to have 6x6mm groove . Complete as per decoration plan and as specified &amp; directed by Site Engineer. (Surface Area of the partition shall be measured for billing)</t>
  </si>
  <si>
    <t>Prelam Panelling (Base for Vinyl pasting) - PN2
Upto 2500mm level from FFL</t>
  </si>
  <si>
    <t>Providing and fixing in position Panelling made out of  12mm thk. Prelam Board on one side with necessary aluminum /M.S sections ( 25 mm x 35 mm  x 1.5 mm ) framework at 600mm c/c both ways. Wood work to be treated with anti termite treatment.and edges to be finish with matching PVC Tape . Complete as per decoration plan and as specified &amp; directed by Site Engineer. (Surface Area of the partition shall be measured for billing)</t>
  </si>
  <si>
    <t>Prelam on Existing Surface</t>
  </si>
  <si>
    <t>Providing and fixing in position Panelling made out of  12mm thk. Prelam Board on Existing Provided Surface. edges to be finish with matching PVC Tape . Complete as per decoration plan and as specified &amp; directed by Site Engineer. (Surface Area of the partition shall be measured for billing) &amp; (Rate will exclude the cost of framing)</t>
  </si>
  <si>
    <t>WPC board (Base for Vinyl Pasting)PN2.2</t>
  </si>
  <si>
    <t>Providing and fixing in position Panelling made out of  8mm thk. WPC on one side with necessary Aluminium /M.S sections ( 25 mm x 35 mm  x 1.5 mm ) framework at 600mm c/c both ways. Complete as per decoration plan and as specified &amp; directed by Site Engineer. (Surface Area of the partition shall be measured for billing)</t>
  </si>
  <si>
    <t>Sft</t>
  </si>
  <si>
    <t>h.1</t>
  </si>
  <si>
    <t>WPC board on Existing Surface</t>
  </si>
  <si>
    <t>Providing and fixing in position Panelling made out of  8mm thk. WPC on Existing Surface. Complete as per decoration plan and as specified &amp; directed by Site Engineer. (Surface Area of the partition shall be measured for billing).Rate  will exclude cost of framing</t>
  </si>
  <si>
    <r>
      <rPr>
        <sz val="10"/>
        <color indexed="8"/>
        <rFont val="Times New Roman"/>
      </rPr>
      <t xml:space="preserve">Ply Panelling - </t>
    </r>
    <r>
      <rPr>
        <b val="1"/>
        <sz val="10"/>
        <color indexed="8"/>
        <rFont val="Times New Roman"/>
      </rPr>
      <t>PN3</t>
    </r>
    <r>
      <rPr>
        <sz val="10"/>
        <color indexed="8"/>
        <rFont val="Times New Roman"/>
      </rPr>
      <t xml:space="preserve">
</t>
    </r>
  </si>
  <si>
    <t>Providing and fixing in position Panelling made out of 12mm thk. Marine ply on one side with necessary aluminum /M.S sections  ( 25 mm x 35 mm  x 1.5 mm )framework at 600mm c/c both ways. Wood work to be treated with anti termite treatment. Complete as per decoration plan and as specified &amp; directed by Site Engineer. (Surface Area of the partition shall be measured for billing)</t>
  </si>
  <si>
    <t xml:space="preserve">Laminate on panelling </t>
  </si>
  <si>
    <t xml:space="preserve">Providing and fixing in position 1mm Thk. Laminate (14554 RH Hooked Holz Acasia) of merinolam make. Complete as per details in drawing and as specified &amp; directed by Site Engineer.
(surface area shall be measured for billing) on Columns upto 2500 mm  &amp; Booth seating cladding  upto 900 mm of customer area </t>
  </si>
  <si>
    <t>Laminate (in Staff changing room)</t>
  </si>
  <si>
    <t xml:space="preserve">Providing and fixing in position 1mm Thk. Laminate (21141 Snow White) of Merinolam make. Complete as per details in drawing and as specified &amp; directed by Site Engineer.
(surface area shall be measured for billing) </t>
  </si>
  <si>
    <t>Wall Corner Guard</t>
  </si>
  <si>
    <t>Providing &amp; fixing 15mmX15mm anodized Aluminium  finish corner guard in approved shade powder coat matching to tile color above skirting level upto 2500 mm.</t>
  </si>
  <si>
    <t>R. Ft</t>
  </si>
  <si>
    <t>MS Tube Wall guards for articlad</t>
  </si>
  <si>
    <t>Providing &amp; fixing MS Tube 25mmX25mm finish in black Powder coat (0.5 micron) for Booth area articlad wall till skirting level as/drawing.</t>
  </si>
  <si>
    <t>Floor Transition strip</t>
  </si>
  <si>
    <t>Providing &amp; fixing 15mm wide 'T' shape anodized Aluminium Transition strip</t>
  </si>
  <si>
    <t>o op1</t>
  </si>
  <si>
    <r>
      <rPr>
        <sz val="10"/>
        <color indexed="8"/>
        <rFont val="Times New Roman"/>
      </rPr>
      <t>Dado Brick / Tile Cladding - 3 (Booth seating area)-</t>
    </r>
    <r>
      <rPr>
        <u val="single"/>
        <sz val="10"/>
        <color indexed="8"/>
        <rFont val="Times New Roman"/>
      </rPr>
      <t>(ACG 795 Articlad-Aggregate Material-German Handmade)</t>
    </r>
  </si>
  <si>
    <t>Providing and fixing in position Brick / Brick finish dado tile as per drawing . Its shall be fixed with chemical (Laticrete L335) &amp;  grout -Roff Rainbow -khaki  of  approved make &amp; shade directly on wall. Complete as specified in the drawing &amp; to the satisfaction of the Architect &amp; Site-in-charge.(Cost will include of Articlad directly on wall, Moratar Mixture Average thich 12-15mm , 1:4)</t>
  </si>
  <si>
    <t>o op2</t>
  </si>
  <si>
    <r>
      <rPr>
        <sz val="10"/>
        <color indexed="8"/>
        <rFont val="Times New Roman"/>
      </rPr>
      <t>Dado Brick / Tile Cladding - 3 (Booth seating area)-</t>
    </r>
    <r>
      <rPr>
        <u val="single"/>
        <sz val="10"/>
        <color indexed="8"/>
        <rFont val="Times New Roman"/>
      </rPr>
      <t>(ACG 795 Articlad- Aggregate Material-German Handmade)</t>
    </r>
  </si>
  <si>
    <t>Providing and fixing in position Brick / Brick finish dado tile with grout -Roff Rainbow -khaki  of approved make of approved make &amp; shade on Existing provided surface as per details in drawing and as specified &amp; directed by Site Engineer.  (Cost will include of Articlad &amp; Moratar Mixture Average thich 12-15mm , 1:4)</t>
  </si>
  <si>
    <t>o op3</t>
  </si>
  <si>
    <t>Dado Brick / Tile Cladding - 3 (Booth seating area)-Unistone (Zara cotswold)</t>
  </si>
  <si>
    <t>Providing and fixing in Unistone Wall Cladding Tile as per drawing . Its shall be fixed with chemical (Laticrete L335)  &amp; matching grout  of  approved make &amp; shade on brick wall surface and as specified &amp; directed by Site Engineer.( Moratar Mixture Average thich 12-15mm , 1:4)</t>
  </si>
  <si>
    <t>o op4</t>
  </si>
  <si>
    <r>
      <rPr>
        <sz val="10"/>
        <color indexed="8"/>
        <rFont val="Times New Roman"/>
      </rPr>
      <t>Dado Brick / Tile Cladding - 3 (Booth seating area)-</t>
    </r>
    <r>
      <rPr>
        <u val="single"/>
        <sz val="10"/>
        <color indexed="8"/>
        <rFont val="Times New Roman"/>
      </rPr>
      <t>MCM(Code -A Series Brick 54058)</t>
    </r>
  </si>
  <si>
    <t>Providing and fixing in position Brick / Brick finish dado Clay tile as per drawings . Its shall be fixed  with chemical (Laticrete L335) &amp; matching grout of approved make &amp; shade on brick Wall Surface details as mentioned above on any surface as per details in drawing and as specified &amp; directed by Site Engineer.((Cost will include of tiles cladding, Mortar Mixture Thick 12-15 mm, 1:4)</t>
  </si>
  <si>
    <t>p op1</t>
  </si>
  <si>
    <r>
      <rPr>
        <sz val="10"/>
        <color indexed="8"/>
        <rFont val="Times New Roman"/>
      </rPr>
      <t>Dado Brick / Tile Cladding - White Brick at Entrance area-</t>
    </r>
    <r>
      <rPr>
        <u val="single"/>
        <sz val="10"/>
        <color indexed="8"/>
        <rFont val="Times New Roman"/>
      </rPr>
      <t>Articlad ACG 555 Exterior Grade-Aggregate Material-German Handmade</t>
    </r>
  </si>
  <si>
    <t>Providing and fixing in position Brick / Brick finish dado tile coated with exterior grade sealer with 8mmX4mm . Its shall be fixed with chemical (Laticrete L335) &amp; grout- Roff Snow White on brick wall surface. Complete as specified in the drawing &amp; to the satisfaction of the Architect &amp; Site-in-charge.(Cost will include of Articlad. Mortar Mixture Thick 12-15 mm, 1:4)</t>
  </si>
  <si>
    <t>p op2</t>
  </si>
  <si>
    <r>
      <rPr>
        <sz val="10"/>
        <color indexed="8"/>
        <rFont val="Times New Roman"/>
      </rPr>
      <t>Dado Brick / Tile Cladding - White Brick at Entrance area-</t>
    </r>
    <r>
      <rPr>
        <u val="single"/>
        <sz val="10"/>
        <color indexed="8"/>
        <rFont val="Times New Roman"/>
      </rPr>
      <t>MCM Clay Tile(Code -K series ,facing brick /052)</t>
    </r>
  </si>
  <si>
    <t>Providing and fixing in position Brick / Brick finish dado clay tile on brick wall surface  Complete as specified in the drawing &amp; to the satisfaction of the Architect &amp; Site-in-charge.(Cost will include Mortar Mixture Thick 12-15 mm, 1:4)</t>
  </si>
  <si>
    <t>p op3</t>
  </si>
  <si>
    <r>
      <rPr>
        <sz val="10"/>
        <color indexed="8"/>
        <rFont val="Times New Roman"/>
      </rPr>
      <t xml:space="preserve">Dado Brick / Tile Cladding - White Brick at Entrance area- </t>
    </r>
    <r>
      <rPr>
        <u val="single"/>
        <sz val="10"/>
        <color indexed="8"/>
        <rFont val="Times New Roman"/>
      </rPr>
      <t>Unistone (Dholpur)</t>
    </r>
  </si>
  <si>
    <t>Providing and fixing in position Brick / Brick finish dado clay tile on direcet brick wall surface  Complete as specified in the drawing &amp; to the satisfaction of the Architect &amp; Site-in-charge. (Cost will include Mortar Mixture Thick 12-15 mm, 1:4)</t>
  </si>
  <si>
    <t>Framing for articlad</t>
  </si>
  <si>
    <t xml:space="preserve">Providing and fixing 10 mm shera board with MS section of 25 mm * 25mm *1.5 mm(18 guage) as per drawings . </t>
  </si>
  <si>
    <t>sq.ft</t>
  </si>
  <si>
    <r>
      <rPr>
        <sz val="10"/>
        <color indexed="8"/>
        <rFont val="Times New Roman"/>
      </rPr>
      <t xml:space="preserve">Exterior Textured Paint </t>
    </r>
    <r>
      <rPr>
        <u val="single"/>
        <sz val="10"/>
        <color indexed="8"/>
        <rFont val="Times New Roman"/>
      </rPr>
      <t>(Spectrum/Equivalent  -Graniplast stone dust finish)</t>
    </r>
    <r>
      <rPr>
        <sz val="10"/>
        <color indexed="8"/>
        <rFont val="Times New Roman"/>
      </rPr>
      <t xml:space="preserve"> on facade portal- Refer material specification sheet</t>
    </r>
  </si>
  <si>
    <t xml:space="preserve">Providing and applying textured Paint on wall including 10-12 mm groove (as per drawing) of two coats of approved make &amp; shade .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and as directed by  Engineer-in-charge. </t>
  </si>
  <si>
    <t>New Items</t>
  </si>
  <si>
    <t>ACP Cladding for exterior</t>
  </si>
  <si>
    <t>Sub Total of B.3.0</t>
  </si>
  <si>
    <t>B.4.0</t>
  </si>
  <si>
    <t>Doors &amp; Windows</t>
  </si>
  <si>
    <t xml:space="preserve">Main Entry Glass Door with metal frame as per drawing- 6 ft wide
</t>
  </si>
  <si>
    <t>Providing and Fixing in position Main Entry Door as per details in drawings including outer Alunimium sections  70 mm x 50 mm and  8 mm toughened clear glass to be fixed rubber beading and hardware including S.S  Brush Finish Handle 1200 mm ht (square one) with inbuilt locking and Aluminium Frame to be finish in powder coated grey (Shade-Graphite Black RAL 9011) . (Cost will include all hardwares including Hinges ,Handle , Brush seal etc)</t>
  </si>
  <si>
    <t xml:space="preserve">Frameless toughened glass door with patch fittings and lock </t>
  </si>
  <si>
    <t>Providing and fixing 12 mm toufghed glass door with patch fitting ,Pivot , lock and floor spring (Ozone FS-9400 STD), SS Handle H Type Ozone/Equivalent 12 Inches ,Collar seal.</t>
  </si>
  <si>
    <t>Single Leaf Flush Door -With Vision Panel (SDP Entry) With Teak wood frame- 3ft wide</t>
  </si>
  <si>
    <t>Providing and Fixing in position 35 mm Thk. wooden flush door including Vision Panel size of ( 300 x 500 mm ) &amp; section on Teak Wood Door Frame of specified size, section well notched &amp; screwed with cutting of grooves, edges, mouldings over rough ground including necessary hardware, fittings, fixtures, conch bolt, 150 mm high, 2mm thick s.s kick Plate,  Door closure ,Handle,Lock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engineer-in-charge.(Cost will include all the hardwares mentioned above including brush seal)</t>
  </si>
  <si>
    <t>Single Leaf Flush Door - With Vision Panel with Granite framing (SDP Entry)</t>
  </si>
  <si>
    <t xml:space="preserve">Providing and Fixing in position 35 mm Thk. wooden flush door including Vision Panel size of ( 300 x 500 mm ) with Granite frame including necessary hardware, fittings,pivot hinges ,fixtures, conch bolt, 150 mm high ,2 mm thick s.s kick Plate,  Door closure ,Handle,Lock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 (Cost will include all the hardwares mentioned above and brush seal) </t>
  </si>
  <si>
    <t>c.2</t>
  </si>
  <si>
    <t>Single Leaf Fire Rated Flush Door -D2V With Vision Panel without door frame ( Back Exit)</t>
  </si>
  <si>
    <t xml:space="preserve">Providing and Fixing in position 35 mm Thk. Fire Rated wooden flush door including vision panel (300*500 mm) including necessary hardware, fittings, fixtures, conch bolt, 150 mm high ,2 mm thick s.s kick Plate, Door closure ,Handle,Lock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engineer-in-charge.(Cost will include all the hardwares mentioned above)  size as per site </t>
  </si>
  <si>
    <t>Single Leaf Flush Door -D2(Back Exit Door ,Toilet )</t>
  </si>
  <si>
    <t xml:space="preserve">Providing and Fixing in position 35 mm Thk. wooden flush door &amp; section on Teak Wood Door Frame of specified size, section well notched &amp; screwed with cutting of grooves, edges, mouldings over rough ground  including necessary hardware, fittings, fixtures, conch bolt, 150 mm high s.s kick Plate (1.5 thickness), Door closure ,Handle,Lock as mentioned in drg, bitumen paint to non exposed surface, matt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</si>
  <si>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Single Leaf Flush Door -D2 without Door Frame (Back Exit Door ,Toilet )</t>
  </si>
  <si>
    <t xml:space="preserve">Providing and Fixing in position 35 mm Thk. wooden flush door including necessary hardware, fittings, fixtures, conch bolt, 150 mm high s.s kick Plate  (1.5 thickness), Door closure ,Handle,Lock as mentioned in drg, bitumen paint to non exposed surface, matt Lacquer /melamine polish matching to Laminate on door frames &amp; Horizontal grain Laminate on the panel from both sides of approved make &amp; shade, etc. complete as per detail drawing, as specified and as directed by engineer-in-charge. (Cost will include all the hardwares mentioned above, including brush seal) </t>
  </si>
  <si>
    <t>Swing Single Leaf Flush Door -D2SV with Vision Panel (Kitchen to BOH)</t>
  </si>
  <si>
    <t xml:space="preserve">Providing and Fixing Wooden Swing door in position 35 mm Thk. wooden flush door including Vision Panel size of (300 x 500 )&amp; section on Teak Wood Door Frame of specified size, section well notched &amp; screwed with cutting of grooves, edges, mouldings over rough ground wooden frame cutting of grooves, edges, mouldings including necessary hardware including floor spring ,150 mm high s.s kick Plate,Handle,Lock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</si>
  <si>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Fire Exit door</t>
  </si>
  <si>
    <t>Metal fire door 2 hr fire rating  with 35-40 mm thickness , vision panel (300*300) mm with push type panic bar, powder coated (Off white)As specified by project incharge(Navair/Shakti/Radiant)(FRG Glass- Saint Gobain/Asahi/Equivalent)</t>
  </si>
  <si>
    <t xml:space="preserve">Swing Single Leaf Flush Door -D2SV without door Frame (Kitchen to BOH) </t>
  </si>
  <si>
    <t xml:space="preserve">Providing and Fixing Wooden Swing door in position 35 mm Thk. wooden flush door including Vision Panel size of (300 x 500 ) including necessary hardware including floor spring ,150 mm high s.s kick Plate,Handle,Lock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</si>
  <si>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Counter Swing Door</t>
  </si>
  <si>
    <t xml:space="preserve">19 MM Thk Solid Core Counter Swing Door with double side Piano S.S hinge 2 nos as mention in the detail drawing and as directed by Site Engineer .Door Front finish to be done with as / Approved Tile  with 38 mm corian Profile  in all the sides of tile and top of Swing Door and Door inside finish with Approved Laminate. 19 MM thick patti on all the edges on all three sides  (Cost will include all the hardwares mentioned above) </t>
  </si>
  <si>
    <t>Sub Total of B.4.0</t>
  </si>
  <si>
    <t>B.5.0</t>
  </si>
  <si>
    <t>P.O.P/Painting</t>
  </si>
  <si>
    <t>POP Punning</t>
  </si>
  <si>
    <t>Providing &amp; applying wall punning up to 12mm to 15mm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</si>
  <si>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Providing &amp; applying wall punning up to 6 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</si>
  <si>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Painting - Asain coal mine 8301 (Vertical Exposed Surfaces)</t>
  </si>
  <si>
    <t xml:space="preserve">Providing and applying Lustre Paint on wall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</si>
  <si>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Painting - Solen grey 8302 Dark Shade -Highlighter wall (Vertical Exposed Surfaces)</t>
  </si>
  <si>
    <t xml:space="preserve">Providing and applying asain Paint on wall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</si>
  <si>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Painting -Grey Matter 8304 Light Shade (Vertical Exposed Surfaces)</t>
  </si>
  <si>
    <r>
      <rPr>
        <sz val="10"/>
        <color indexed="8"/>
        <rFont val="Times New Roman"/>
      </rPr>
      <t>Painting - Textured Paint -</t>
    </r>
    <r>
      <rPr>
        <b val="1"/>
        <sz val="10"/>
        <color indexed="8"/>
        <rFont val="Times New Roman"/>
      </rPr>
      <t>(Details- Refer Material Spec. sheet)</t>
    </r>
    <r>
      <rPr>
        <sz val="10"/>
        <color indexed="8"/>
        <rFont val="Times New Roman"/>
      </rPr>
      <t xml:space="preserve">
</t>
    </r>
    <r>
      <rPr>
        <sz val="10"/>
        <color indexed="8"/>
        <rFont val="Times New Roman"/>
      </rPr>
      <t>(Vertical Exposed Surfaces)</t>
    </r>
  </si>
  <si>
    <t xml:space="preserve">Providing and applying textured Paint on wall of two coates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</si>
  <si>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 xml:space="preserve">Painting - Plastic Emulsion Paint (Ceiling)
</t>
  </si>
  <si>
    <t>Providing and applying Plastic Emulsion Paint on Ceiling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t>
  </si>
  <si>
    <t>Enamel Paint</t>
  </si>
  <si>
    <t>Providing and Applying synthetic enamel paint (Armada Blue) of approved make &amp; Shade on Metal surfaces.to be prepared by rubbing with coarser sand paper suitable for painting by filling all dents and crack &amp; two coat of primer .The rate includes scrapping ,Filling with Putty etc complete. - Colour and pattern to be specified at site by site supervisor.Approved make - Asain paint</t>
  </si>
  <si>
    <t>Duco Paint</t>
  </si>
  <si>
    <t>Providing and Applying  Duco spray paint (Armada Blue) of approved make on Wooden /Expose metal frame. Surface to be prepared by rubbing wooden surface with coarser sand paper suitable duco paint putty to be applied and finish with priemer .The rate includes scrapping ,Filling with Putty etc completein spec. Approved make - Asain paint</t>
  </si>
  <si>
    <t>Sub Total of B.5.0</t>
  </si>
  <si>
    <t>C</t>
  </si>
  <si>
    <t>Exterior Head</t>
  </si>
  <si>
    <t>C.1.0</t>
  </si>
  <si>
    <t>Façade Work</t>
  </si>
  <si>
    <t>Corrugated Sheet with Aluminium Framing</t>
  </si>
  <si>
    <t xml:space="preserve">Providing and fixing in position GI sheet made out of 22 gauage GI-V shape round banding sheet  &amp; finished with powder coating (Armada Blue) to be fixed on 100x50x60 mm Aluminium/MS frameWORK with 2mm thk &amp; 50x50 mm aluminium/MS angle to be painted with anti- corrosion paint on all side and powder coated aluminium rectangular tube border size 100x25x1.5 to be fixed all round the signage. Complete as per store front details and specified in drawing.  </t>
  </si>
  <si>
    <t>Shera  board  Paneling for Textured paint /White Paint at Façade</t>
  </si>
  <si>
    <t>Providing and fixing in position Shera Board Panelling made out 8 mm thk. Shera board with 25mm x 50mm aluminum sections/M.S framework at 600mm x 1200 mm c/c with two coat of primer . Complete as per decoration plan and as specified &amp; directed by Site Engineer. (Surface area of the partition shall be measured for billing)</t>
  </si>
  <si>
    <t>Screen Module at Entrance</t>
  </si>
  <si>
    <t>Providing and fixing in position screen module as per details in drawing . Provision for Glass panel shutter made up from 19 mm Marine PLY frame &amp; 10 mm toughened Glass and Ply framing boxing to be made with necessary locking arrangement, Hinges,150x 150 mm ,fastener &amp; Dorma Patch Fitting for Shutter .Complete as per detail drawing and as specified &amp; directed by Site Engineer. 
(Length &amp; width of the partition shall be measured for billing.)</t>
  </si>
  <si>
    <t>Nos</t>
  </si>
  <si>
    <t>Promo Panel</t>
  </si>
  <si>
    <t xml:space="preserve">Proving &amp; Fixing of heavy duty cable turnking box at the floor and ceiling/ beam with help of nessacary arrangement. Fixing of at digital display (LED TV) approved size at cable turnking box witg nessacary arrangement and powder coating to be done for cable trunking box in approved shade.
All the necessary arrangements to be done for thinclient fixing, Also all the cables to be trunked in the cable trucking box. </t>
  </si>
  <si>
    <t>Fixed Glass with Aluminium Frame at entrance</t>
  </si>
  <si>
    <t>Providing and fixing in position fixed 10 mm toughened glass pratition with As/approved powder coated (ARMADA BLUE) or colout matching to pantone shade PMS 2965 C aluminium outer frame of 40x45x1.5mm from inside with toughened glass.</t>
  </si>
  <si>
    <t>Providing and fixing in position fixed 10 mm Toughened glass partition with As/approved poweder coated on Aluminium frame of 45 x 25 mm section with glazing rubber and intermediate sections of 45 x 25  from outside and 45 x 25  from inside with toughened glass. Complete as per details in drawing. 
(Surface area of the partition shall be measured for billing.)</t>
  </si>
  <si>
    <t>25 x 25mm Duco Painted</t>
  </si>
  <si>
    <t>Providing and fixing in position metal section of 25 x 25 x1.5 mm Duco Painted in matt finish blue  Paint.</t>
  </si>
  <si>
    <t>Trap door for rolling shutter</t>
  </si>
  <si>
    <t xml:space="preserve">Providing and fixing in position Trap door for rolling shutter made out of 8mm thk bison board  finished with approved paint, shade to match white brick cladding. complete as per details in drawing and as specified &amp; directed by Site Engineer. </t>
  </si>
  <si>
    <t>Sub Total of C.1.0</t>
  </si>
  <si>
    <t>D</t>
  </si>
  <si>
    <t>Wood Work</t>
  </si>
  <si>
    <t>D.1.0</t>
  </si>
  <si>
    <t>Furniture /WOOD Work</t>
  </si>
  <si>
    <t>Order Counter</t>
  </si>
  <si>
    <t>Providing and fixing in position Order counter : Counter top finished in 6mm thick Acrylic Solid Surface LG Hausys-HI-MACS G109 Beige Island over 19 mm thick WPC/Marine Ply. 150mm height Drawers (2 nos )to be provided below each POS.Internal area to be finish with 1 mm thick approved laminate with necessary hardwares(Lock ,Telescopic channel etc). MS powder coated framework  (40x40x1.5mm) as per detail drawing to be provided with necessay arrangement and Ledge having LED cove strip as per detail drawing Complete in all respect . Cost to include all materials, DMB Framing ,labours and necessary leads &amp; lift etc. -Counter Height-3'6"</t>
  </si>
  <si>
    <t>RFT</t>
  </si>
  <si>
    <t>Order Counter with Glass Slider/Openable</t>
  </si>
  <si>
    <t>Providing and fixing in position Order counter : Counter top finished in 6mm thick Acrylic Solid Surface LG Hausys-HI-MACS G109 Beige Island over 19 mm thick WPC/Marine Ply. 150mm height Drawers (2 nos)to be provided below each POS.Internal area to be finish with 1 mm thick approved laminate with necessary hardwares (Lock ,Telescopic channel etc). MS powder coated framework (40 x40 x 1.5 mm)  with 10 mm toughened glass and having provision of sliding glass opening with necceaasy fittings and channels as per detail drawing and Ledge having LED cove strip as per detail drawing Complete in all respect . Cost to include all materials, DMB Framing ,labours and necessary leads &amp; lift etc. Counter Height-3'6"</t>
  </si>
  <si>
    <t>Make line</t>
  </si>
  <si>
    <t xml:space="preserve">Providing and fixing in position Makeline : Counter top finished in 6mm thick Acrylic Solid Surface LG Hausys-HI-MACS G109 Beige Island over 19 mm thick Marine Ply / WPC and Ledge having LED cove  strip as per detail drawing Complete in all respect. Duco Paint M.S framework  with 10 mm toughened Glass as per detail drawing above counter Cost to include all materials, labours and necessary leads &amp; lift etc. </t>
  </si>
  <si>
    <t>MOP/Janitor storage</t>
  </si>
  <si>
    <t>Providing and fixing in position MOP storage made of 18mm thk. Marine ply in appd. Laminate from outside and white laminate inside with necessary support framework. Cost to include shelves in 18 mm thk. marine ply finished in white laminate with all hardware, fasteners, and rubber / PVC leveller etc. complete in all respect as per detailed drawing and size to be considered in Width x Height for Billing Depth 500 mm</t>
  </si>
  <si>
    <t xml:space="preserve">SoftBoard </t>
  </si>
  <si>
    <t>Providing and Fixing in position softboard as specified size. complete in all respect as per detailed drawing. Panel Size : 1200 x 900</t>
  </si>
  <si>
    <t>Staff Lunch Table</t>
  </si>
  <si>
    <t>Providing and placing foldable staff table in position 40mm thk table top made out of 2 nos 19mm thk marine ply finished with 1mm thk laminate LAM01 on both side and edges to be finished with PVC edge bending to be sopported on L bracket  with Table bracket (HAFFLE ) complete in all respect as per detailed drawing. Size- 4'x1'6", width can be adjusted as per site. Fixing of table to be kept 3' from thr floor.</t>
  </si>
  <si>
    <t>M S railing</t>
  </si>
  <si>
    <t xml:space="preserve">Providing and fixing in position M. S. Railing made out of 25 x 25 x1.5 MS hollow section for vertical sections and 12 x 12 x1.5 mm midrails finished in matt duco paint as per approved shade and wooden section Hardwood oak 50 x 25 mm (With Malamine Matt Polished) Handrail to be fixed on 6 mm x 50 mm M.S flat and End to End Main Balusters will be in size of 50 x 50 mm Cost to include all hardware and fasteners etc. complete in all respect as per detailed drawing. </t>
  </si>
  <si>
    <t>S S railing</t>
  </si>
  <si>
    <t xml:space="preserve">Providing and fixing in position S. S. Railing made out of  ss grade 304 hollow section for vertical sections and midrails and S.S Hollow handrail . Cost to include all hardware and fasteners etc. complete in all respect as per detailed drawing. </t>
  </si>
  <si>
    <t>Removing &amp; Re-fixing existing M.s/ S. S. Railing</t>
  </si>
  <si>
    <t xml:space="preserve">Removing and re-fixing in position existig S. S. Railing/M.S Railing with glass panels for installation of finishing material of tread &amp; riser. Cost to include all hardware, fasteners, and rubber / PVC leveller etc. complete in all respect as per detailed drawing. </t>
  </si>
  <si>
    <t>LS</t>
  </si>
  <si>
    <t xml:space="preserve">Mirror </t>
  </si>
  <si>
    <t>Providing and placing in position 6mm thk extra clear mirror of size 450mm x 1200 mm with 12mm thk marine ply at back to be fixed over ss stud on wall. Cost to include all hardware, fasteners, and rubber / PVC leveller etc. complete in all respect as per detailed drawing.</t>
  </si>
  <si>
    <t>No.</t>
  </si>
  <si>
    <t>Hood Graphic Panel</t>
  </si>
  <si>
    <t>Providing and fixing in place Hood Graphic Panel made out of approved shade powder coated sheet metal Complete as per details in drawing
Reference Drawing No. 960</t>
  </si>
  <si>
    <t>Computer Holder above Dough Tray &amp; Router</t>
  </si>
  <si>
    <t>Fixing ceiling mounted ,Metal fabricated Computer Holder for Thin clients above Dough Tray &amp; Router. Complete in all respect as per detailed drawing.</t>
  </si>
  <si>
    <t>Computer Holder Wall Mounted for SDP &amp; Makeline</t>
  </si>
  <si>
    <t>Fixing Wall mounted ,Metal fabricated Computer Holder for Thin clients above Dough Tray &amp; Router. Complete in all respect as per detailed drawing.</t>
  </si>
  <si>
    <t xml:space="preserve">Corian -6 MM THK.LG HAUSYS G-109 Foldable Ledge- Take away (Samsung aspen glow - AG636/ Rehau frost white 180L)  </t>
  </si>
  <si>
    <t>Providing &amp; fixing in position Corian foldable ledge to be made up of 6mm corian with necessary angle &amp; bracket support required to fix on m.s frame. It shall be fixed with Chemical Adhesive . The job including cutting of corian &amp; making smooth edges wherever required . The work shall also include cost of materials, wastages,bracket, labour, all lead and lift at all levels, loading and unloading, transportation, etc. and all other incidental charges etc., complete and as directed by Engineer-in-charge. Measurement to be calculated basis on Actual area in running feet.</t>
  </si>
  <si>
    <t>rft</t>
  </si>
  <si>
    <t>Take away counter</t>
  </si>
  <si>
    <t>Providing and placing in position Take away table made out of 19mm thk. Marine ply  finished with appd. Laminate  (Outside Laminate- 1mm THK. 14554 RH HOOKED ACACIA LAMINATE, MERINO WITH 2mm THK. REHAU MAKE MATCHING EDGE BAND &amp; Inisde laminate Merino Lam 21141 snow white ) and table top to be finish with 6 mm thk LG Hausys -109 Hi Macs over marine Ply with necessary support framework as approved, Cost to include all hardware, fasteners, and rubber / PVC leveller etc..Cost to inlude of making 1 drawer and shelve ,as per shared detailed drawing
and  Size 900 x 550 x 975 mm ht</t>
  </si>
  <si>
    <t>Sub Total of D.1.0</t>
  </si>
  <si>
    <t>E</t>
  </si>
  <si>
    <t>Plumbing</t>
  </si>
  <si>
    <t>E.1.0</t>
  </si>
  <si>
    <t>INTERNAL WATER SUPPLY SYSTEM</t>
  </si>
  <si>
    <t>Providing &amp; fixing on walls / ceiling / floors, medium grade having embossed ISI Mark  CPVC pipes  of diameter as mentioned below with fittings i.e.connector, clamps, tees, elbows, reducers, male-female etc. necessary fittings.  (Supreme / Prince/Astral or as approved. )</t>
  </si>
  <si>
    <t>15mm nominal bore</t>
  </si>
  <si>
    <t>RMT</t>
  </si>
  <si>
    <t>20mm nominal bore for sink+ gyser+ RO+ Basin+papsi machine</t>
  </si>
  <si>
    <t>25mm nominal bore for main water supply</t>
  </si>
  <si>
    <t>32mm nominal bore</t>
  </si>
  <si>
    <t>40mm nominal bore</t>
  </si>
  <si>
    <t>Providing &amp; fixing of ISI Mark CPVC ball valves of followig dia pipes as mentioned below (Make - supreme/prince/astral or as approved)</t>
  </si>
  <si>
    <t>b.5</t>
  </si>
  <si>
    <t>Providing &amp; fixing on walls / ceiling / floors,C class  G I C class pipe of diameter as mentioned below with screwed sockets, joints &amp; necessary.  (Supreme / Prince/Astral or as approved. )</t>
  </si>
  <si>
    <t>25MM nominal bore</t>
  </si>
  <si>
    <t>50 MM nominal bore</t>
  </si>
  <si>
    <t>Providing, Fixing, testing and commissioning of ISI marked Gun Metal Screwed pattern full way Gate valve with wheel tested to non shock cold working pressure upto 10 kg /sq cm(Stop Valve) conforming to IS 778 class 1   including jointing, supporting etc complete and as directed.(Danfoss/Jayhiwa/Zoloto or equivalent)</t>
  </si>
  <si>
    <t xml:space="preserve">20mm class 1.0 </t>
  </si>
  <si>
    <t>25mm class 1.0</t>
  </si>
  <si>
    <t>c.3</t>
  </si>
  <si>
    <t>32mm class 1.0</t>
  </si>
  <si>
    <t>c.4</t>
  </si>
  <si>
    <t xml:space="preserve">40mm class 1.0 </t>
  </si>
  <si>
    <t>c.5</t>
  </si>
  <si>
    <t>50 mm class 1.0</t>
  </si>
  <si>
    <t>Providing &amp; Fixing 15 mm C.P brass angle valve with C.P copper connecting pipe 375 mm long and nuts washer and C.P brass flange complete ,including cutting and making good the walls where required</t>
  </si>
  <si>
    <t>Providing and fixing brass ball balve with SS 304 stem and ball,teflon seat complete.</t>
  </si>
  <si>
    <t>f.1</t>
  </si>
  <si>
    <t>25 mm nominal bore</t>
  </si>
  <si>
    <t>f.2</t>
  </si>
  <si>
    <t>32 mm nominal bore</t>
  </si>
  <si>
    <t>f.3</t>
  </si>
  <si>
    <t>40 mm nominal bore</t>
  </si>
  <si>
    <t>Sub Total of E.1.0</t>
  </si>
  <si>
    <t>E.2.0</t>
  </si>
  <si>
    <t>INTERNAL DRAINAGE SYSTEM</t>
  </si>
  <si>
    <t>Providing and fixing UPVC SOIL / VENT / WASTE SWR pipe of required diameter conforming to I.S.-13592, and I.S.-4985 to withstand continous internal hydroulic pressure of 4 kg/cm2 including necessary fixtures and fittings, such as bends, tees,Clean out plugs (for the downtakes near bends).  single junctions, double junctions and joining with rubber rings and lubricants, on wall by means of clips or in ground including necessary excavation, laying refilling, trench testing etc. complete. (Prior approval of sample and brand by Ex.Engineer is necessary before use.) (Supreme / Prince/Astral or as approved. )</t>
  </si>
  <si>
    <t>32 mm dia</t>
  </si>
  <si>
    <t>40 mm dia</t>
  </si>
  <si>
    <t>50 mm dia.</t>
  </si>
  <si>
    <t xml:space="preserve">65mm dia </t>
  </si>
  <si>
    <t>75 mm dia.</t>
  </si>
  <si>
    <t>110 mm dia.</t>
  </si>
  <si>
    <t>150 mm dia.</t>
  </si>
  <si>
    <t xml:space="preserve">Providing ,laying, testing &amp; commissioning of approved Multi floor trap / Nahani trap with Chilly trap  of required sizes, including jointing etc. complete and as directed. (GMGR/Chilly or equivalent) 
</t>
  </si>
  <si>
    <t xml:space="preserve">SITC RO Water booster pump upto 1 HP Auto Cut Type , mounting with rubber pad &amp; nut bolt (Make Crompton Grundfoss,Danfoss ,Kirloskar or equivalent)  </t>
  </si>
  <si>
    <t xml:space="preserve">SITC RO Water booster pump 0.5  HP Auto Cut Type , mounting with rubber pad &amp; nut bolt (Make Crompton Grundfoss,Danfoss ,Kirloskar or equivalent)  </t>
  </si>
  <si>
    <r>
      <rPr>
        <sz val="10"/>
        <color indexed="8"/>
        <rFont val="Times New Roman"/>
      </rPr>
      <t>Providing and fixing of PVC water vertical type storage tanks of the approved quality, including making solid  work complete in all respects with gate valve,</t>
    </r>
    <r>
      <rPr>
        <sz val="10"/>
        <color indexed="23"/>
        <rFont val="Times New Roman"/>
      </rPr>
      <t xml:space="preserve"> float valve</t>
    </r>
    <r>
      <rPr>
        <sz val="10"/>
        <color indexed="8"/>
        <rFont val="Times New Roman"/>
      </rPr>
      <t xml:space="preserve"> and necessary accessiories .(Sintex or equivalent make of Capacity - 200-250 ltrs)</t>
    </r>
  </si>
  <si>
    <t>Providing and fixing of PVC water storage tanks of the approved quality, including making solid  work complete in all respects with gate valve and necessary accessiories(Sintex or equivalent make )</t>
  </si>
  <si>
    <t>Ltr</t>
  </si>
  <si>
    <t>Sub Total of E.2.0</t>
  </si>
  <si>
    <t>E.3.0</t>
  </si>
  <si>
    <t>EXTERNAL SEWERAGE</t>
  </si>
  <si>
    <t>Constructing brick masonry manhole with 1st class bricks in cement mortar 1:5(1 cement:5 fine sand) RCC top slab with 1:2:4 mix (1 cement :2coarse sand:4graded stone aggregate 20mm nominal size) foundation concrete 1:4:8 mix (1 cement:4 coarse sand :8 graded stone aggregate 40mm nominal size) inside and out side plastering 12mm thick with cement mortar 1:3(1 cement :3 coarse sand) finished with a floating coat of neat cement  inside and rough plaster on outside and making channels in cement concrete 1:2:4 mix(1 cement:2 coarse sand:4 graded stone aggregate 20mm nominal size) neatly finished complete as per standard design including excavation refilling and disposal of surplus earth.Inside size 80X80 cms and 60 cms  deep including C.I cover with frame (light duty) 455 x 610 mm internal dimensions total  weight of cover and frame not less than 38 kg(wt. Of cover 23 kg and wt.of frame15kg).</t>
  </si>
  <si>
    <t>Each</t>
  </si>
  <si>
    <t>Gt (18" x18") with 1 st Class brick in cement mortar 1:5 (1 cement : 5 cement) m.s grating  with pcc &amp; SS  Cover, 18" x 18" inside size complete and inside chamber base finish in PCC and brick surface to be  finished with tile</t>
  </si>
  <si>
    <t>Sub Total of E.3.0</t>
  </si>
  <si>
    <t>E.4.0</t>
  </si>
  <si>
    <t>Sanitarywares &amp; Fittings</t>
  </si>
  <si>
    <t>Providing &amp; Fixing following fixtures, the rate for the following shall be inclusive of all necessary fixtures, accessories &amp; attachments to make them operational, etc. complete to the satisfaction of the Architect
COST EXCLUDES INTERNAL CONCEALED PLUMBING WITH C.P.V.C. / P.V.C. PIPES ONLY (part of plumbing boq)</t>
  </si>
  <si>
    <r>
      <rPr>
        <sz val="10"/>
        <color indexed="8"/>
        <rFont val="Times New Roman"/>
      </rPr>
      <t>WC</t>
    </r>
    <r>
      <rPr>
        <b val="1"/>
        <sz val="10"/>
        <color indexed="8"/>
        <rFont val="Times New Roman"/>
      </rPr>
      <t xml:space="preserve"> (Details - Refer Toilet Specs.)</t>
    </r>
  </si>
  <si>
    <t xml:space="preserve">Hindware - Enigma or equivalent- wall mounted closet with Quiet-Close seat and cover (Catalogue no. 92024, Colour - Star white) </t>
  </si>
  <si>
    <t>Cocealed Cistern with flush plate</t>
  </si>
  <si>
    <t>Hindware or equivalent- Conceale Cistern (Concealo) and Face Plate (Concealo - Shell) / Flushing cistern can be identify from Vendor according to WC.</t>
  </si>
  <si>
    <r>
      <rPr>
        <sz val="10"/>
        <color indexed="8"/>
        <rFont val="Times New Roman"/>
      </rPr>
      <t xml:space="preserve">Wash Basin </t>
    </r>
    <r>
      <rPr>
        <b val="1"/>
        <sz val="10"/>
        <color indexed="8"/>
        <rFont val="Times New Roman"/>
      </rPr>
      <t>(Details - Refer Toilet Specs.)</t>
    </r>
  </si>
  <si>
    <t>Hindware Magma -1719 Artistic Basin-510X360X120 wall hung (white) or equivalent.</t>
  </si>
  <si>
    <t>Wash Basin</t>
  </si>
  <si>
    <t>Hindware table top wash basin  Fornte white 91043 or equivalent</t>
  </si>
  <si>
    <t>Toilet accessories</t>
  </si>
  <si>
    <t>Toilet paper holder with cover - Hindware - (Catalogue no. F880003) or equivalent</t>
  </si>
  <si>
    <r>
      <rPr>
        <sz val="10"/>
        <color indexed="8"/>
        <rFont val="Times New Roman"/>
      </rPr>
      <t xml:space="preserve">Soap Dispenser Wash Basin </t>
    </r>
    <r>
      <rPr>
        <b val="1"/>
        <sz val="10"/>
        <color indexed="8"/>
        <rFont val="Times New Roman"/>
      </rPr>
      <t>(Details - Refer Toilet Specs.)</t>
    </r>
  </si>
  <si>
    <t>Dolphy White ABS Wall Mounted 400 ml Liquid Soap Dispenser/ Dolphy – DSDR 0065 which is manual not automatic. But the alternative specs are mentioned for Automatic.- will use current only of Dolphy/censor one will be use for flagship stores only.</t>
  </si>
  <si>
    <t>Tissue Dispenser</t>
  </si>
  <si>
    <t>Dolphy Multifold Stainless Steel Towel Paper Dispenser</t>
  </si>
  <si>
    <t>a.8</t>
  </si>
  <si>
    <t>Pillar Cock for Wash Basin</t>
  </si>
  <si>
    <t>Hindware - Quadra Pillar cock - (Catalogue no. F380001CP, Finish - Chrome) or equivalent</t>
  </si>
  <si>
    <t>a.9</t>
  </si>
  <si>
    <t>Bib cock</t>
  </si>
  <si>
    <t>Hindware -Quadra which is actually “Quadra Bib Cock 2 in 1 with wall flange” or equivalent</t>
  </si>
  <si>
    <t>a.10</t>
  </si>
  <si>
    <r>
      <rPr>
        <sz val="10"/>
        <color indexed="8"/>
        <rFont val="Times New Roman"/>
      </rPr>
      <t xml:space="preserve">Jet Spray (Health Faucet)  </t>
    </r>
    <r>
      <rPr>
        <b val="1"/>
        <sz val="10"/>
        <color indexed="8"/>
        <rFont val="Times New Roman"/>
      </rPr>
      <t>(Details - Refer Toilet Specs.)</t>
    </r>
  </si>
  <si>
    <t>Hindware-Health Faucet  F 160013 CP ABS With Rubbit Cleaning System</t>
  </si>
  <si>
    <t>a.11</t>
  </si>
  <si>
    <t>Bottle Trap</t>
  </si>
  <si>
    <t>Hindware-Addons - Bottle Trap 32mm With 125mm &amp; 175mm Long Wall Connection Pipe &amp;Wall Flange (ECONOMY MODEL)</t>
  </si>
  <si>
    <t>a.12</t>
  </si>
  <si>
    <t>Sink Mixer For 3 way Sink</t>
  </si>
  <si>
    <t xml:space="preserve">Providing and fixing C.P brass wall mounted sink mixer with swinging spout including cutting and making good the walls where required. (3 way Sink ) </t>
  </si>
  <si>
    <t>a.13</t>
  </si>
  <si>
    <t>40 mm Dia Pipe</t>
  </si>
  <si>
    <t xml:space="preserve">40 mm CPVC Dia Pipe for 3 way sink for all inclusive fittings </t>
  </si>
  <si>
    <t>a.14</t>
  </si>
  <si>
    <t>Kitchen Paper Holder</t>
  </si>
  <si>
    <t>SS Kitchen Paper Holder 9" (Make : Hindware chrome F840008CP or equivalent)</t>
  </si>
  <si>
    <t>a.15</t>
  </si>
  <si>
    <t>Waste Coupling</t>
  </si>
  <si>
    <t>Waste Coupling for 3Way sink and Makeline sink</t>
  </si>
  <si>
    <t>a.16</t>
  </si>
  <si>
    <t>Waste Flexible Pipe</t>
  </si>
  <si>
    <t>PVC Waste flexible Pipe of 1.0m length and 25 mm dia (make :SBD/Shineman etc)</t>
  </si>
  <si>
    <t>a.17</t>
  </si>
  <si>
    <t>Conceal Coak</t>
  </si>
  <si>
    <t>Conceal coak for makeline sink (Make- Hindware F310003ACP  OR equivalent)  Regular Body Suitable for 15mm Pipe Line with Spindle Extension &amp; Plastic Protection Cap (without Exposed Parts) OR equivalent</t>
  </si>
  <si>
    <t>NO.</t>
  </si>
  <si>
    <t>Sub Total of E.4.0</t>
  </si>
  <si>
    <t>F</t>
  </si>
  <si>
    <t>Electrical</t>
  </si>
  <si>
    <t>F.1.0</t>
  </si>
  <si>
    <t>VTPN DB</t>
  </si>
  <si>
    <t>16 Way VTPN DB - Kitchen Equipment+ Lighting+Power DB</t>
  </si>
  <si>
    <t>Triple pole and neutral distribution board (VTPNDB with vertical busbar) with Double door surface/flush mounted comprising of following:-</t>
  </si>
  <si>
    <t xml:space="preserve">Incomer : </t>
  </si>
  <si>
    <t>100A , TM based MCCB of 25kA with O/L, S/C &amp; E/F Protection - 01 No</t>
  </si>
  <si>
    <t>Outgoing :</t>
  </si>
  <si>
    <t xml:space="preserve">6/32A SP MCB - 24 Nos </t>
  </si>
  <si>
    <t>6/32 Amp TP MCB- 8 Nos</t>
  </si>
  <si>
    <t>With all necessary connections</t>
  </si>
  <si>
    <t>12 Way VTPN DB - Kitchen Equipment+ Lighting+Power DB</t>
  </si>
  <si>
    <t>63A , TM based MCCB of 25kA with O/L, S/C &amp; E/F Protection - 01 No</t>
  </si>
  <si>
    <t xml:space="preserve">6/32A SP MCB - 18 Nos </t>
  </si>
  <si>
    <t>6/32 Amp TP MCB- 6 Nos</t>
  </si>
  <si>
    <t>8 Way VTPN DB - Kitchen Equipment+ Lighting+Power DB</t>
  </si>
  <si>
    <t xml:space="preserve">6/32A SP MCB - 12 Nos </t>
  </si>
  <si>
    <t>6/32 Amp TP MCB- 4 Nos</t>
  </si>
  <si>
    <t>Sub Total of F.1.0</t>
  </si>
  <si>
    <t>F.2.0</t>
  </si>
  <si>
    <t>TPN DB</t>
  </si>
  <si>
    <t>12 Way TPN DB - Kitchen Equipment+ Lighting+Power DB</t>
  </si>
  <si>
    <t>DB shall have separate neutral links of rating not less than 100A for each phase. The main incoming neutral link shall be in addition to three outgoing neutral links and shall be of 125A.</t>
  </si>
  <si>
    <t>63A FP, MCB of 10kA - 01 No</t>
  </si>
  <si>
    <t>Sub Incomer</t>
  </si>
  <si>
    <t>3Nos, DP, 63A, RCBO (30mA).</t>
  </si>
  <si>
    <t>6/32A SP MCB - 30 Nos</t>
  </si>
  <si>
    <t>8 Way TPN DB - Kitchen Equipment+ Lighting+Power DB</t>
  </si>
  <si>
    <t>Triple pole and neutral distribution board (TPNDB) with Double door surface/flush mounted of 8 way (4+ 24 Module) 4 Horizontal Rows in 4 Vertical tiers configuration   comprising of following:-</t>
  </si>
  <si>
    <t>8 Way TPN Double door type DB for Power comprising of following:-</t>
  </si>
  <si>
    <t>40A FP MCB,10kA - 01 No</t>
  </si>
  <si>
    <t>3Nos, DP, 40A, RCBO (30mA).</t>
  </si>
  <si>
    <t>6/32A SP MCB - 18 Nos</t>
  </si>
  <si>
    <t xml:space="preserve">6 way TPN DB </t>
  </si>
  <si>
    <t>Triple pole and neutral distribution board (TPNDB) with Double door surface/flush mounted of 6 way (4+ 18 Module) 4 Horizontal Rows in 4 Vertical tiers configuration   comprising of following:-</t>
  </si>
  <si>
    <t>6/32A SP MCB - 12 Nos</t>
  </si>
  <si>
    <t>Sub Total of F.2.0</t>
  </si>
  <si>
    <t>F.3.0</t>
  </si>
  <si>
    <t xml:space="preserve">SPN DB </t>
  </si>
  <si>
    <t>12 Way SPN DB - UPS DB</t>
  </si>
  <si>
    <t>12 Way SPN Double door type DB for Power comprising of following:-</t>
  </si>
  <si>
    <t>32A DP MCB  - 01 No</t>
  </si>
  <si>
    <t>16A SP MCB -05 Nos</t>
  </si>
  <si>
    <t>8 Way SPN DB - UPS DB</t>
  </si>
  <si>
    <t>8 Way SPN Double door type DB for Power comprising of following:-</t>
  </si>
  <si>
    <t>25A DP MCB  - 01 No</t>
  </si>
  <si>
    <t>16A SP MCB - 04 Nos</t>
  </si>
  <si>
    <t>10A SP MCB - 02 Nos</t>
  </si>
  <si>
    <t>6 Way SPN DB - UPS DB</t>
  </si>
  <si>
    <t>6 Way SPN Double door type DB for Power comprising of following:-</t>
  </si>
  <si>
    <t>16A DP MCB  - 01 No</t>
  </si>
  <si>
    <t>10A SP MCB - 03 Nos</t>
  </si>
  <si>
    <t>16A SP MCB - 1 No</t>
  </si>
  <si>
    <t>e.4</t>
  </si>
  <si>
    <t>64A FP MCB  - 04 No</t>
  </si>
  <si>
    <t>16A SP MCB -10 Nos</t>
  </si>
  <si>
    <t>Sub Total of F.3.0</t>
  </si>
  <si>
    <t>F.4.0</t>
  </si>
  <si>
    <t>Isolators /ELCB /RCBO &amp; SWITCH SOCKETS</t>
  </si>
  <si>
    <t xml:space="preserve">Supply , installation, testing comissioning of DP isolator of 25 A </t>
  </si>
  <si>
    <t xml:space="preserve">Supply , installation, testing comissioning of DP isolator of 32 A </t>
  </si>
  <si>
    <t xml:space="preserve">Supply , installation, testing comissioning of DP isolator of 40 A </t>
  </si>
  <si>
    <t xml:space="preserve">Supply , installation, testing comissioning of DP MCB of 25 A </t>
  </si>
  <si>
    <t xml:space="preserve">Supply , installation, testing comissioning of DP MCB of 32 A </t>
  </si>
  <si>
    <t xml:space="preserve">Supply , installation, testing comissioning of DP MCB of 40 A </t>
  </si>
  <si>
    <t xml:space="preserve">Supply , installation, testing comissioning of FP ELCB of 25 A, 100mA </t>
  </si>
  <si>
    <t xml:space="preserve">Supply , installation, testing comissioning of FP ELCB of 40 A, 100mA </t>
  </si>
  <si>
    <t xml:space="preserve">Supply , installation, testing comissioning of FP RCBO of 63 A, 100mA </t>
  </si>
  <si>
    <t xml:space="preserve">Supply, Installation, testing comissioning of 10 amp TPN MCB </t>
  </si>
  <si>
    <t xml:space="preserve">Supply, Installation, testing comissioning of 32 amp TPN MCB </t>
  </si>
  <si>
    <t>Supply, Installation, testing comissioning of 40  amp TPN MCB</t>
  </si>
  <si>
    <r>
      <rPr>
        <sz val="10"/>
        <color indexed="8"/>
        <rFont val="Times New Roman"/>
      </rPr>
      <t>Providing and fixing TPN/DP enclosure box for indoor purpose</t>
    </r>
  </si>
  <si>
    <r>
      <rPr>
        <sz val="10"/>
        <color indexed="8"/>
        <rFont val="Times New Roman"/>
      </rPr>
      <t>Providing and fixing TPN/DP enclosure box</t>
    </r>
    <r>
      <rPr>
        <b val="1"/>
        <sz val="10"/>
        <color indexed="8"/>
        <rFont val="Times New Roman"/>
      </rPr>
      <t xml:space="preserve"> </t>
    </r>
    <r>
      <rPr>
        <sz val="10"/>
        <color indexed="8"/>
        <rFont val="Times New Roman"/>
      </rPr>
      <t>(Wheather Proof) for outdoor purposes</t>
    </r>
  </si>
  <si>
    <t xml:space="preserve">Providing and Fixing 16 amp single phase Industrial socket </t>
  </si>
  <si>
    <t xml:space="preserve">Providing and Fixing 25 amp single phase Industrial socket </t>
  </si>
  <si>
    <t xml:space="preserve">Providing and Fixing 25 amp three phase Industrial socket </t>
  </si>
  <si>
    <t>ISOLATOR - (BEFORE SERVO STABILIZER)</t>
  </si>
  <si>
    <t>125A FP, 25kA Thermal Magnetic based MCCB with LSIG Protection with Box (As per the instruction of the Engineer Inchrge)</t>
  </si>
  <si>
    <t>100A FP, 25kA Thermal magneticr based MCCB with LSIG Protection with Box(As per the instruction of the Engineer Inchrge)</t>
  </si>
  <si>
    <t xml:space="preserve">6/16 Amp Electrical Top </t>
  </si>
  <si>
    <t>Light Point Wiring Specifications</t>
  </si>
  <si>
    <r>
      <rPr>
        <sz val="10"/>
        <color indexed="8"/>
        <rFont val="Times New Roman"/>
      </rPr>
      <t>Point wiring shall include FRLS</t>
    </r>
    <r>
      <rPr>
        <b val="1"/>
        <sz val="10"/>
        <color indexed="8"/>
        <rFont val="Times New Roman"/>
      </rPr>
      <t xml:space="preserve"> </t>
    </r>
    <r>
      <rPr>
        <sz val="10"/>
        <color indexed="8"/>
        <rFont val="Times New Roman"/>
      </rPr>
      <t xml:space="preserve">wire with all necessary "MMS PVC CONDUIT", with all fittings ,  accessories , couplings,collars etc., junction / pull / inspection boxes, wires, supports,bushings lamp holders, ceiling rose, flexible conduit, fan hooks wherever required, modular switch, switch box, Fan electronic regulator &amp; terminations using tinned copper lugs of crimping type with cheisling and scaffolding.  The scope of sub mains wiring from Panel to DB are excluded.All wiring should be terminated with coupler &amp; connectors.All lighting fixture wiring shall be carried out for primary point using 1.5sqmm copper stranded &amp; for secondary wiring </t>
    </r>
    <r>
      <rPr>
        <sz val="10"/>
        <color indexed="25"/>
        <rFont val="Times New Roman"/>
      </rPr>
      <t xml:space="preserve">1sqmm </t>
    </r>
    <r>
      <rPr>
        <sz val="10"/>
        <color indexed="8"/>
        <rFont val="Times New Roman"/>
      </rPr>
      <t xml:space="preserve">copper stranded conductor 660/1100V  grade PVC insulated wire in "PVC  Conduit".  Individual junction/inspection boxes shall be provided for each lighting fitting for the purpose of looping from fitting to fitting. 
</t>
    </r>
    <r>
      <rPr>
        <b val="1"/>
        <sz val="10"/>
        <color indexed="8"/>
        <rFont val="Times New Roman"/>
      </rPr>
      <t>From switch board/DB to first light fitting will be termed as primary point and First fitting to subsequent fitting on the same circuit shall be as termed secondary point. Light point wiring shall excluded submains wiring from Panel to DB. The scope of light point wiring starts after switch board/DB where switching control is directly from DB.</t>
    </r>
  </si>
  <si>
    <t>Lighting points with PVC conduit</t>
  </si>
  <si>
    <r>
      <rPr>
        <sz val="10"/>
        <color indexed="8"/>
        <rFont val="Times New Roman"/>
      </rPr>
      <t xml:space="preserve">Wiring for the following light points with 2X1.5 sq mm PVC insulated copper conductor 650V grade FRLS wires in concealed or surface mounted 20/25mm dia MMS PVC conduit as required including providing 6 amps flush type PVC moulded switches, cover plate,5 sided 1.2mm thick G.I. Box one module  for housing switches and earthing of the fixtures and outlet box with 1.5 mm PVC insulated copper conductor 650V grade green earth wire.(switches-as/approved make)- </t>
    </r>
    <r>
      <rPr>
        <b val="1"/>
        <sz val="10"/>
        <color indexed="8"/>
        <rFont val="Times New Roman"/>
      </rPr>
      <t>upto 10 Mt. wire length is inclusive.</t>
    </r>
  </si>
  <si>
    <t>Primary (First) light point controlled by a 6A switch.</t>
  </si>
  <si>
    <t xml:space="preserve">Nos </t>
  </si>
  <si>
    <t>Primary (First) light point controlled by a MCB in the DB.</t>
  </si>
  <si>
    <t>d.3</t>
  </si>
  <si>
    <t>Secondary (Loop) light point looped to first point and so on.(upto 6 mtr) wire length</t>
  </si>
  <si>
    <t>d.4</t>
  </si>
  <si>
    <r>
      <rPr>
        <sz val="10"/>
        <color indexed="8"/>
        <rFont val="Times New Roman"/>
      </rPr>
      <t>Supply, Installation, Testing &amp; Commissioning of mains with 2 X 1.5 sq.mm and earth wire 1.5 sqmm FRLS PVC copper wire ,in rigid  MMS PVC conduit min.25 mm dia, for light/fan/exhaust point from DB to point including all required accessories,etc  as per specification.</t>
    </r>
    <r>
      <rPr>
        <b val="1"/>
        <sz val="10"/>
        <color indexed="8"/>
        <rFont val="Times New Roman"/>
      </rPr>
      <t>(If wire length increase above 10 mt mentioned in lighting circuit)</t>
    </r>
  </si>
  <si>
    <t>d.5</t>
  </si>
  <si>
    <t xml:space="preserve">Supply, Installation, Testing &amp; Commissioning of mains with 2 X 2.5 sq.mm and earth wire 2.5 sqmm FRLS PVC copper wire ,in rigid MMS PVC conduit min.20 mm dia,including all required accessories,etc as per specification. </t>
  </si>
  <si>
    <t>d.6</t>
  </si>
  <si>
    <t>Supplying &amp; erecting mains with 2x4 sq.mm and earth wire 2.5 sqmm FRLS PVC copper wire laid with conduit/trunking/inside pole/Bus bars or any other places.</t>
  </si>
  <si>
    <t>Lighting points with MS conduit</t>
  </si>
  <si>
    <r>
      <rPr>
        <sz val="10"/>
        <color indexed="8"/>
        <rFont val="Times New Roman"/>
      </rPr>
      <t xml:space="preserve">Wiring for the following light points with 2X1.5 sq mm PVC insulated copper conductor 650V grade FRLS wires in concealed or surface mounted 20/25mm dia MS conduit as required including providing 6 amps flush type PVC moulded switches, cover plate,5 sided 1.2mm thick G.I. Box one module  for housing switches and earthing of the fixtures and outlet box with 1.5 mm PVC insulated copper conductor 650V grade green earth wire.(switches-as/approved make)- </t>
    </r>
    <r>
      <rPr>
        <b val="1"/>
        <sz val="10"/>
        <color indexed="8"/>
        <rFont val="Times New Roman"/>
      </rPr>
      <t>upto 10 Mt. wire length is inclusive.</t>
    </r>
  </si>
  <si>
    <t>e.1</t>
  </si>
  <si>
    <t>e.2</t>
  </si>
  <si>
    <t>e.3</t>
  </si>
  <si>
    <r>
      <rPr>
        <sz val="10"/>
        <color indexed="8"/>
        <rFont val="Times New Roman"/>
      </rPr>
      <t>Supply, Installation, Testing &amp; Commissioning of mains with 2 X 1.5 sq.mm and earth wire 1.5 sqmm FRLS PVC copper wire ,in rigid  MS conduit min.25 mm dia, for light/fan/exhaust point from DB to point including all required accessories,etc  as per specification.</t>
    </r>
    <r>
      <rPr>
        <b val="1"/>
        <sz val="10"/>
        <color indexed="8"/>
        <rFont val="Times New Roman"/>
      </rPr>
      <t>(If wire length increase above 10 mt mentioned in lighting circuit)</t>
    </r>
  </si>
  <si>
    <t>Rmtr</t>
  </si>
  <si>
    <t>e.5</t>
  </si>
  <si>
    <t xml:space="preserve">Supply, Installation, Testing &amp; Commissioning of mains with 2 X 2.5 sq.mm and earth wire 2.5 sqmm FRLS PVC copper wire ,in rigid MS conduit min.20 mm dia,including all required accessories,etc as per specification. </t>
  </si>
  <si>
    <t>Power Point wiring</t>
  </si>
  <si>
    <t>All switch socket wiring shall be carried out for primary point using 3x2.5 sq mm wire in "PVC  Conduit" for connection of 6/16amp socket. Individual junction/inspection boxes shall be provided for each Power Point for the purpose of looping with cheisling and scaffolding work if required .Inclusive of all G.I. Boxing and wire termination &amp; MMS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10 Mt. wire length is inclusive.</t>
  </si>
  <si>
    <t>First Point wiring with 6A,5pin wall socket outlet and controlled by a 6A switch</t>
  </si>
  <si>
    <t>Extra loop point wiring with 6A, 5 pin wall socket outlet and controlled by a 6A switch upto 6 mtr length</t>
  </si>
  <si>
    <t>First Point wiring with 16A,5pin wall socket outlet and controlled by a 16A switch</t>
  </si>
  <si>
    <t>f.4</t>
  </si>
  <si>
    <t>Extra loop point wiring with 16A, 5 pin wall socket outlet and controlled by a 16A switch upto 6 mtr length</t>
  </si>
  <si>
    <t>f.5</t>
  </si>
  <si>
    <t>Additional 6 Amp Switch &amp; socket outlet in G.I. Box on modular cover plate adjoining and looped from the existing point. (Note:-additional means switch socket in modular box and plate adjoining the existing one on the same circuit.) Wire will be paid in Rmt separately</t>
  </si>
  <si>
    <t>All switch socket wiring shall be carried out for primary point using 3X4 sq mm wire in "PVC  Conduit" for connection of 16 amp socket .  Individual junction/inspection boxes shall be provided for each Power Point for the purpose of looping with cheisling and scaffolding work if required .Inclusive of all G.I. Boxing and wire termination &amp; MMS PVC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12 Mt. wire length is inclusive.</t>
  </si>
  <si>
    <t>g.1</t>
  </si>
  <si>
    <t>First Point wiring with 16A, 3Pin combined shuttered wall socket outlet and controlled by a 16A one way switch with indicator.</t>
  </si>
  <si>
    <t>g.2</t>
  </si>
  <si>
    <t>Extra loop point wiring with 16A, 3Pin combined shuttered wall socket outlet and controlled by a 16A one way switch with indicator.upto 6 mtr wiring</t>
  </si>
  <si>
    <t>g.3</t>
  </si>
  <si>
    <t>Additional 16 Amp Switch &amp; socket outlet in G.I. Box on modular cover plate adjoining and looped from the existing point. (Note:-additional means switch socket in modular box and plate adjoining the existing one on the same circuit.) . Wire will be paid in Rmt separately</t>
  </si>
  <si>
    <t>g.4</t>
  </si>
  <si>
    <t>Supply and Laying of Wiring for light/ power plug with 4X4 sq. mm FRLS PVC  insulated copper conductor single core wire in surface/recessed medium class MMS PVC conduit alongwith 2 Nos. 4 sq. mm FRLS PVC insulated copper conductor single core cable for loop earthing as required.</t>
  </si>
  <si>
    <t>Power Point wiring(MS conduit)</t>
  </si>
  <si>
    <t>All switch socket wiring shall be carried out for primary point using 3x2.5 sq mm wire in "MS  Conduit" for connection of 6/16amp socket. Individual junction/inspection boxes shall be provided for each Power Point for the purpose of looping with cheisling and scaffolding work if required .Inclusive of all G.I. Boxing and wire termination &amp; MMS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10 Mt. wire length is inclusive.</t>
  </si>
  <si>
    <t>h.2</t>
  </si>
  <si>
    <t>h.3</t>
  </si>
  <si>
    <t>h.4</t>
  </si>
  <si>
    <t>All switch socket wiring shall be carried out for primary point using 3X4 sq mm wire in "MS Conduit" for connection of 16 amp socket .  Individual junction/inspection boxes shall be provided for each Power Point for the purpose of looping with cheisling and scaffolding work if required .Inclusive of all G.I. Boxing and wire termination &amp; MMS PVC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12 Mt. wire length is inclusive.</t>
  </si>
  <si>
    <t>i.1</t>
  </si>
  <si>
    <t>i.2</t>
  </si>
  <si>
    <t xml:space="preserve">Conduiting </t>
  </si>
  <si>
    <t>Supplying and fixing of following sizes of medium class PVC conduit along with accessories in surface/recess including cutting the wall/floor  and making good the same in case of recessed conduit as required.</t>
  </si>
  <si>
    <t>j.1</t>
  </si>
  <si>
    <t>20 mm</t>
  </si>
  <si>
    <t>j.2</t>
  </si>
  <si>
    <t>25 mm</t>
  </si>
  <si>
    <t>j.3</t>
  </si>
  <si>
    <t>32 mm</t>
  </si>
  <si>
    <t>j.4</t>
  </si>
  <si>
    <t>40 mm</t>
  </si>
  <si>
    <t>j.5</t>
  </si>
  <si>
    <t>50 mm</t>
  </si>
  <si>
    <t>Supplying and fixing of following sizes of MS conduit along with accessories in surface/recess including painting in case of surface conduit, or cutting the wall and making good the same 
in case of recessed conduit as required.</t>
  </si>
  <si>
    <t>k.1</t>
  </si>
  <si>
    <t>k.2</t>
  </si>
  <si>
    <t>k.3</t>
  </si>
  <si>
    <t>k.4</t>
  </si>
  <si>
    <t>k.5</t>
  </si>
  <si>
    <r>
      <rPr>
        <sz val="10"/>
        <color indexed="8"/>
        <rFont val="Times New Roman"/>
      </rPr>
      <t xml:space="preserve">Supplying &amp; erecting  </t>
    </r>
    <r>
      <rPr>
        <sz val="10"/>
        <color indexed="14"/>
        <rFont val="Times New Roman"/>
      </rPr>
      <t>MMS</t>
    </r>
    <r>
      <rPr>
        <sz val="10"/>
        <color indexed="8"/>
        <rFont val="Times New Roman"/>
      </rPr>
      <t xml:space="preserve"> PVC flexible Conduit 25 mm dia.conforming to I.S. and approved make with required number of couplings, bushes, check nuts etc. </t>
    </r>
  </si>
  <si>
    <t xml:space="preserve">Supplying &amp; erecting G.I. flexible Conduit 25 mm dia.conforming to I.S. and approved make with required number of couplings, bushes, check nuts etc. </t>
  </si>
  <si>
    <t xml:space="preserve">Supplying &amp; erecting PVC flexible Conduit 50 mm dia.conforming to I.S. and approved make with required number of couplings, bushes, check nuts etc. </t>
  </si>
  <si>
    <t>Supply, Installation, Testing &amp; Commissioning of G.I Conduit 32mm dia with necessary accessories in wall/floor with chiselling appropriately as per specification.</t>
  </si>
  <si>
    <t>Supply, Installation, Testing &amp; Commissioning of G.I conduit 25 mm in dia with necessary accessories in RCC work/false ceiling/false flooring as per specification</t>
  </si>
  <si>
    <t>Sub Total of F.4.0</t>
  </si>
  <si>
    <t>F.5.0</t>
  </si>
  <si>
    <t>LT CABLES &amp; TERMINATIONS</t>
  </si>
  <si>
    <t>SUPPLY AND LAYING OF THE CABLES</t>
  </si>
  <si>
    <t>Supply, Errecting, Termination &amp; Commissioning of following sizes of 1.1 KV grade FRLS Armoured/Unarmoured Copper/ Aluminum conductor cables laid over MS supports cable racks/trays or fixing on walls including clamping the cable to supports cable racks or fixing on walls including   lugs, double compression gland   and joints complete  in an approved manner as required .</t>
  </si>
  <si>
    <t>4Cx16 Sq.mm AL Arm. XLPE</t>
  </si>
  <si>
    <t>4Cx25 Sq.mm AL Arm. XLPE</t>
  </si>
  <si>
    <t>3Cx2.5 Sqmm Cu. Arm. XLPE</t>
  </si>
  <si>
    <t>3Cx4 Sqmm Cu. Arm. XLPE</t>
  </si>
  <si>
    <t>3.5Cx35 Sq.mm AL Arm. XLPE</t>
  </si>
  <si>
    <t>3.5Cx50 Sq.mm AL Arm. XLPE</t>
  </si>
  <si>
    <t>3.5Cx70 Sq.mm AL Arm. XLPE</t>
  </si>
  <si>
    <t>3.5Cx95 Sq.mm AL Arm. XLPE</t>
  </si>
  <si>
    <t>4Cx2.5 Sq.mm Cu. Arm. XLPE</t>
  </si>
  <si>
    <t>4Cx4 Sq.mm Cu. Arm. XLPE</t>
  </si>
  <si>
    <t>4C x 6 sq.mm Cu. Arm. XLPE</t>
  </si>
  <si>
    <t>4Cx10 Sq.mm Cu. Arm. XLPE</t>
  </si>
  <si>
    <t>4C x 16 sq.mm Cu. Arm. XLPE</t>
  </si>
  <si>
    <t>CABLE TERMINATION</t>
  </si>
  <si>
    <r>
      <rPr>
        <sz val="10"/>
        <color indexed="8"/>
        <rFont val="Times New Roman"/>
      </rPr>
      <t xml:space="preserve">Supplying and making indoor Cable end Termination of following sizes 1.1kV grade LT XLPE insulated, HR PVC sheathed, stranded Aluminum/copper conductor, Armoured/ Unarmoured cables as per IS:7098 part-I including cost of tinned copper / Aluminium heavy duty crimpping lugs, </t>
    </r>
    <r>
      <rPr>
        <b val="1"/>
        <u val="single"/>
        <sz val="10"/>
        <color indexed="8"/>
        <rFont val="Times New Roman"/>
      </rPr>
      <t>double compression weatherproof glands</t>
    </r>
    <r>
      <rPr>
        <sz val="10"/>
        <color indexed="8"/>
        <rFont val="Times New Roman"/>
      </rPr>
      <t>, insulation tape, Name Plate at Both Ends and all necessary material to complete the termination.</t>
    </r>
  </si>
  <si>
    <t>2/3/3.5/4 CORES AL. CABLE WITH AL. LUGS</t>
  </si>
  <si>
    <t xml:space="preserve">35 sq.mm. </t>
  </si>
  <si>
    <t>Jt</t>
  </si>
  <si>
    <t xml:space="preserve">50 sq.mm. </t>
  </si>
  <si>
    <t xml:space="preserve">70 sq.mm. </t>
  </si>
  <si>
    <t>Multicore Flexible Cables : 1100 Volt Annealed Bare Electrolytic High, Conductivity Copper Conductor Flexible PVC Type 'A' Insulated &amp; PVC ST-1 Sheathed Cables in existing Conduit. Conforming to IS: 694:1990 including Making Both End terminations with copper lugs.</t>
  </si>
  <si>
    <r>
      <rPr>
        <sz val="10"/>
        <color indexed="8"/>
        <rFont val="Times New Roman"/>
      </rPr>
      <t>3C x 2.5mm</t>
    </r>
    <r>
      <rPr>
        <vertAlign val="superscript"/>
        <sz val="10"/>
        <color indexed="8"/>
        <rFont val="Times New Roman"/>
      </rPr>
      <t>2</t>
    </r>
    <r>
      <rPr>
        <sz val="10"/>
        <color indexed="8"/>
        <rFont val="Times New Roman"/>
      </rPr>
      <t xml:space="preserve"> 1100V grade flexible copper conductor sheathed FLRS PVC cable (P, N, IG)- IS 694/1990.</t>
    </r>
  </si>
  <si>
    <r>
      <rPr>
        <sz val="10"/>
        <color indexed="8"/>
        <rFont val="Times New Roman"/>
      </rPr>
      <t>3C x 4.0mm</t>
    </r>
    <r>
      <rPr>
        <vertAlign val="superscript"/>
        <sz val="10"/>
        <color indexed="8"/>
        <rFont val="Times New Roman"/>
      </rPr>
      <t>2</t>
    </r>
    <r>
      <rPr>
        <sz val="10"/>
        <color indexed="8"/>
        <rFont val="Times New Roman"/>
      </rPr>
      <t xml:space="preserve"> 1100V grade flexible copper conductor sheathed FLRS PVC cable (P, N, IG)- IS 694/1990.</t>
    </r>
  </si>
  <si>
    <t>Sub Total of F.5.0</t>
  </si>
  <si>
    <t>F.6.0</t>
  </si>
  <si>
    <t>EARTHING  (In absence of D.G.Vendor)</t>
  </si>
  <si>
    <t>Supply &amp; Laying of 25mmX3mm GI strips with necessary G. I. Clamps fixed on wall/cable/ conduit with screws in an approved manner.</t>
  </si>
  <si>
    <t>Mtrs</t>
  </si>
  <si>
    <t>Supply &amp; Laying of 25mmX3mm CU strips with necessary G. I. Clamps fixed on wall/cable/ conduit with screws in an approved manner.</t>
  </si>
  <si>
    <t>25X4 sqmm Earth Alu.Armd cable(For RoofTop) with necessary G. I. Clamps fixed on wall/cable/ conduit with screws in an approved manner.</t>
  </si>
  <si>
    <t>35X4 sqmm Earth Alu.Armd cable(For RoofTop) with necessary G. I. Clamps fixed on wall/cable/ conduit with screws in an approved manner.</t>
  </si>
  <si>
    <t>8 SWG GI Earth Wire with necessary G. I. Clamps fixed on wall/cable/ conduit with screws in an approved manner.</t>
  </si>
  <si>
    <t>8 SWG Cu Wire with necessary G. I. Clamps fixed on wall/cable/ conduit with screws in an approved manner.</t>
  </si>
  <si>
    <t>Supply, Installation, Testing &amp; Commissioning of  long life,  Maintenance Free advance chemical  Earthing System with 20 year service warranty  with 8 feet Vertical Pipe in pipe GI Not less than 1.5” (40mm) ID and not less than 1.5mm wall thickness, &amp; 20x2mm tape inside, which does not require manual addition of water including earthing chamber  (300m x 300mm x 300 deep)with cover. The complete systems supported by SEM-20 STRONG based certified advance soil enhancement material. Including all civil works for pit. UOM - Each. This should be done till upto 3 mtr.(Earth resistance value shall be  &lt;1 Ohm)</t>
  </si>
  <si>
    <t>No.'s</t>
  </si>
  <si>
    <t>Supply, Installation, testing and commissioning of earth pits comprising 600x600x 3mm thick G.I. electrode/plate 25 mm dia medium class watering G.I. pipe, G.I. funnel with 20 gauge GI wire mesh, masonary chamber with concrete base, CI manhole cover with frame (300m x 300mm x 300 deep) strip from earth palte to link painted  with bitumastic paint, test link joint packing  the mixture with salt  &amp;charcoal 150 mm all  around plate electrode complete as required as per IS:3043..(Earth resistance value shall be  &lt;1 Ohm)</t>
  </si>
  <si>
    <t>4.0 sq.mm. Cu. Flexible cable</t>
  </si>
  <si>
    <t>6.0 sq.mm. Cu. Flexible cable</t>
  </si>
  <si>
    <t>10 sq.mm. Cu. Flexible cable</t>
  </si>
  <si>
    <t>D.G Foundation</t>
  </si>
  <si>
    <t>Generator bedding incl of floor raising with debris (4" to 6" )with necessary brickwork at all sides/ with 1:2:4 cement sand metal morter bed as PCC/ IPS/plaster on vertical edges, complete in all respects</t>
  </si>
  <si>
    <t>Sub Total of F 6.0</t>
  </si>
  <si>
    <t>F.7.0</t>
  </si>
  <si>
    <t>Cable Trays</t>
  </si>
  <si>
    <t>Providing &amp; erecting Hot deeped Galvanised Perforated type Cable tray manufactured from 18 swg (1.6 mm thick) GI sheet of 300 mm width &amp; 50 mm height complete with necessary coupler plates &amp; hardware  in approved manner. Including Paints</t>
  </si>
  <si>
    <t>Cable Tray -Non Perforated for Kitchen</t>
  </si>
  <si>
    <t>Providing &amp; erecting Hot deeped Galvanised Non -Perforated type Cable tray manufactured from 18 swg (1.6 mm thick) GI sheet of 300 mm width &amp; 50 mm height complete with necessary coupler plates &amp; hardware in approved manner  Including Paint</t>
  </si>
  <si>
    <t>Providing &amp; erecting Hot deeped Galvanised Perforated type Cable tray manufactured from 18 swg (1.6 mm thick) GI sheet of 200 mm width &amp; 50 mm height complete with necessary coupler plates &amp; hardware in approved manner.Including Paint</t>
  </si>
  <si>
    <t>Providing &amp; erecting Hot deeped Galvanised Non -Perforated type Cable tray manufactured from 18 swg (1.6 mm thick) GI sheet of 200 mm width &amp; 50 mm height complete with necessary coupler plates &amp; hardware in approved manner.Including Paint</t>
  </si>
  <si>
    <t>Providing &amp; erecting Hot deeped Galvanised Perforated type Cable tray manufactured from 18 swg (1.6 mm thick) GI sheet of 100 mm width &amp; 50 mm height complete with necessary coupler plates &amp; hardware in approved manner.Including Paint</t>
  </si>
  <si>
    <t>Providing &amp; erecting Hot deeped Galvanised Non- Perforated type Cable tray manufactured from 18 swg (1.6 mm thick) GI sheet of 100 mm width &amp; 50 mm height complete with necessary coupler plates &amp; hardware in approved manner.Including Paint</t>
  </si>
  <si>
    <t>Providing &amp; erecting Hot deeped Galvanised Perforated type Cable tray manufactured from 18 swg (1.6 mm thick) GI sheet of 50 mm width &amp; 50 mm height complete with necessary coupler plates &amp; hardware in approved manner.Including Paint</t>
  </si>
  <si>
    <r>
      <rPr>
        <sz val="10"/>
        <color indexed="8"/>
        <rFont val="Times New Roman"/>
      </rPr>
      <t>Providing &amp; erecting Hot deeped Galvanised Non -Perforated type Cable tray manufactured from 18 swg (</t>
    </r>
    <r>
      <rPr>
        <u val="single"/>
        <sz val="10"/>
        <color indexed="8"/>
        <rFont val="Times New Roman"/>
      </rPr>
      <t xml:space="preserve">1.6 mm thick) </t>
    </r>
    <r>
      <rPr>
        <sz val="10"/>
        <color indexed="8"/>
        <rFont val="Times New Roman"/>
      </rPr>
      <t>GI sheet of 50 mm width &amp; 50 mm height complete with necessary coupler plates &amp; hardware in approved manner.Including Paint</t>
    </r>
  </si>
  <si>
    <t>Raceway</t>
  </si>
  <si>
    <t xml:space="preserve">Provind and laying of 2MM thick GI factory fabricated raceways in partition of the following sizes including providing removable 3 mm thick GI cover knock our holes and fixing accessories complete required including floor supports, bends, access boxes and tap of boxes as per instruction from site supervision. </t>
  </si>
  <si>
    <t xml:space="preserve">300mm wide x 40mm deep </t>
  </si>
  <si>
    <t xml:space="preserve">150mm wide x 40mm deep </t>
  </si>
  <si>
    <t xml:space="preserve">100mm wide x 40mm deep </t>
  </si>
  <si>
    <t xml:space="preserve">50mm wide x 40mm deep </t>
  </si>
  <si>
    <t>Sub Total of F.7.0</t>
  </si>
  <si>
    <t>F.8.0</t>
  </si>
  <si>
    <t>Electrical Related Civil work</t>
  </si>
  <si>
    <t xml:space="preserve">Excavation/ Cheselling under floor for laying cables/ conduits in wall or floor as per requirement, complete with finishing etc </t>
  </si>
  <si>
    <t>Sq.Mtr</t>
  </si>
  <si>
    <t>Sub Total of F.8.0</t>
  </si>
  <si>
    <t>F.9.0</t>
  </si>
  <si>
    <t>Geyser</t>
  </si>
  <si>
    <t xml:space="preserve">SITC of Digital instant GEYSER ABOVE SINK 3 ltr (Ao Smith or equivalent)instant with required accessories) </t>
  </si>
  <si>
    <t xml:space="preserve">SITC of Storage Geyser (25 ltr) AO smith or equivalent used above 3 way sink with required accessories </t>
  </si>
  <si>
    <t>No</t>
  </si>
  <si>
    <t>Sub Total of F.9.0</t>
  </si>
  <si>
    <t>F.10.0</t>
  </si>
  <si>
    <t>Music System/ CONDUITING/WIRING FOR TELEPHONE/DATA/ MUSIC AND COMPUTER SYSTEM</t>
  </si>
  <si>
    <t>SITC of Sony Music System (DAV DZ - 350) or Equivalent Make 5.1</t>
  </si>
  <si>
    <t>no</t>
  </si>
  <si>
    <t>Wiring to music speakers with 2 pairs 40/0.076 flexible wire (PVC insulator, annealed or surface mounted 20/25 mm PVC conduit as directed (from speaker outlet to music junction box).</t>
  </si>
  <si>
    <t>Two nos. telephone jack outlet in 2 module GI outlet -{Refer Details- Electrical (C) below}</t>
  </si>
  <si>
    <t>Providing and drawing RG-58 co-axial cable for computer system in existing PVC conduit.</t>
  </si>
  <si>
    <t>Cat-6 Cable for Switch to Camera inlcuding conduit.</t>
  </si>
  <si>
    <t xml:space="preserve">I O Plate including necessary Jack and connections </t>
  </si>
  <si>
    <r>
      <rPr>
        <sz val="10"/>
        <color indexed="8"/>
        <rFont val="Times New Roman"/>
      </rPr>
      <t xml:space="preserve"> VGA cable Including spliter</t>
    </r>
  </si>
  <si>
    <t>Data Modular Box</t>
  </si>
  <si>
    <t>150mm x 200 x 40mm (W x H) - (18 SWG - 2 mm) with cover with one partition.</t>
  </si>
  <si>
    <t xml:space="preserve">100 x 100 x 40mm deep with cover plate for makeline /Slap Table/Biometric </t>
  </si>
  <si>
    <t>300 x 300 x 100 mm deep boxes with cover plate for Electrical Panel</t>
  </si>
  <si>
    <t>Supplying and fixing 1.6 mm thick MS junction/outlet 450X300X100 mm deep boxes with cover plate</t>
  </si>
  <si>
    <t>Sub Total of F.10.0</t>
  </si>
  <si>
    <t>G</t>
  </si>
  <si>
    <t>Fire Detection and Alarm System</t>
  </si>
  <si>
    <t>G.1.0</t>
  </si>
  <si>
    <t>Supply, installation, testing &amp; commissioning of Conventional Type optical Smoke Detector with inbuilt scattered light measurement, rate of rise and fixed temperature based technology and LED indication should be on the centre of the detector with mounting base complete as required.</t>
  </si>
  <si>
    <t xml:space="preserve">Supply, Installation, testing &amp; commissioning of addressable type smoke Detector with floating sensitivity  Complete with all accessories like base, base box, etc. to be installed under / above false ceiling, roof and concealed space, etc. complete as required. </t>
  </si>
  <si>
    <t xml:space="preserve">Supply, Installation, testing &amp; commissioning of addressable type Heat Detector (fixed cum-rate of rise type) with fix temperature at 78 o C complete with all fixing accessories like base, base box, etc to be installed under /above false ceiling, roof and concealed space, etc complete as required. </t>
  </si>
  <si>
    <t>Supply, installation, testing &amp; commissioning of conventional Manual Call Point (break glass type)complete with push button,enclosed in box with provision of conduit/cable coupling.The unit to be painted fire red outside ,white inside and written "in case of fire break glass" or as required.</t>
  </si>
  <si>
    <t>Supply, Installation, testing &amp; commissioning of addressable type manual call point (break glass type) complete with push button, enclosed in box with provision for cable or conduit coupling. The unit to be painted fire red outside, white inside and written 'In case of fire break glass'.</t>
  </si>
  <si>
    <t>Supply, installation, testing &amp; commissioning of Conventional Hooter cum Strobe complete as required.110 cd light &amp; 85 dB adjustable at different locations complete with all fixing accessories etc under false ceiling ,roof,wall etc complete as required.</t>
  </si>
  <si>
    <t>Supply, Installation, testing &amp; commissioning of hoooters (Specification :- 110 cd light &amp; 85 dB with adjustable DB)  at different locations complete with all fixing accessories, etc under false ceiling roof, wall etc.  complete as required.</t>
  </si>
  <si>
    <t>Supply, installation, testing &amp; commissioning of 2 zone based conventional Fire alarm control panel with standard set complete as required.</t>
  </si>
  <si>
    <t>Set</t>
  </si>
  <si>
    <t xml:space="preserve">Supplying, erecting, testing and commissioning the addressable type Fire Alarm Control Panel (FACP) with standard accessories complete </t>
  </si>
  <si>
    <t xml:space="preserve">Supplying and erecting PVC armoured cable 2 core 1.5 sq. mm FRLS copper conductor complete erected on wall / celling  as per specification </t>
  </si>
  <si>
    <t>Mtr.</t>
  </si>
  <si>
    <t>Supply installation testing and comissioning of Hood supression system(Ceasefire or equivalent).</t>
  </si>
  <si>
    <t>Sub Total of G.1.0</t>
  </si>
  <si>
    <t>H</t>
  </si>
  <si>
    <t>HVAC LOW SIDE</t>
  </si>
  <si>
    <t>H.1.0</t>
  </si>
  <si>
    <t>DUCTING :  ( MAKE: ZECO/TATA/JINDAL/SAIL/ROLASTAR/NUTECH)</t>
  </si>
  <si>
    <r>
      <rPr>
        <sz val="10"/>
        <color indexed="8"/>
        <rFont val="Times New Roman"/>
      </rPr>
      <t>Supply, Installation, Testing and Commissioning of factory made lock-forming quality</t>
    </r>
    <r>
      <rPr>
        <b val="1"/>
        <sz val="10"/>
        <color indexed="8"/>
        <rFont val="Times New Roman"/>
      </rPr>
      <t xml:space="preserve"> flat oval spiral ducting</t>
    </r>
    <r>
      <rPr>
        <sz val="10"/>
        <color indexed="8"/>
        <rFont val="Times New Roman"/>
      </rPr>
      <t xml:space="preserve"> of approved makes complying with IS: 277 and having 120 GSM coating classification with elbows, turning vanes, volume control dampers, G.I. supports, hangers, etc. required accessories .  The price shall include the cost of threaded rod supports/Gripples for open ceiling area etc.  The item also include providing &amp; applying two coat  of approved make anti corrosive paint over a coat of primer as per manufacturers/architect's recommendations. </t>
    </r>
  </si>
  <si>
    <t>24 gauge galvanized sheet(Thickness - 0.6 mm) - Up to 750 mm</t>
  </si>
  <si>
    <t>Sq.mtr</t>
  </si>
  <si>
    <t>22 gauge galvanised sheet(Thickness - 0.8 mm) - Up to 1500 mm</t>
  </si>
  <si>
    <r>
      <rPr>
        <sz val="10"/>
        <color indexed="8"/>
        <rFont val="Times New Roman"/>
      </rPr>
      <t xml:space="preserve">Supply, Installation, Testing and Commissioning of Site Fabricated </t>
    </r>
    <r>
      <rPr>
        <b val="1"/>
        <sz val="10"/>
        <color indexed="8"/>
        <rFont val="Times New Roman"/>
      </rPr>
      <t xml:space="preserve">rectangular GI ducting </t>
    </r>
    <r>
      <rPr>
        <sz val="10"/>
        <color indexed="8"/>
        <rFont val="Times New Roman"/>
      </rPr>
      <t xml:space="preserve">of approved makes complying with IS: 277 and having 120 GSM coating classification. The price shall include the cost of necessary accessories &amp; supports (like flanges, neoprene gaskets, wire ropes, corner saddles, guide vanes, vibration isolators, fire retardant canvas connection in all fan outlet connections, joints, sealing around the duct at wall crossings, labeling, </t>
    </r>
    <r>
      <rPr>
        <b val="1"/>
        <sz val="10"/>
        <color indexed="8"/>
        <rFont val="Times New Roman"/>
      </rPr>
      <t>(M.S supports / M.S Frame</t>
    </r>
    <r>
      <rPr>
        <sz val="10"/>
        <color indexed="8"/>
        <rFont val="Times New Roman"/>
      </rPr>
      <t xml:space="preserve"> </t>
    </r>
    <r>
      <rPr>
        <b val="1"/>
        <sz val="10"/>
        <color indexed="8"/>
        <rFont val="Times New Roman"/>
      </rPr>
      <t xml:space="preserve">For Duct travelling Vertical up to Terrace, necessary flange type opening at specific interval for duct cleaning etc. for kitchen exhaust duct )as per specifications. </t>
    </r>
    <r>
      <rPr>
        <sz val="10"/>
        <color indexed="8"/>
        <rFont val="Times New Roman"/>
      </rPr>
      <t>The price shall include the cost of threaded rod support. The item also include providing &amp; applying two coat of approved make anti corrosive paint over a coat of primer as per manufacturers/architect's recommendations,also with cheisling and scaffolding if required.</t>
    </r>
  </si>
  <si>
    <t>22 gauge galvanized sheet - For Exhaust &amp; fresh Air Duct</t>
  </si>
  <si>
    <t>24 gauge galvanized sheet - For Exhaust &amp; fresh Air Duct</t>
  </si>
  <si>
    <t xml:space="preserve">SITC of Canvas cloth at fan mouth for  Exhaust &amp; Fresh air unit as per detail specification </t>
  </si>
  <si>
    <t>Sub Total of H.1.0</t>
  </si>
  <si>
    <t>H.2.0</t>
  </si>
  <si>
    <t>THERMAL INSULATION</t>
  </si>
  <si>
    <t xml:space="preserve">Supply &amp; Installation of closed cell structure Elastomeric foam based on synthetic nitrile rubber. The insulation material  shall have fire performance of Class O acc. to building regulations. Fire propagation shall be tested acc. to BS476 Part 6:1989. It shall be FM approved &amp; UL94 tested. </t>
  </si>
  <si>
    <t xml:space="preserve">13 mm thick for External  Insulation of duct  </t>
  </si>
  <si>
    <t xml:space="preserve">09 mm thick for Internal  Insulation of duct </t>
  </si>
  <si>
    <t xml:space="preserve">09 mm thick for External Insulation of Exhaust duct </t>
  </si>
  <si>
    <t>Sub Total of H.2.0</t>
  </si>
  <si>
    <t>H.3.0</t>
  </si>
  <si>
    <t>AIR DISTRIBUTION SYSTEM (MAKE: CARRIYAIR, AIRMASTER,COSMOS, RAVISTAR )</t>
  </si>
  <si>
    <r>
      <rPr>
        <b val="1"/>
        <sz val="10"/>
        <color indexed="8"/>
        <rFont val="Times New Roman"/>
      </rPr>
      <t>Air Grille :</t>
    </r>
    <r>
      <rPr>
        <sz val="10"/>
        <color indexed="8"/>
        <rFont val="Times New Roman"/>
      </rPr>
      <t xml:space="preserve"> Supply, installation, testing and commissioning of extruded aluminium powder coated linear grill without volume control dampers as  perthe approved drawings and specifications. Colour of the Grille should be match with the False ceiling colour. It should be zero degree deflection. Return air grille should be four side flange &amp; also should have flange end at the end of the grille, If required use perforated sheet in black colour of necessary thickness to avoid light refection. (Colour should be match with the colour code of ceiling/ducting). </t>
    </r>
  </si>
  <si>
    <r>
      <rPr>
        <b val="1"/>
        <sz val="10"/>
        <color indexed="8"/>
        <rFont val="Times New Roman"/>
      </rPr>
      <t xml:space="preserve">VCD :- </t>
    </r>
    <r>
      <rPr>
        <sz val="10"/>
        <color indexed="8"/>
        <rFont val="Times New Roman"/>
      </rPr>
      <t xml:space="preserve">Supply, installation, testing and commissioning of 150mm wide GSS Volume Control Dampers with 18G GI casing &amp; 20G GI Blade, complete with chrome plated Spindle lubricating bush and quadrent to suit Manual operation. </t>
    </r>
  </si>
  <si>
    <r>
      <rPr>
        <b val="1"/>
        <sz val="10"/>
        <color indexed="8"/>
        <rFont val="Times New Roman"/>
      </rPr>
      <t>Collar Damper for Supply air Grill :-</t>
    </r>
    <r>
      <rPr>
        <sz val="10"/>
        <color indexed="8"/>
        <rFont val="Times New Roman"/>
      </rPr>
      <t xml:space="preserve"> Supply, Installation, Testing &amp; Commissioning of opposite balde collar with black matt finish for fresh air supply grill.</t>
    </r>
  </si>
  <si>
    <t>Sub Total of H.3.0</t>
  </si>
  <si>
    <t>H.4.0</t>
  </si>
  <si>
    <t>Exhaust Fan for Toilet supply</t>
  </si>
  <si>
    <t>Supplying and erecting fresh air cum Exhaust fan of light
duty 250 V A.C. 50 cycles 300mm/400mm. 1400 RPM rust proof body
&amp; blades, wiremesh, duly erected in an approved manner.(Havells/Usha/Crompton or Orient.)</t>
  </si>
  <si>
    <t>Heavy Duty 450 mm Dia Exhaust Fan (Make Cromptoon &amp; Equivalent)</t>
  </si>
  <si>
    <t>Inline Industrial Fan 1000 CFM matching existing duct dimension</t>
  </si>
  <si>
    <t>S/I/T/C of Bracket fan- 400mm in M.S as per specs</t>
  </si>
  <si>
    <t>Providing &amp; Fixing of Limit Switches for Mizwah Air Curtain</t>
  </si>
  <si>
    <t>Sub Total of H.4.0</t>
  </si>
  <si>
    <t>I</t>
  </si>
  <si>
    <t>Miscellaneous work</t>
  </si>
  <si>
    <t>I.1.0</t>
  </si>
  <si>
    <t>Extra Frequent  Item</t>
  </si>
  <si>
    <t xml:space="preserve">4" x 4" S.S Pole </t>
  </si>
  <si>
    <t>SS Brush Finish pole 4" x 4" and ht as per site (and as per drawing) with Sheet thickness of 1.6 mm minimum and to be fixed on floor with S.S plate with fastner and above M.S member support to be taken from Slab till 2500 mm ht .It shall be fixed with the top slab where ever possible with minimum 6" SS 2 mm thick plate with 4 Nos 8mm Fastners and Wire should run through conduit inside pole and socket to be placed above 300 mm from finished floor level. All The material must be SS 304 and the vendor shall share the certifcate for the same. the installation shall be as per enginner incharge.</t>
  </si>
  <si>
    <t>R Ft</t>
  </si>
  <si>
    <t>Providing stand and fixing Micro wave Oven above staff lunch table to be source locally  &amp;  as approved.</t>
  </si>
  <si>
    <t>NOS</t>
  </si>
  <si>
    <t>Rubber Matt</t>
  </si>
  <si>
    <t xml:space="preserve">3mm shock proof rubber mat with 11 kVA certification required </t>
  </si>
  <si>
    <t>P/F applying Silicon sealant of approved make and colour to junctions of wall tiling with aluminium frame 5mm size.</t>
  </si>
  <si>
    <t>R ft</t>
  </si>
  <si>
    <t xml:space="preserve">P/Laying epoxy grouting in floor </t>
  </si>
  <si>
    <t>Sq. ft</t>
  </si>
  <si>
    <t>Supply, installation, testing &amp; commissioning of sensor with 180 deg coverage &amp; 1 mtr range used for air curtain complete with all required accessories.  Make: Any make readily available with min warranty of 1 year.</t>
  </si>
  <si>
    <t xml:space="preserve">S S chequered plate cladding on cold room panel as per detail drawing </t>
  </si>
  <si>
    <t>Providing and fixing water level sensor fully automatic with high and low indicator with alarm (Make : microtail ,OS or equivalent )</t>
  </si>
  <si>
    <t>S.S Buffing in Brush Finish</t>
  </si>
  <si>
    <t>Sub Total of I.1.0</t>
  </si>
  <si>
    <t>I.2.0</t>
  </si>
  <si>
    <t>Fitting / Fixing of following item with necessary arrangement as directed</t>
  </si>
  <si>
    <t>Table top  fitting</t>
  </si>
  <si>
    <t>Safe/Furniture /Staff locker/IT Rack</t>
  </si>
  <si>
    <t>Money box fixing</t>
  </si>
  <si>
    <t>Air Curtain with all fixing arrangement</t>
  </si>
  <si>
    <t>Suspension &amp; hanging of Exhaust hood from ceiling</t>
  </si>
  <si>
    <t>Speaker fitting</t>
  </si>
  <si>
    <t>Pesto flash</t>
  </si>
  <si>
    <t>Computer rack</t>
  </si>
  <si>
    <t>Strip curtain for oven hood</t>
  </si>
  <si>
    <t>Job</t>
  </si>
  <si>
    <t>Strip curtain for cold room</t>
  </si>
  <si>
    <t>Makeline SS sink with fastener</t>
  </si>
  <si>
    <t>Loading/Unloading of truck (Domino's material/equipment)</t>
  </si>
  <si>
    <t>Loading/Unloading &amp; disposable of debris (per truck)</t>
  </si>
  <si>
    <t>Loading / Unloading of Servo</t>
  </si>
  <si>
    <t>Water dispenser connection with fittings</t>
  </si>
  <si>
    <t>Fixing of Provided Extinguisher</t>
  </si>
  <si>
    <t>P/F Door Stopper for Makeline /Slap Table</t>
  </si>
  <si>
    <t>Fixing Wall Shelf above Slap Table /Sink</t>
  </si>
  <si>
    <t>Fixing of Tissue Paper Holder /Helmet Stand</t>
  </si>
  <si>
    <t>L.T Panel commisioning  as per site requirement</t>
  </si>
  <si>
    <t>Servo connections as per site requirement</t>
  </si>
  <si>
    <t>v</t>
  </si>
  <si>
    <t>Housekeeping</t>
  </si>
  <si>
    <t>RO</t>
  </si>
  <si>
    <t>w</t>
  </si>
  <si>
    <t>Installation of Fresh air and Exhaust Unit</t>
  </si>
  <si>
    <t>x</t>
  </si>
  <si>
    <t>Sanitizer Stand</t>
  </si>
  <si>
    <t>y</t>
  </si>
  <si>
    <t>Bike Fixing with providing nutbolt and labour charge</t>
  </si>
  <si>
    <t>z</t>
  </si>
  <si>
    <t>200watt Led light</t>
  </si>
  <si>
    <t>aa</t>
  </si>
  <si>
    <t>Sensor Tap</t>
  </si>
  <si>
    <t>ab</t>
  </si>
  <si>
    <t>Keyboard and Mouse</t>
  </si>
  <si>
    <t>ac</t>
  </si>
  <si>
    <t>Fixing of Light Fixtures Provided by TFS (Hood lights are in hood vendor scope)</t>
  </si>
  <si>
    <t>ad</t>
  </si>
  <si>
    <t xml:space="preserve">Fixing of  T-5 4FT water proof light </t>
  </si>
  <si>
    <t>ae</t>
  </si>
  <si>
    <t>Supplying and erecting double pole metal clad switch with fuse
and neutral link 240V, 25A on iron / GI frame switch socket with  ISI mark approved make duly erected with  modular box , cover plate &amp; all wiring connections complete. (Single phase)</t>
  </si>
  <si>
    <t>af</t>
  </si>
  <si>
    <t>Fixing and installation of fresh air fan</t>
  </si>
  <si>
    <t>ag</t>
  </si>
  <si>
    <t>Fixing and installation of Exhaust air fan</t>
  </si>
  <si>
    <t>ah</t>
  </si>
  <si>
    <t>OGT Installation with all required plumbing fittings (CPVC) pipe of 32mm dia under three sink unit</t>
  </si>
  <si>
    <t>Sub Total of I.2.0</t>
  </si>
  <si>
    <t xml:space="preserve">Dominos - Standard schedule of Materials </t>
  </si>
  <si>
    <t>SR.NO</t>
  </si>
  <si>
    <t xml:space="preserve">Item </t>
  </si>
  <si>
    <t>Material Code</t>
  </si>
  <si>
    <t>Materials</t>
  </si>
  <si>
    <t>Size in MM</t>
  </si>
  <si>
    <t>Vendor /Code (OPT-01)</t>
  </si>
  <si>
    <t>Vendor / Code (OPT -02)</t>
  </si>
  <si>
    <t>Refer dwg no</t>
  </si>
  <si>
    <t>Floor Tiles</t>
  </si>
  <si>
    <t>Floor Tiles - (Customer Area)</t>
  </si>
  <si>
    <t>FF01</t>
  </si>
  <si>
    <t xml:space="preserve">Vitrified Tiles </t>
  </si>
  <si>
    <t>600 x 600</t>
  </si>
  <si>
    <r>
      <rPr>
        <sz val="11"/>
        <color indexed="8"/>
        <rFont val="Calibri"/>
      </rPr>
      <t>Kajaria -Fog Perla</t>
    </r>
    <r>
      <rPr>
        <b val="1"/>
        <sz val="11"/>
        <color indexed="8"/>
        <rFont val="Calibri"/>
      </rPr>
      <t xml:space="preserve"> (Approved)</t>
    </r>
    <r>
      <rPr>
        <sz val="11"/>
        <color indexed="8"/>
        <rFont val="Calibri"/>
      </rPr>
      <t>. Cool cement/ cool silver</t>
    </r>
    <r>
      <rPr>
        <b val="1"/>
        <sz val="11"/>
        <color indexed="14"/>
        <rFont val="Calibri"/>
      </rPr>
      <t xml:space="preserve"> (Subject to POC approval)</t>
    </r>
    <r>
      <rPr>
        <b val="1"/>
        <sz val="11"/>
        <color indexed="8"/>
        <rFont val="Calibri"/>
      </rPr>
      <t xml:space="preserve"> </t>
    </r>
    <r>
      <rPr>
        <sz val="11"/>
        <color indexed="8"/>
        <rFont val="Calibri"/>
      </rPr>
      <t>(Matt Finish) (Size-600x600)mm</t>
    </r>
  </si>
  <si>
    <t>Somany -Ethos grey 600 x 600 mm</t>
  </si>
  <si>
    <t>Drawing no. -130</t>
  </si>
  <si>
    <t>Floor Tiles - (Kitchen &amp; Back area)</t>
  </si>
  <si>
    <t>FF02</t>
  </si>
  <si>
    <t xml:space="preserve">Polished Vitrified Tiles </t>
  </si>
  <si>
    <r>
      <rPr>
        <sz val="11"/>
        <color indexed="8"/>
        <rFont val="Calibri"/>
      </rPr>
      <t>Kajaria-Dessert grey</t>
    </r>
    <r>
      <rPr>
        <b val="1"/>
        <sz val="11"/>
        <color indexed="8"/>
        <rFont val="Calibri"/>
      </rPr>
      <t xml:space="preserve"> (Approved)</t>
    </r>
    <r>
      <rPr>
        <sz val="11"/>
        <color indexed="8"/>
        <rFont val="Calibri"/>
      </rPr>
      <t>. Cool gris/cairo gris -</t>
    </r>
    <r>
      <rPr>
        <b val="1"/>
        <sz val="11"/>
        <color indexed="14"/>
        <rFont val="Calibri"/>
      </rPr>
      <t>(Subject to POC approval</t>
    </r>
    <r>
      <rPr>
        <b val="1"/>
        <sz val="11"/>
        <color indexed="8"/>
        <rFont val="Calibri"/>
      </rPr>
      <t xml:space="preserve">) </t>
    </r>
    <r>
      <rPr>
        <sz val="11"/>
        <color indexed="8"/>
        <rFont val="Calibri"/>
      </rPr>
      <t>(Matt Finish) (Size-600x600)mm</t>
    </r>
  </si>
  <si>
    <t>2(a)</t>
  </si>
  <si>
    <t>FF02a</t>
  </si>
  <si>
    <r>
      <rPr>
        <sz val="11"/>
        <color indexed="8"/>
        <rFont val="Calibri"/>
      </rPr>
      <t>Kajaria- Terrazzo grey (Full Body) (Size-600x600)mm</t>
    </r>
    <r>
      <rPr>
        <b val="1"/>
        <sz val="11"/>
        <color indexed="8"/>
        <rFont val="Calibri"/>
      </rPr>
      <t xml:space="preserve"> </t>
    </r>
    <r>
      <rPr>
        <b val="1"/>
        <sz val="11"/>
        <color indexed="14"/>
        <rFont val="Calibri"/>
      </rPr>
      <t>(Subject to POC approval)</t>
    </r>
  </si>
  <si>
    <r>
      <rPr>
        <sz val="11"/>
        <color indexed="8"/>
        <rFont val="Calibri"/>
      </rPr>
      <t>Johnson Endura- Grey plus/ Coated Grey/ Coated grey plus (Size-300x300)mm -</t>
    </r>
    <r>
      <rPr>
        <b val="1"/>
        <sz val="11"/>
        <color indexed="8"/>
        <rFont val="Calibri"/>
      </rPr>
      <t>(Subject to POC approval)</t>
    </r>
  </si>
  <si>
    <t>FF03</t>
  </si>
  <si>
    <t xml:space="preserve">Full bodied Vitrified Tiles </t>
  </si>
  <si>
    <t>300X1200(tread); 600X1200 (slab size)</t>
  </si>
  <si>
    <t>Johnson Endura Stepping Stone -DONAPAULA PLAIN 600x600</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</si>
  <si>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</si>
  <si>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</si>
  <si>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</si>
  <si>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</si>
  <si>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</si>
  <si>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</si>
  <si>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</si>
  <si>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</si>
  <si>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</si>
  <si>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</si>
  <si>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</si>
  <si>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</si>
  <si>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</si>
  <si>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</si>
  <si>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Unistone (Zara cotswold) /
MCM(Code -A Series Brick 54058)</t>
  </si>
  <si>
    <t>Booth Seating Area Wall</t>
  </si>
  <si>
    <t>BK02</t>
  </si>
  <si>
    <t>Articlad -ACG 555</t>
  </si>
  <si>
    <t>MCM Clay Tile(Code -K series ,facing brick /052)/Unistone (Dholpur)</t>
  </si>
  <si>
    <t xml:space="preserve">Storefront </t>
  </si>
  <si>
    <t xml:space="preserve">Kitchen Wall tile </t>
  </si>
  <si>
    <t>TL01</t>
  </si>
  <si>
    <t>Loft Toupe -300x600  Make - Kajaria</t>
  </si>
  <si>
    <t xml:space="preserve">Back Wall Tile </t>
  </si>
  <si>
    <t>TL02</t>
  </si>
  <si>
    <t>Ceramic wall tile white/ Satin white 300x600mm 
(Plain) Make : -Johnson</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</si>
  <si>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</si>
  <si>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</si>
  <si>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</si>
  <si>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</si>
  <si>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</si>
  <si>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</si>
  <si>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</si>
  <si>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</si>
  <si>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</si>
  <si>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</si>
  <si>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</si>
  <si>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</si>
  <si>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</si>
  <si>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r>
      <rPr>
        <sz val="11"/>
        <color indexed="8"/>
        <rFont val="Calibri"/>
      </rPr>
      <t>Kajaria -Fog Perla</t>
    </r>
    <r>
      <rPr>
        <b val="1"/>
        <sz val="11"/>
        <color indexed="8"/>
        <rFont val="Calibri"/>
      </rPr>
      <t xml:space="preserve"> ,</t>
    </r>
    <r>
      <rPr>
        <sz val="11"/>
        <color indexed="8"/>
        <rFont val="Calibri"/>
      </rPr>
      <t xml:space="preserve"> Cool cement/ cool silver</t>
    </r>
    <r>
      <rPr>
        <b val="1"/>
        <sz val="11"/>
        <color indexed="8"/>
        <rFont val="Calibri"/>
      </rPr>
      <t xml:space="preserve">  </t>
    </r>
    <r>
      <rPr>
        <sz val="11"/>
        <color indexed="8"/>
        <rFont val="Calibri"/>
      </rPr>
      <t>(Matt Finish) (Size-600x600)mm</t>
    </r>
  </si>
  <si>
    <t>Somany -EC sapphire matt 300x300mm</t>
  </si>
  <si>
    <t>Toilet Detail-770</t>
  </si>
  <si>
    <t>Wall Tile</t>
  </si>
  <si>
    <t>Johson- Plain grey 200x300mm</t>
  </si>
  <si>
    <t>Granite</t>
  </si>
  <si>
    <t xml:space="preserve">Granite stone </t>
  </si>
  <si>
    <t>Jet Black Granite/ Steel grey Granite</t>
  </si>
  <si>
    <t>Corian</t>
  </si>
  <si>
    <t>Corian Counter</t>
  </si>
  <si>
    <t>LG ASPEN SNOW - AS 610</t>
  </si>
  <si>
    <t>SAMSUNG ASPEN GLOW -AG  636</t>
  </si>
  <si>
    <t>REHAU -FORST WHITE 180L</t>
  </si>
  <si>
    <t xml:space="preserve">Laminates / Veneer </t>
  </si>
  <si>
    <t>Laminate</t>
  </si>
  <si>
    <t>LAM 01</t>
  </si>
  <si>
    <t>14554 RH Hooked Holz Acasia
MERINOLAM (Subject to management approval)</t>
  </si>
  <si>
    <t>Generic Drawing</t>
  </si>
  <si>
    <t>LAM 02</t>
  </si>
  <si>
    <t>21141 Snow White
MERINOLAM  (Subject to management approval)</t>
  </si>
  <si>
    <t xml:space="preserve">LAM </t>
  </si>
  <si>
    <t>5082 LOUSIANA OAK (Subject to management approval)</t>
  </si>
  <si>
    <t>ACP Sheet</t>
  </si>
  <si>
    <t>ACP sheet for extrnal ceiling</t>
  </si>
  <si>
    <t>Euro bond- Pure white , code- ER111/ Milky white ER908 (Matt) - Thk 4mm</t>
  </si>
  <si>
    <t>Alu Décor- Milky white AD202 Matt finish- Thk 4mm</t>
  </si>
  <si>
    <t>Alstrong-Pure White AL05 Matt finish</t>
  </si>
  <si>
    <t>Paint</t>
  </si>
  <si>
    <t>Paint shade</t>
  </si>
  <si>
    <t>WF 01</t>
  </si>
  <si>
    <t xml:space="preserve">Lustre paint </t>
  </si>
  <si>
    <t>coal mine 8301
Asian Paints</t>
  </si>
  <si>
    <t>Decoration Plan - 140</t>
  </si>
  <si>
    <t>WF 02</t>
  </si>
  <si>
    <t>Solemn Grey 8302  (Dark Shade)                                                            Asain paint</t>
  </si>
  <si>
    <t>WFO3</t>
  </si>
  <si>
    <t>Grey Mtter 8304 Light Shade                                          Asain paint</t>
  </si>
  <si>
    <t xml:space="preserve">Texture </t>
  </si>
  <si>
    <t>Rain Drop L143, Nickle grey 6126, Grey tint 8435
Asian Paints</t>
  </si>
  <si>
    <t>Metal Paint</t>
  </si>
  <si>
    <t>Graphite black RAL 9011                                                Asain Paints (Woodtech spectra)</t>
  </si>
  <si>
    <t>Exterior Textured Paint</t>
  </si>
  <si>
    <t>Asain-Fine sand</t>
  </si>
  <si>
    <t>Spectrum- Grani plast</t>
  </si>
  <si>
    <t xml:space="preserve">Grey Mtter 8304 Light Shade   </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</si>
  <si>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</si>
  <si>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</si>
  <si>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</si>
  <si>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</si>
  <si>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</si>
  <si>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</si>
  <si>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</si>
  <si>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</si>
  <si>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</si>
  <si>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</si>
  <si>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</si>
  <si>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</si>
  <si>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</si>
  <si>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</si>
  <si>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</si>
  <si>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</si>
  <si>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</si>
  <si>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</si>
  <si>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</si>
  <si>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</si>
  <si>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</si>
  <si>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</si>
  <si>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</si>
  <si>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</si>
  <si>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</si>
  <si>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</si>
  <si>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</si>
  <si>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</si>
  <si>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</si>
  <si>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</si>
  <si>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Fevicol (Adhesive)</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</si>
  <si>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</si>
  <si>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</si>
  <si>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</si>
  <si>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</si>
  <si>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</si>
  <si>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</si>
  <si>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</si>
  <si>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Approved Make List for Electrical / Instrument  works</t>
  </si>
  <si>
    <t>Sr. No</t>
  </si>
  <si>
    <t>Item Description</t>
  </si>
  <si>
    <t>Transformer / CSS</t>
  </si>
  <si>
    <t>Volt amp/ ABB/ Kirloskar/ CG</t>
  </si>
  <si>
    <t>VCB /HT Breaker Panel</t>
  </si>
  <si>
    <t>ABB / L&amp;T /Megavin/ Siemens / Schneider</t>
  </si>
  <si>
    <t>RMU with Cubicle</t>
  </si>
  <si>
    <t>CT’s / PT’s</t>
  </si>
  <si>
    <t xml:space="preserve"> L&amp;T/ Siemens/ AE / Indcoil / Kappa / Ricco / Pragati / Megavin </t>
  </si>
  <si>
    <t>HT Metering</t>
  </si>
  <si>
    <t>Huphen</t>
  </si>
  <si>
    <t>LT panels</t>
  </si>
  <si>
    <t>ABB/ L&amp;T/ Seimens/ Schneider/ Legrand/ Rettal Urmi Technology/Kulaswaminee or  Vendors Shall be CPRI / ERDA Approved)</t>
  </si>
  <si>
    <t>D.B.</t>
  </si>
  <si>
    <t>Legrand,Schneider,Siemens</t>
  </si>
  <si>
    <t>Air circuit Breaker</t>
  </si>
  <si>
    <t>L&amp;T/ ABB /  Legrand/ Schneider/ Seimens</t>
  </si>
  <si>
    <t>MCB / ELCB / RCCB / ISOLATORS / MCCB /DISTRIBUTION BOARDS</t>
  </si>
  <si>
    <t>Surge Protection Device</t>
  </si>
  <si>
    <t>L&amp;T/ABB/Legrand.</t>
  </si>
  <si>
    <t>SFU / Fuse Switch Unit</t>
  </si>
  <si>
    <t>L&amp;T/ ABB /  Legrand/ Schneider/ Seimens / Crompton</t>
  </si>
  <si>
    <t>HRC Fuses</t>
  </si>
  <si>
    <t>Capacitor</t>
  </si>
  <si>
    <t>L &amp; T / Malde/ Epcos/ Trinity</t>
  </si>
  <si>
    <t>APFC Relay</t>
  </si>
  <si>
    <t xml:space="preserve">L &amp; T / GEC / Emercon / Alstom </t>
  </si>
  <si>
    <t>Contactor / Timer / Starter</t>
  </si>
  <si>
    <t>L &amp; T / ABB</t>
  </si>
  <si>
    <t>Relays</t>
  </si>
  <si>
    <t>Timer</t>
  </si>
  <si>
    <t>Ammeter / Voltmeter / Power factor meter / Frequency meter / Energy meter</t>
  </si>
  <si>
    <t>Elmeasure/ ABB/ L&amp;T/ Legrand/ Trinity/ Schnieder</t>
  </si>
  <si>
    <t>Changeover Switch</t>
  </si>
  <si>
    <t>L&amp;T/ ABB/ C&amp; S</t>
  </si>
  <si>
    <t>Rotary Switch / Selector Switch</t>
  </si>
  <si>
    <t>Siemens / L &amp; T / GE / Kaycee</t>
  </si>
  <si>
    <t>Lightning  Pro. System</t>
  </si>
  <si>
    <t>ABB/ Synergy / Indelec / Stormaster(LPI)/ JEF</t>
  </si>
  <si>
    <t>UPS</t>
  </si>
  <si>
    <t>Eaton/ Emerson/ Socomech</t>
  </si>
  <si>
    <t>Batteries</t>
  </si>
  <si>
    <t xml:space="preserve">Exide / Amaron / Panasonic </t>
  </si>
  <si>
    <t>HT /LT  Cables</t>
  </si>
  <si>
    <t>Polycab/ RR/ KEI/havells</t>
  </si>
  <si>
    <t>Cables &amp; Wires</t>
  </si>
  <si>
    <t>Polycab/ RR/ KEI/havells/panasonic</t>
  </si>
  <si>
    <t>Fire survival cable</t>
  </si>
  <si>
    <t>AFW / FR Tek / Ravin / Bontn / Tyco</t>
  </si>
  <si>
    <t>Cable Glands- Double Compression</t>
  </si>
  <si>
    <t>Dowels / Bracco / Comet</t>
  </si>
  <si>
    <t>Cable Jointing</t>
  </si>
  <si>
    <t>Raychem / M Seal</t>
  </si>
  <si>
    <t>Copper multi-strand wires</t>
  </si>
  <si>
    <t xml:space="preserve">Polycab /  KEI / RR /Finolex / Gloster </t>
  </si>
  <si>
    <t>Lugs</t>
  </si>
  <si>
    <t>Cable Tray &amp; Race Ways (Factory Fabricated)&amp; JB</t>
  </si>
  <si>
    <t xml:space="preserve">Indiana/ Legrand/ MK/ Globe / Rico Steel </t>
  </si>
  <si>
    <t>PVC pipes and accessories</t>
  </si>
  <si>
    <t>Precision / Avonplast / AKG /  Modi / Polycab</t>
  </si>
  <si>
    <t>GI pipes</t>
  </si>
  <si>
    <t>Zenith / Tata / Jindal</t>
  </si>
  <si>
    <t>GI Octagonal Poles</t>
  </si>
  <si>
    <t>Bajaj / Aster / KL Industries</t>
  </si>
  <si>
    <t xml:space="preserve">High mast </t>
  </si>
  <si>
    <t>Bajaj / Transrail</t>
  </si>
  <si>
    <t xml:space="preserve">Switches / Sockets / TV, Telephone Socket, etc. (modular)- </t>
  </si>
  <si>
    <t xml:space="preserve">L&amp;T/ Legrand / Indoasian/ Anchor ( Wood/Roma ) / MK (Wrapround) / Crabtree (Anthena) </t>
  </si>
  <si>
    <t>Fan Regulator</t>
  </si>
  <si>
    <r>
      <rPr>
        <sz val="11"/>
        <color indexed="8"/>
        <rFont val="Calibri"/>
      </rPr>
      <t>MK /Legrand/MDS (To match with the switch / sockets)</t>
    </r>
  </si>
  <si>
    <t>Outdoor Boxes</t>
  </si>
  <si>
    <t>MK/ Clipsal / Henzel / Hunter / Sintex / National</t>
  </si>
  <si>
    <t>Thermometers</t>
  </si>
  <si>
    <t>Indicating Meters</t>
  </si>
  <si>
    <t>Signal Lamps</t>
  </si>
  <si>
    <t>Push Buttons</t>
  </si>
  <si>
    <t>Motor / Motor Used in Air wahser</t>
  </si>
  <si>
    <t xml:space="preserve">Siemens/ ABB/ Crompton/ </t>
  </si>
  <si>
    <t>Main Fire Alarm Panel (UL / FM / LPCB Approved)</t>
  </si>
  <si>
    <t>Notifier/Edwards/Simplex/Apollo</t>
  </si>
  <si>
    <t>Smoke / Heat Detectors with Base (UL / FM / LPCB Approved)</t>
  </si>
  <si>
    <t>Devices &amp; Modules (UL / FM / LPCB Approved)</t>
  </si>
  <si>
    <t>Ceiling fans</t>
  </si>
  <si>
    <t>Crompton / Havells/  Bajaj / Anchor / Orient / Usha /  Khaitan</t>
  </si>
  <si>
    <t>Exhaust / Pedestal Fan</t>
  </si>
  <si>
    <t>Crompton / Bajaj / Anchor / Orient / Usha / Khaitan</t>
  </si>
  <si>
    <t>Fixture</t>
  </si>
  <si>
    <t>Philips / Crompton /Bajaj / Wipro / LT/ Sudhir</t>
  </si>
  <si>
    <t>ELV</t>
  </si>
  <si>
    <t>Telephone Wire / Cables</t>
  </si>
  <si>
    <t>Finolex / Tata (Lucent) / ITL / Skytone / Gemscab / Delton / National / L&amp;T / Polycab</t>
  </si>
  <si>
    <t>Television Coaxial Cable</t>
  </si>
  <si>
    <t>Polycab/ Finolex / RR /RPG / L&amp;T</t>
  </si>
  <si>
    <t>Network cable</t>
  </si>
  <si>
    <t>Digisol / Schneider / Avaya/ Systemec / Finolex / Legrand / Dlink</t>
  </si>
  <si>
    <t>Telephone Instrument</t>
  </si>
  <si>
    <t>BPL / Tata / Siemens /Avaya / Beetel</t>
  </si>
  <si>
    <t>Telephone Tag Box</t>
  </si>
  <si>
    <t>ITL or any equivalent approved make</t>
  </si>
  <si>
    <t>Automatic Voltage Corrector</t>
  </si>
  <si>
    <t>Jindal / GES / Muskaan</t>
  </si>
  <si>
    <t>Annunciator</t>
  </si>
  <si>
    <t>Areva/ Minilec / Alan</t>
  </si>
  <si>
    <t>Terminal Blocks</t>
  </si>
  <si>
    <t>Connect well/ Elmex / Technoplast</t>
  </si>
  <si>
    <t>Ethernet switch</t>
  </si>
  <si>
    <t>Sony / Bosch / AVAYA/ Cisco/ Dlink / DigiSol</t>
  </si>
  <si>
    <t>Patch Panel</t>
  </si>
  <si>
    <t>AVAYA/ Siemens / Dlink / DigiSol / Legrand</t>
  </si>
  <si>
    <t>Rack for patch panel &amp; switches</t>
  </si>
  <si>
    <t>HCL/ Rittal / President / Valrack / Legrand / Digilink</t>
  </si>
  <si>
    <t>Occupancy Sensor / Day Light Sensor</t>
  </si>
  <si>
    <t>Siemens, Legrand</t>
  </si>
  <si>
    <t>BMS system</t>
  </si>
  <si>
    <t>Siemens.</t>
  </si>
  <si>
    <t>Cat 6 UTP wire</t>
  </si>
  <si>
    <t>Legrand, d-link, amps, polycab</t>
  </si>
  <si>
    <t>Telephone/data wiring accessories</t>
  </si>
  <si>
    <t xml:space="preserve">Legrand, d-link, amps, polycab, </t>
  </si>
  <si>
    <t>24 port Patch Panel</t>
  </si>
  <si>
    <t>D-LINK or any other equivalent make</t>
  </si>
  <si>
    <t>UTP Patch cord</t>
  </si>
  <si>
    <t xml:space="preserve">Telephone/ TV/ Network poert (modular)- </t>
  </si>
  <si>
    <t>Legrand/L&amp;T/systimax or Equivalent</t>
  </si>
  <si>
    <t>L&amp;T / Polycab/ Finolex/ D-link or equivalent</t>
  </si>
  <si>
    <t>Legrand / Dlink/ Digisol / Schneider / Avaya/ Systemec / Finolex /</t>
  </si>
  <si>
    <t>EPABX</t>
  </si>
  <si>
    <t>Panasonic/ Systimax/ Avaya / NEC / LG Aria / Siemens / Alcatel</t>
  </si>
  <si>
    <t>Panasonic/ Systimax/Avaya / Beetel</t>
  </si>
  <si>
    <t>ITL or any equivalent</t>
  </si>
  <si>
    <t>Conduit</t>
  </si>
  <si>
    <t>Panasonic/AKG</t>
  </si>
  <si>
    <t>CCTV</t>
  </si>
  <si>
    <t xml:space="preserve"> IP IR Box/Bullet Camera</t>
  </si>
  <si>
    <t>Bosch / Panasonic/ Sony/ Honey well</t>
  </si>
  <si>
    <t>IP IR Fixed Dome Camera</t>
  </si>
  <si>
    <t>IP PTZ Camera</t>
  </si>
  <si>
    <t>Network Video Recorder</t>
  </si>
  <si>
    <t>POE layer 2 Switch</t>
  </si>
  <si>
    <t>CISCO/ D-LINK/ ALLIED TELESIS</t>
  </si>
  <si>
    <t>UTP networking Cat-6 cable</t>
  </si>
  <si>
    <t>MOLEX/ DLINK/COMSCOPE</t>
  </si>
  <si>
    <t xml:space="preserve"> Hard disk</t>
  </si>
  <si>
    <t>WD/ SEAGATE/ Honey well</t>
  </si>
  <si>
    <t xml:space="preserve">40" LED Monitor, Display Resolution : Full HD </t>
  </si>
  <si>
    <t>LG/ Samsung / Sony</t>
  </si>
  <si>
    <t xml:space="preserve">I.S.I. mark Rigid P.V.C. conduit </t>
  </si>
  <si>
    <t>Precision</t>
  </si>
  <si>
    <t xml:space="preserve">POE injector </t>
  </si>
  <si>
    <t>CISCO or any other equivalent make</t>
  </si>
  <si>
    <t xml:space="preserve">Router </t>
  </si>
  <si>
    <t>Emergency Items</t>
  </si>
  <si>
    <t>Rechargeable torch</t>
  </si>
  <si>
    <t>Energizer,prolite</t>
  </si>
  <si>
    <t>Exit signage</t>
  </si>
  <si>
    <t>Prolite,philips, bajaj</t>
  </si>
  <si>
    <t>Notifier/Edwards/Simplex/Morley/System Sensor/Apollo/Ravel</t>
  </si>
  <si>
    <t>Simplex /Notifier/Edwards /Morley/ System Sensor/Apollo/Ravel</t>
  </si>
</sst>
</file>

<file path=xl/styles.xml><?xml version="1.0" encoding="utf-8"?>
<styleSheet xmlns="http://schemas.openxmlformats.org/spreadsheetml/2006/main">
  <numFmts count="5">
    <numFmt numFmtId="0" formatCode="General"/>
    <numFmt numFmtId="59" formatCode="&quot; &quot;* #,##0.00&quot; &quot;;&quot; &quot;* &quot;-&quot;#,##0.00&quot; &quot;;&quot; &quot;* &quot;-&quot;??&quot; &quot;"/>
    <numFmt numFmtId="60" formatCode="#,##0.00;#,##0.00"/>
    <numFmt numFmtId="61" formatCode="0.00;0.00"/>
    <numFmt numFmtId="62" formatCode="0.0"/>
  </numFmts>
  <fonts count="26">
    <font>
      <sz val="11"/>
      <color indexed="8"/>
      <name val="Calibri"/>
    </font>
    <font>
      <sz val="12"/>
      <color indexed="8"/>
      <name val="Calibri"/>
    </font>
    <font>
      <sz val="14"/>
      <color indexed="8"/>
      <name val="Calibri"/>
    </font>
    <font>
      <sz val="12"/>
      <color indexed="8"/>
      <name val="Helvetica Neue"/>
    </font>
    <font>
      <u val="single"/>
      <sz val="12"/>
      <color indexed="11"/>
      <name val="Calibri"/>
    </font>
    <font>
      <sz val="14"/>
      <color indexed="8"/>
      <name val="Calibri"/>
    </font>
    <font>
      <sz val="10"/>
      <color indexed="8"/>
      <name val="Times New Roman"/>
    </font>
    <font>
      <b val="1"/>
      <sz val="12"/>
      <color indexed="8"/>
      <name val="Times New Roman"/>
    </font>
    <font>
      <sz val="12"/>
      <color indexed="8"/>
      <name val="Times New Roman"/>
    </font>
    <font>
      <b val="1"/>
      <sz val="10"/>
      <color indexed="8"/>
      <name val="Times New Roman"/>
    </font>
    <font>
      <sz val="10"/>
      <color indexed="14"/>
      <name val="Times New Roman"/>
    </font>
    <font>
      <sz val="10"/>
      <color indexed="11"/>
      <name val="Times New Roman"/>
    </font>
    <font>
      <u val="single"/>
      <sz val="10"/>
      <color indexed="8"/>
      <name val="Times New Roman"/>
    </font>
    <font>
      <sz val="11"/>
      <color indexed="8"/>
      <name val="Helvetica Neue"/>
    </font>
    <font>
      <b val="1"/>
      <sz val="10"/>
      <color indexed="11"/>
      <name val="Times New Roman"/>
    </font>
    <font>
      <sz val="10"/>
      <color indexed="23"/>
      <name val="Times New Roman"/>
    </font>
    <font>
      <sz val="10"/>
      <color indexed="25"/>
      <name val="Times New Roman"/>
    </font>
    <font>
      <b val="1"/>
      <u val="single"/>
      <sz val="10"/>
      <color indexed="8"/>
      <name val="Times New Roman"/>
    </font>
    <font>
      <vertAlign val="superscript"/>
      <sz val="10"/>
      <color indexed="8"/>
      <name val="Times New Roman"/>
    </font>
    <font>
      <sz val="10"/>
      <color indexed="28"/>
      <name val="Times New Roman"/>
    </font>
    <font>
      <b val="1"/>
      <sz val="11"/>
      <color indexed="8"/>
      <name val="Times New Roman"/>
    </font>
    <font>
      <b val="1"/>
      <sz val="14"/>
      <color indexed="8"/>
      <name val="Calibri"/>
    </font>
    <font>
      <b val="1"/>
      <sz val="11"/>
      <color indexed="8"/>
      <name val="Calibri"/>
    </font>
    <font>
      <b val="1"/>
      <sz val="11"/>
      <color indexed="14"/>
      <name val="Calibri"/>
    </font>
    <font>
      <sz val="11"/>
      <color indexed="14"/>
      <name val="Calibri"/>
    </font>
    <font>
      <sz val="9"/>
      <color indexed="8"/>
      <name val="Segoe UI"/>
    </font>
  </fonts>
  <fills count="21">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3"/>
        <bgColor auto="1"/>
      </patternFill>
    </fill>
    <fill>
      <patternFill patternType="solid">
        <fgColor indexed="15"/>
        <bgColor auto="1"/>
      </patternFill>
    </fill>
    <fill>
      <patternFill patternType="solid">
        <fgColor indexed="16"/>
        <bgColor auto="1"/>
      </patternFill>
    </fill>
    <fill>
      <patternFill patternType="solid">
        <fgColor indexed="17"/>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
      <patternFill patternType="solid">
        <fgColor indexed="14"/>
        <bgColor auto="1"/>
      </patternFill>
    </fill>
    <fill>
      <patternFill patternType="solid">
        <fgColor indexed="24"/>
        <bgColor auto="1"/>
      </patternFill>
    </fill>
    <fill>
      <patternFill patternType="solid">
        <fgColor indexed="26"/>
        <bgColor auto="1"/>
      </patternFill>
    </fill>
    <fill>
      <patternFill patternType="solid">
        <fgColor indexed="27"/>
        <bgColor auto="1"/>
      </patternFill>
    </fill>
    <fill>
      <patternFill patternType="solid">
        <fgColor indexed="29"/>
        <bgColor auto="1"/>
      </patternFill>
    </fill>
    <fill>
      <patternFill patternType="solid">
        <fgColor indexed="30"/>
        <bgColor auto="1"/>
      </patternFill>
    </fill>
    <fill>
      <patternFill patternType="solid">
        <fgColor indexed="31"/>
        <bgColor auto="1"/>
      </patternFill>
    </fill>
    <fill>
      <patternFill patternType="solid">
        <fgColor indexed="32"/>
        <bgColor auto="1"/>
      </patternFill>
    </fill>
  </fills>
  <borders count="66">
    <border>
      <left/>
      <right/>
      <top/>
      <bottom/>
      <diagonal/>
    </border>
    <border>
      <left style="thin">
        <color indexed="12"/>
      </left>
      <right/>
      <top style="thin">
        <color indexed="12"/>
      </top>
      <bottom/>
      <diagonal/>
    </border>
    <border>
      <left/>
      <right/>
      <top style="thin">
        <color indexed="12"/>
      </top>
      <bottom/>
      <diagonal/>
    </border>
    <border>
      <left/>
      <right style="thin">
        <color indexed="12"/>
      </right>
      <top style="thin">
        <color indexed="12"/>
      </top>
      <bottom/>
      <diagonal/>
    </border>
    <border>
      <left style="thin">
        <color indexed="12"/>
      </left>
      <right/>
      <top/>
      <bottom/>
      <diagonal/>
    </border>
    <border>
      <left/>
      <right/>
      <top/>
      <bottom/>
      <diagonal/>
    </border>
    <border>
      <left/>
      <right style="thin">
        <color indexed="12"/>
      </right>
      <top/>
      <bottom/>
      <diagonal/>
    </border>
    <border>
      <left style="thin">
        <color indexed="12"/>
      </left>
      <right/>
      <top/>
      <bottom style="thin">
        <color indexed="12"/>
      </bottom>
      <diagonal/>
    </border>
    <border>
      <left/>
      <right/>
      <top/>
      <bottom style="thin">
        <color indexed="12"/>
      </bottom>
      <diagonal/>
    </border>
    <border>
      <left/>
      <right style="thin">
        <color indexed="12"/>
      </right>
      <top/>
      <bottom style="thin">
        <color indexed="12"/>
      </bottom>
      <diagonal/>
    </border>
    <border>
      <left style="thin">
        <color indexed="12"/>
      </left>
      <right style="thin">
        <color indexed="12"/>
      </right>
      <top style="thin">
        <color indexed="12"/>
      </top>
      <bottom style="medium">
        <color indexed="8"/>
      </bottom>
      <diagonal/>
    </border>
    <border>
      <left style="medium">
        <color indexed="8"/>
      </left>
      <right style="thin">
        <color indexed="12"/>
      </right>
      <top style="medium">
        <color indexed="8"/>
      </top>
      <bottom style="thin">
        <color indexed="12"/>
      </bottom>
      <diagonal/>
    </border>
    <border>
      <left style="thin">
        <color indexed="12"/>
      </left>
      <right style="thin">
        <color indexed="12"/>
      </right>
      <top style="medium">
        <color indexed="8"/>
      </top>
      <bottom style="thin">
        <color indexed="12"/>
      </bottom>
      <diagonal/>
    </border>
    <border>
      <left style="thin">
        <color indexed="12"/>
      </left>
      <right style="medium">
        <color indexed="8"/>
      </right>
      <top style="medium">
        <color indexed="8"/>
      </top>
      <bottom style="thin">
        <color indexed="12"/>
      </bottom>
      <diagonal/>
    </border>
    <border>
      <left style="medium">
        <color indexed="8"/>
      </left>
      <right style="thin">
        <color indexed="12"/>
      </right>
      <top style="thin">
        <color indexed="12"/>
      </top>
      <bottom style="thin">
        <color indexed="12"/>
      </bottom>
      <diagonal/>
    </border>
    <border>
      <left style="thin">
        <color indexed="12"/>
      </left>
      <right style="thin">
        <color indexed="12"/>
      </right>
      <top style="thin">
        <color indexed="12"/>
      </top>
      <bottom style="thin">
        <color indexed="12"/>
      </bottom>
      <diagonal/>
    </border>
    <border>
      <left style="thin">
        <color indexed="12"/>
      </left>
      <right style="medium">
        <color indexed="8"/>
      </right>
      <top style="thin">
        <color indexed="12"/>
      </top>
      <bottom style="thin">
        <color indexed="12"/>
      </bottom>
      <diagonal/>
    </border>
    <border>
      <left style="medium">
        <color indexed="8"/>
      </left>
      <right style="thin">
        <color indexed="12"/>
      </right>
      <top style="thin">
        <color indexed="12"/>
      </top>
      <bottom style="medium">
        <color indexed="8"/>
      </bottom>
      <diagonal/>
    </border>
    <border>
      <left style="thin">
        <color indexed="12"/>
      </left>
      <right style="medium">
        <color indexed="8"/>
      </right>
      <top style="thin">
        <color indexed="12"/>
      </top>
      <bottom style="medium">
        <color indexed="8"/>
      </bottom>
      <diagonal/>
    </border>
    <border>
      <left style="medium">
        <color indexed="8"/>
      </left>
      <right style="thin">
        <color indexed="12"/>
      </right>
      <top style="medium">
        <color indexed="8"/>
      </top>
      <bottom style="medium">
        <color indexed="8"/>
      </bottom>
      <diagonal/>
    </border>
    <border>
      <left style="thin">
        <color indexed="12"/>
      </left>
      <right style="thin">
        <color indexed="12"/>
      </right>
      <top style="medium">
        <color indexed="8"/>
      </top>
      <bottom style="medium">
        <color indexed="8"/>
      </bottom>
      <diagonal/>
    </border>
    <border>
      <left style="thin">
        <color indexed="12"/>
      </left>
      <right style="medium">
        <color indexed="8"/>
      </right>
      <top style="medium">
        <color indexed="8"/>
      </top>
      <bottom style="medium">
        <color indexed="8"/>
      </bottom>
      <diagonal/>
    </border>
    <border>
      <left style="thin">
        <color indexed="8"/>
      </left>
      <right style="thin">
        <color indexed="8"/>
      </right>
      <top style="medium">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12"/>
      </right>
      <top style="thin">
        <color indexed="8"/>
      </top>
      <bottom style="thin">
        <color indexed="12"/>
      </bottom>
      <diagonal/>
    </border>
    <border>
      <left style="thin">
        <color indexed="12"/>
      </left>
      <right style="thin">
        <color indexed="12"/>
      </right>
      <top style="thin">
        <color indexed="8"/>
      </top>
      <bottom style="thin">
        <color indexed="12"/>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12"/>
      </right>
      <top style="thin">
        <color indexed="8"/>
      </top>
      <bottom style="medium">
        <color indexed="8"/>
      </bottom>
      <diagonal/>
    </border>
    <border>
      <left style="thin">
        <color indexed="12"/>
      </left>
      <right style="thin">
        <color indexed="12"/>
      </right>
      <top style="thin">
        <color indexed="8"/>
      </top>
      <bottom style="medium">
        <color indexed="8"/>
      </bottom>
      <diagonal/>
    </border>
    <border>
      <left style="thin">
        <color indexed="12"/>
      </left>
      <right style="medium">
        <color indexed="8"/>
      </right>
      <top style="thin">
        <color indexed="8"/>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12"/>
      </right>
      <top style="medium">
        <color indexed="8"/>
      </top>
      <bottom style="thin">
        <color indexed="8"/>
      </bottom>
      <diagonal/>
    </border>
    <border>
      <left style="thin">
        <color indexed="12"/>
      </left>
      <right style="thin">
        <color indexed="12"/>
      </right>
      <top style="medium">
        <color indexed="8"/>
      </top>
      <bottom style="thin">
        <color indexed="8"/>
      </bottom>
      <diagonal/>
    </border>
    <border>
      <left style="thin">
        <color indexed="12"/>
      </left>
      <right style="medium">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12"/>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thin">
        <color indexed="12"/>
      </right>
      <top style="thin">
        <color indexed="8"/>
      </top>
      <bottom style="medium">
        <color indexed="8"/>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12"/>
      </left>
      <right style="thin">
        <color indexed="12"/>
      </right>
      <top style="thin">
        <color indexed="8"/>
      </top>
      <bottom style="thin">
        <color indexed="8"/>
      </bottom>
      <diagonal/>
    </border>
    <border>
      <left style="thin">
        <color indexed="12"/>
      </left>
      <right style="medium">
        <color indexed="8"/>
      </right>
      <top style="thin">
        <color indexed="8"/>
      </top>
      <bottom style="thin">
        <color indexed="8"/>
      </bottom>
      <diagonal/>
    </border>
    <border>
      <left style="medium">
        <color indexed="8"/>
      </left>
      <right style="medium">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indexed="12"/>
      </left>
      <right style="thin">
        <color indexed="12"/>
      </right>
      <top style="thin">
        <color indexed="12"/>
      </top>
      <bottom style="thin">
        <color indexed="8"/>
      </bottom>
      <diagonal/>
    </border>
    <border>
      <left style="thin">
        <color indexed="8"/>
      </left>
      <right style="thin">
        <color indexed="12"/>
      </right>
      <top style="thin">
        <color indexed="12"/>
      </top>
      <bottom style="thin">
        <color indexed="12"/>
      </bottom>
      <diagonal/>
    </border>
  </borders>
  <cellStyleXfs count="1">
    <xf numFmtId="0" fontId="0" applyNumberFormat="0" applyFont="1" applyFill="0" applyBorder="0" applyAlignment="1" applyProtection="0">
      <alignment vertical="bottom"/>
    </xf>
  </cellStyleXfs>
  <cellXfs count="373">
    <xf numFmtId="0" fontId="0" applyNumberFormat="0" applyFont="1" applyFill="0" applyBorder="0" applyAlignment="1" applyProtection="0">
      <alignment vertical="bottom"/>
    </xf>
    <xf numFmtId="0" fontId="1" applyNumberFormat="0" applyFont="1" applyFill="0" applyBorder="0" applyAlignment="1" applyProtection="0">
      <alignment horizontal="left" vertical="bottom" wrapText="1"/>
    </xf>
    <xf numFmtId="0" fontId="2" applyNumberFormat="0" applyFont="1" applyFill="0" applyBorder="0" applyAlignment="1" applyProtection="0">
      <alignment horizontal="left" vertical="bottom"/>
    </xf>
    <xf numFmtId="0" fontId="1" fillId="2" applyNumberFormat="0" applyFont="1" applyFill="1" applyBorder="0" applyAlignment="1" applyProtection="0">
      <alignment horizontal="left" vertical="bottom"/>
    </xf>
    <xf numFmtId="0" fontId="1" fillId="3" applyNumberFormat="0" applyFont="1" applyFill="1" applyBorder="0" applyAlignment="1" applyProtection="0">
      <alignment horizontal="left" vertical="bottom"/>
    </xf>
    <xf numFmtId="0" fontId="4" fillId="3" applyNumberFormat="0" applyFont="1" applyFill="1" applyBorder="0" applyAlignment="1" applyProtection="0">
      <alignment horizontal="left" vertical="bottom"/>
    </xf>
    <xf numFmtId="0" fontId="0" applyNumberFormat="1" applyFont="1" applyFill="0" applyBorder="0" applyAlignment="1" applyProtection="0">
      <alignment vertical="bottom"/>
    </xf>
    <xf numFmtId="0" fontId="0" borderId="1" applyNumberFormat="0" applyFont="1" applyFill="0" applyBorder="1" applyAlignment="1" applyProtection="0">
      <alignment vertical="bottom"/>
    </xf>
    <xf numFmtId="0" fontId="0" borderId="2" applyNumberFormat="0" applyFont="1" applyFill="0" applyBorder="1" applyAlignment="1" applyProtection="0">
      <alignment vertical="bottom"/>
    </xf>
    <xf numFmtId="0" fontId="0" borderId="3" applyNumberFormat="0" applyFont="1" applyFill="0" applyBorder="1" applyAlignment="1" applyProtection="0">
      <alignment vertical="bottom"/>
    </xf>
    <xf numFmtId="0" fontId="0" borderId="4" applyNumberFormat="0" applyFont="1" applyFill="0" applyBorder="1" applyAlignment="1" applyProtection="0">
      <alignment vertical="bottom"/>
    </xf>
    <xf numFmtId="0" fontId="0" borderId="5" applyNumberFormat="0" applyFont="1" applyFill="0" applyBorder="1" applyAlignment="1" applyProtection="0">
      <alignment vertical="bottom"/>
    </xf>
    <xf numFmtId="0" fontId="0" borderId="6" applyNumberFormat="0" applyFont="1" applyFill="0" applyBorder="1" applyAlignment="1" applyProtection="0">
      <alignment vertical="bottom"/>
    </xf>
    <xf numFmtId="49" fontId="1" fillId="4" borderId="5" applyNumberFormat="1" applyFont="1" applyFill="1" applyBorder="1" applyAlignment="1" applyProtection="0">
      <alignment horizontal="left" vertical="bottom" wrapText="1"/>
    </xf>
    <xf numFmtId="49" fontId="2" borderId="5" applyNumberFormat="1" applyFont="1" applyFill="0" applyBorder="1" applyAlignment="1" applyProtection="0">
      <alignment horizontal="left" vertical="bottom"/>
    </xf>
    <xf numFmtId="49" fontId="1" fillId="2" borderId="5" applyNumberFormat="1" applyFont="1" applyFill="1" applyBorder="1" applyAlignment="1" applyProtection="0">
      <alignment horizontal="left" vertical="bottom"/>
    </xf>
    <xf numFmtId="0" fontId="1" fillId="2" borderId="5" applyNumberFormat="0" applyFont="1" applyFill="1" applyBorder="1" applyAlignment="1" applyProtection="0">
      <alignment horizontal="left" vertical="bottom"/>
    </xf>
    <xf numFmtId="0" fontId="1" fillId="3" borderId="5" applyNumberFormat="0" applyFont="1" applyFill="1" applyBorder="1" applyAlignment="1" applyProtection="0">
      <alignment horizontal="left" vertical="bottom"/>
    </xf>
    <xf numFmtId="49" fontId="1" fillId="3" borderId="5" applyNumberFormat="1" applyFont="1" applyFill="1" applyBorder="1" applyAlignment="1" applyProtection="0">
      <alignment horizontal="left" vertical="bottom"/>
    </xf>
    <xf numFmtId="49" fontId="4" fillId="3" borderId="5" applyNumberFormat="1" applyFont="1" applyFill="1" applyBorder="1" applyAlignment="1" applyProtection="0">
      <alignment horizontal="left" vertical="bottom"/>
    </xf>
    <xf numFmtId="0" fontId="0" borderId="7" applyNumberFormat="0" applyFont="1" applyFill="0" applyBorder="1" applyAlignment="1" applyProtection="0">
      <alignment vertical="bottom"/>
    </xf>
    <xf numFmtId="0" fontId="1" fillId="3" borderId="8" applyNumberFormat="0" applyFont="1" applyFill="1" applyBorder="1" applyAlignment="1" applyProtection="0">
      <alignment horizontal="left" vertical="bottom"/>
    </xf>
    <xf numFmtId="49" fontId="1" fillId="3" borderId="8" applyNumberFormat="1" applyFont="1" applyFill="1" applyBorder="1" applyAlignment="1" applyProtection="0">
      <alignment horizontal="left" vertical="bottom"/>
    </xf>
    <xf numFmtId="49" fontId="4" fillId="3" borderId="8" applyNumberFormat="1" applyFont="1" applyFill="1" applyBorder="1" applyAlignment="1" applyProtection="0">
      <alignment horizontal="left" vertical="bottom"/>
    </xf>
    <xf numFmtId="0" fontId="0" borderId="9" applyNumberFormat="0" applyFont="1" applyFill="0" applyBorder="1" applyAlignment="1" applyProtection="0">
      <alignment vertical="bottom"/>
    </xf>
    <xf numFmtId="0" fontId="0" applyNumberFormat="1" applyFont="1" applyFill="0" applyBorder="0" applyAlignment="1" applyProtection="0">
      <alignment vertical="bottom"/>
    </xf>
    <xf numFmtId="0" fontId="6" fillId="4" borderId="10" applyNumberFormat="0" applyFont="1" applyFill="1" applyBorder="1" applyAlignment="1" applyProtection="0">
      <alignment horizontal="center" vertical="center" wrapText="1"/>
    </xf>
    <xf numFmtId="0" fontId="6" fillId="4" borderId="10" applyNumberFormat="0" applyFont="1" applyFill="1" applyBorder="1" applyAlignment="1" applyProtection="0">
      <alignment vertical="center" wrapText="1"/>
    </xf>
    <xf numFmtId="0" fontId="0" fillId="4" borderId="10" applyNumberFormat="0" applyFont="1" applyFill="1" applyBorder="1" applyAlignment="1" applyProtection="0">
      <alignment vertical="center" wrapText="1"/>
    </xf>
    <xf numFmtId="0" fontId="0" fillId="4" borderId="10" applyNumberFormat="0" applyFont="1" applyFill="1" applyBorder="1" applyAlignment="1" applyProtection="0">
      <alignment vertical="center"/>
    </xf>
    <xf numFmtId="0" fontId="6" fillId="4" borderId="11" applyNumberFormat="0" applyFont="1" applyFill="1" applyBorder="1" applyAlignment="1" applyProtection="0">
      <alignment horizontal="center" vertical="center" wrapText="1"/>
    </xf>
    <xf numFmtId="0" fontId="6" fillId="4" borderId="12" applyNumberFormat="0" applyFont="1" applyFill="1" applyBorder="1" applyAlignment="1" applyProtection="0">
      <alignment horizontal="center" vertical="center" wrapText="1"/>
    </xf>
    <xf numFmtId="49" fontId="7" fillId="4" borderId="12" applyNumberFormat="1" applyFont="1" applyFill="1" applyBorder="1" applyAlignment="1" applyProtection="0">
      <alignment horizontal="left" vertical="center" wrapText="1"/>
    </xf>
    <xf numFmtId="0" fontId="6" fillId="4" borderId="12" applyNumberFormat="0" applyFont="1" applyFill="1" applyBorder="1" applyAlignment="1" applyProtection="0">
      <alignment vertical="center" wrapText="1"/>
    </xf>
    <xf numFmtId="0" fontId="0" fillId="4" borderId="12" applyNumberFormat="0" applyFont="1" applyFill="1" applyBorder="1" applyAlignment="1" applyProtection="0">
      <alignment vertical="center"/>
    </xf>
    <xf numFmtId="59" fontId="0" fillId="4" borderId="12" applyNumberFormat="1" applyFont="1" applyFill="1" applyBorder="1" applyAlignment="1" applyProtection="0">
      <alignment vertical="center" wrapText="1"/>
    </xf>
    <xf numFmtId="59" fontId="0" fillId="4" borderId="13" applyNumberFormat="1" applyFont="1" applyFill="1" applyBorder="1" applyAlignment="1" applyProtection="0">
      <alignment vertical="center" wrapText="1"/>
    </xf>
    <xf numFmtId="0" fontId="6" fillId="4" borderId="14" applyNumberFormat="0" applyFont="1" applyFill="1" applyBorder="1" applyAlignment="1" applyProtection="0">
      <alignment horizontal="center" vertical="center" wrapText="1"/>
    </xf>
    <xf numFmtId="0" fontId="6" fillId="4" borderId="15" applyNumberFormat="0" applyFont="1" applyFill="1" applyBorder="1" applyAlignment="1" applyProtection="0">
      <alignment horizontal="center" vertical="center" wrapText="1"/>
    </xf>
    <xf numFmtId="49" fontId="8" fillId="4" borderId="15" applyNumberFormat="1" applyFont="1" applyFill="1" applyBorder="1" applyAlignment="1" applyProtection="0">
      <alignment vertical="center" wrapText="1"/>
    </xf>
    <xf numFmtId="0" fontId="6" fillId="4" borderId="15" applyNumberFormat="0" applyFont="1" applyFill="1" applyBorder="1" applyAlignment="1" applyProtection="0">
      <alignment vertical="center" wrapText="1"/>
    </xf>
    <xf numFmtId="0" fontId="0" fillId="4" borderId="15" applyNumberFormat="0" applyFont="1" applyFill="1" applyBorder="1" applyAlignment="1" applyProtection="0">
      <alignment vertical="center"/>
    </xf>
    <xf numFmtId="59" fontId="0" fillId="4" borderId="15" applyNumberFormat="1" applyFont="1" applyFill="1" applyBorder="1" applyAlignment="1" applyProtection="0">
      <alignment vertical="center" wrapText="1"/>
    </xf>
    <xf numFmtId="59" fontId="0" fillId="4" borderId="16" applyNumberFormat="1" applyFont="1" applyFill="1" applyBorder="1" applyAlignment="1" applyProtection="0">
      <alignment vertical="center" wrapText="1"/>
    </xf>
    <xf numFmtId="0" fontId="6" fillId="4" borderId="17" applyNumberFormat="0" applyFont="1" applyFill="1" applyBorder="1" applyAlignment="1" applyProtection="0">
      <alignment horizontal="center" vertical="center" wrapText="1"/>
    </xf>
    <xf numFmtId="49" fontId="8" fillId="4" borderId="10" applyNumberFormat="1" applyFont="1" applyFill="1" applyBorder="1" applyAlignment="1" applyProtection="0">
      <alignment vertical="center" wrapText="1"/>
    </xf>
    <xf numFmtId="59" fontId="0" fillId="4" borderId="10" applyNumberFormat="1" applyFont="1" applyFill="1" applyBorder="1" applyAlignment="1" applyProtection="0">
      <alignment vertical="center" wrapText="1"/>
    </xf>
    <xf numFmtId="59" fontId="0" fillId="4" borderId="18" applyNumberFormat="1" applyFont="1" applyFill="1" applyBorder="1" applyAlignment="1" applyProtection="0">
      <alignment vertical="center" wrapText="1"/>
    </xf>
    <xf numFmtId="49" fontId="7" fillId="4" borderId="19" applyNumberFormat="1" applyFont="1" applyFill="1" applyBorder="1" applyAlignment="1" applyProtection="0">
      <alignment horizontal="left" vertical="center" wrapText="1"/>
    </xf>
    <xf numFmtId="59" fontId="7" fillId="4" borderId="20" applyNumberFormat="1" applyFont="1" applyFill="1" applyBorder="1" applyAlignment="1" applyProtection="0">
      <alignment horizontal="left" vertical="center" wrapText="1"/>
    </xf>
    <xf numFmtId="49" fontId="7" fillId="4" borderId="20" applyNumberFormat="1" applyFont="1" applyFill="1" applyBorder="1" applyAlignment="1" applyProtection="0">
      <alignment horizontal="center" vertical="center" wrapText="1"/>
    </xf>
    <xf numFmtId="60" fontId="7" fillId="4" borderId="20" applyNumberFormat="1" applyFont="1" applyFill="1" applyBorder="1" applyAlignment="1" applyProtection="0">
      <alignment horizontal="center" vertical="center" wrapText="1"/>
    </xf>
    <xf numFmtId="59" fontId="7" fillId="4" borderId="20" applyNumberFormat="1" applyFont="1" applyFill="1" applyBorder="1" applyAlignment="1" applyProtection="0">
      <alignment vertical="center" wrapText="1"/>
    </xf>
    <xf numFmtId="59" fontId="7" fillId="4" borderId="21" applyNumberFormat="1" applyFont="1" applyFill="1" applyBorder="1" applyAlignment="1" applyProtection="0">
      <alignment vertical="center" wrapText="1"/>
    </xf>
    <xf numFmtId="49" fontId="7" fillId="5" borderId="22" applyNumberFormat="1" applyFont="1" applyFill="1" applyBorder="1" applyAlignment="1" applyProtection="0">
      <alignment horizontal="center" vertical="center" wrapText="1"/>
    </xf>
    <xf numFmtId="0" fontId="7" fillId="5" borderId="22" applyNumberFormat="0" applyFont="1" applyFill="1" applyBorder="1" applyAlignment="1" applyProtection="0">
      <alignment horizontal="center" vertical="center" wrapText="1"/>
    </xf>
    <xf numFmtId="49" fontId="7" fillId="5" borderId="23" applyNumberFormat="1" applyFont="1" applyFill="1" applyBorder="1" applyAlignment="1" applyProtection="0">
      <alignment horizontal="center" vertical="center" wrapText="1"/>
    </xf>
    <xf numFmtId="0" fontId="7" fillId="5" borderId="23" applyNumberFormat="0" applyFont="1" applyFill="1" applyBorder="1" applyAlignment="1" applyProtection="0">
      <alignment horizontal="center" vertical="center" wrapText="1"/>
    </xf>
    <xf numFmtId="49" fontId="7" fillId="5" borderId="23" applyNumberFormat="1" applyFont="1" applyFill="1" applyBorder="1" applyAlignment="1" applyProtection="0">
      <alignment vertical="center" wrapText="1"/>
    </xf>
    <xf numFmtId="0" fontId="8" fillId="5" borderId="23" applyNumberFormat="0" applyFont="1" applyFill="1" applyBorder="1" applyAlignment="1" applyProtection="0">
      <alignment horizontal="center" vertical="center" wrapText="1"/>
    </xf>
    <xf numFmtId="0" fontId="7" fillId="5" borderId="23" applyNumberFormat="0" applyFont="1" applyFill="1" applyBorder="1" applyAlignment="1" applyProtection="0">
      <alignment horizontal="center" vertical="center"/>
    </xf>
    <xf numFmtId="59" fontId="7" fillId="5" borderId="23" applyNumberFormat="1" applyFont="1" applyFill="1" applyBorder="1" applyAlignment="1" applyProtection="0">
      <alignment horizontal="center" vertical="center" wrapText="1"/>
    </xf>
    <xf numFmtId="0" fontId="8" fillId="6" borderId="23" applyNumberFormat="0" applyFont="1" applyFill="1" applyBorder="1" applyAlignment="1" applyProtection="0">
      <alignment vertical="center" wrapText="1"/>
    </xf>
    <xf numFmtId="49" fontId="7" fillId="6" borderId="23" applyNumberFormat="1" applyFont="1" applyFill="1" applyBorder="1" applyAlignment="1" applyProtection="0">
      <alignment horizontal="center" vertical="center" wrapText="1"/>
    </xf>
    <xf numFmtId="0" fontId="7" fillId="6" borderId="23" applyNumberFormat="0" applyFont="1" applyFill="1" applyBorder="1" applyAlignment="1" applyProtection="0">
      <alignment horizontal="center" vertical="center" wrapText="1"/>
    </xf>
    <xf numFmtId="49" fontId="7" fillId="6" borderId="23" applyNumberFormat="1" applyFont="1" applyFill="1" applyBorder="1" applyAlignment="1" applyProtection="0">
      <alignment vertical="center" wrapText="1"/>
    </xf>
    <xf numFmtId="0" fontId="8" fillId="6" borderId="23" applyNumberFormat="0" applyFont="1" applyFill="1" applyBorder="1" applyAlignment="1" applyProtection="0">
      <alignment horizontal="center" vertical="center" wrapText="1"/>
    </xf>
    <xf numFmtId="0" fontId="8" fillId="6" borderId="23" applyNumberFormat="0" applyFont="1" applyFill="1" applyBorder="1" applyAlignment="1" applyProtection="0">
      <alignment horizontal="center" vertical="center"/>
    </xf>
    <xf numFmtId="59" fontId="8" fillId="6" borderId="23" applyNumberFormat="1" applyFont="1" applyFill="1" applyBorder="1" applyAlignment="1" applyProtection="0">
      <alignment horizontal="center" vertical="center" wrapText="1"/>
    </xf>
    <xf numFmtId="0" fontId="6" fillId="4" borderId="23" applyNumberFormat="0" applyFont="1" applyFill="1" applyBorder="1" applyAlignment="1" applyProtection="0">
      <alignment horizontal="center" vertical="center" wrapText="1"/>
    </xf>
    <xf numFmtId="49" fontId="9" fillId="4" borderId="23" applyNumberFormat="1" applyFont="1" applyFill="1" applyBorder="1" applyAlignment="1" applyProtection="0">
      <alignment horizontal="center" vertical="center" wrapText="1"/>
    </xf>
    <xf numFmtId="49" fontId="6" fillId="4" borderId="23" applyNumberFormat="1" applyFont="1" applyFill="1" applyBorder="1" applyAlignment="1" applyProtection="0">
      <alignment horizontal="center" vertical="center" wrapText="1"/>
    </xf>
    <xf numFmtId="49" fontId="6" fillId="4" borderId="23" applyNumberFormat="1" applyFont="1" applyFill="1" applyBorder="1" applyAlignment="1" applyProtection="0">
      <alignment horizontal="left" vertical="center" wrapText="1"/>
    </xf>
    <xf numFmtId="0" fontId="6" fillId="4" borderId="23" applyNumberFormat="0" applyFont="1" applyFill="1" applyBorder="1" applyAlignment="1" applyProtection="0">
      <alignment horizontal="center" vertical="center"/>
    </xf>
    <xf numFmtId="59" fontId="6" fillId="4" borderId="23" applyNumberFormat="1" applyFont="1" applyFill="1" applyBorder="1" applyAlignment="1" applyProtection="0">
      <alignment horizontal="center" vertical="center" wrapText="1"/>
    </xf>
    <xf numFmtId="49" fontId="6" fillId="4" borderId="23" applyNumberFormat="1" applyFont="1" applyFill="1" applyBorder="1" applyAlignment="1" applyProtection="0">
      <alignment horizontal="justify" vertical="center" wrapText="1"/>
    </xf>
    <xf numFmtId="1" fontId="6" fillId="4" borderId="23" applyNumberFormat="1" applyFont="1" applyFill="1" applyBorder="1" applyAlignment="1" applyProtection="0">
      <alignment horizontal="center" vertical="center"/>
    </xf>
    <xf numFmtId="3" fontId="6" fillId="4" borderId="23" applyNumberFormat="1" applyFont="1" applyFill="1" applyBorder="1" applyAlignment="1" applyProtection="0">
      <alignment horizontal="center" vertical="center"/>
    </xf>
    <xf numFmtId="49" fontId="7" fillId="7" borderId="23" applyNumberFormat="1" applyFont="1" applyFill="1" applyBorder="1" applyAlignment="1" applyProtection="0">
      <alignment vertical="center" wrapText="1"/>
    </xf>
    <xf numFmtId="0" fontId="8" fillId="7" borderId="23" applyNumberFormat="0" applyFont="1" applyFill="1" applyBorder="1" applyAlignment="1" applyProtection="0">
      <alignment horizontal="center" vertical="center" wrapText="1"/>
    </xf>
    <xf numFmtId="0" fontId="7" fillId="7" borderId="23" applyNumberFormat="0" applyFont="1" applyFill="1" applyBorder="1" applyAlignment="1" applyProtection="0">
      <alignment horizontal="center" vertical="center" wrapText="1"/>
    </xf>
    <xf numFmtId="0" fontId="7" fillId="7" borderId="23" applyNumberFormat="0" applyFont="1" applyFill="1" applyBorder="1" applyAlignment="1" applyProtection="0">
      <alignment horizontal="justify" vertical="center" wrapText="1"/>
    </xf>
    <xf numFmtId="0" fontId="6" fillId="7" borderId="23" applyNumberFormat="0" applyFont="1" applyFill="1" applyBorder="1" applyAlignment="1" applyProtection="0">
      <alignment horizontal="center" vertical="center" wrapText="1"/>
    </xf>
    <xf numFmtId="1" fontId="6" fillId="7" borderId="23" applyNumberFormat="1" applyFont="1" applyFill="1" applyBorder="1" applyAlignment="1" applyProtection="0">
      <alignment horizontal="center" vertical="center"/>
    </xf>
    <xf numFmtId="3" fontId="6" fillId="7" borderId="23" applyNumberFormat="1" applyFont="1" applyFill="1" applyBorder="1" applyAlignment="1" applyProtection="0">
      <alignment horizontal="center" vertical="center"/>
    </xf>
    <xf numFmtId="59" fontId="9" fillId="7" borderId="23" applyNumberFormat="1" applyFont="1" applyFill="1" applyBorder="1" applyAlignment="1" applyProtection="0">
      <alignment horizontal="center" vertical="center" wrapText="1"/>
    </xf>
    <xf numFmtId="3" fontId="8" fillId="6" borderId="23" applyNumberFormat="1" applyFont="1" applyFill="1" applyBorder="1" applyAlignment="1" applyProtection="0">
      <alignment horizontal="center" vertical="center"/>
    </xf>
    <xf numFmtId="0" fontId="6" fillId="4" borderId="23" applyNumberFormat="0" applyFont="1" applyFill="1" applyBorder="1" applyAlignment="1" applyProtection="0">
      <alignment vertical="center" wrapText="1"/>
    </xf>
    <xf numFmtId="49" fontId="0" fillId="4" borderId="23" applyNumberFormat="1" applyFont="1" applyFill="1" applyBorder="1" applyAlignment="1" applyProtection="0">
      <alignment vertical="center" wrapText="1"/>
    </xf>
    <xf numFmtId="0" fontId="6" fillId="6" borderId="23" applyNumberFormat="0" applyFont="1" applyFill="1" applyBorder="1" applyAlignment="1" applyProtection="0">
      <alignment horizontal="center" vertical="center" wrapText="1"/>
    </xf>
    <xf numFmtId="1" fontId="6" fillId="6" borderId="23" applyNumberFormat="1" applyFont="1" applyFill="1" applyBorder="1" applyAlignment="1" applyProtection="0">
      <alignment horizontal="center" vertical="center"/>
    </xf>
    <xf numFmtId="3" fontId="6" fillId="6" borderId="23" applyNumberFormat="1" applyFont="1" applyFill="1" applyBorder="1" applyAlignment="1" applyProtection="0">
      <alignment horizontal="center" vertical="center"/>
    </xf>
    <xf numFmtId="59" fontId="6" fillId="6" borderId="23" applyNumberFormat="1" applyFont="1" applyFill="1" applyBorder="1" applyAlignment="1" applyProtection="0">
      <alignment horizontal="center" vertical="center" wrapText="1"/>
    </xf>
    <xf numFmtId="0" fontId="9" fillId="4" borderId="23" applyNumberFormat="0" applyFont="1" applyFill="1" applyBorder="1" applyAlignment="1" applyProtection="0">
      <alignment horizontal="center" vertical="center" wrapText="1"/>
    </xf>
    <xf numFmtId="49" fontId="6" fillId="4" borderId="23" applyNumberFormat="1" applyFont="1" applyFill="1" applyBorder="1" applyAlignment="1" applyProtection="0">
      <alignment vertical="center" wrapText="1"/>
    </xf>
    <xf numFmtId="49" fontId="6" fillId="4" borderId="23" applyNumberFormat="1" applyFont="1" applyFill="1" applyBorder="1" applyAlignment="1" applyProtection="0">
      <alignment horizontal="justify" vertical="center"/>
    </xf>
    <xf numFmtId="3" fontId="9" fillId="4" borderId="23" applyNumberFormat="1" applyFont="1" applyFill="1" applyBorder="1" applyAlignment="1" applyProtection="0">
      <alignment horizontal="center" vertical="center"/>
    </xf>
    <xf numFmtId="0" fontId="7" fillId="7" borderId="23" applyNumberFormat="0" applyFont="1" applyFill="1" applyBorder="1" applyAlignment="1" applyProtection="0">
      <alignment vertical="center" wrapText="1"/>
    </xf>
    <xf numFmtId="0" fontId="9" fillId="7" borderId="23" applyNumberFormat="0" applyFont="1" applyFill="1" applyBorder="1" applyAlignment="1" applyProtection="0">
      <alignment vertical="center" wrapText="1"/>
    </xf>
    <xf numFmtId="0" fontId="7" fillId="6" borderId="23" applyNumberFormat="0" applyFont="1" applyFill="1" applyBorder="1" applyAlignment="1" applyProtection="0">
      <alignment vertical="center" wrapText="1"/>
    </xf>
    <xf numFmtId="49" fontId="7" fillId="6" borderId="23" applyNumberFormat="1" applyFont="1" applyFill="1" applyBorder="1" applyAlignment="1" applyProtection="0">
      <alignment vertical="center"/>
    </xf>
    <xf numFmtId="0" fontId="9" fillId="6" borderId="23" applyNumberFormat="0" applyFont="1" applyFill="1" applyBorder="1" applyAlignment="1" applyProtection="0">
      <alignment vertical="center" wrapText="1"/>
    </xf>
    <xf numFmtId="0" fontId="9" fillId="6" borderId="23" applyNumberFormat="0" applyFont="1" applyFill="1" applyBorder="1" applyAlignment="1" applyProtection="0">
      <alignment vertical="center"/>
    </xf>
    <xf numFmtId="3" fontId="9" fillId="6" borderId="23" applyNumberFormat="1" applyFont="1" applyFill="1" applyBorder="1" applyAlignment="1" applyProtection="0">
      <alignment vertical="center"/>
    </xf>
    <xf numFmtId="59" fontId="9" fillId="6" borderId="23" applyNumberFormat="1" applyFont="1" applyFill="1" applyBorder="1" applyAlignment="1" applyProtection="0">
      <alignment vertical="center" wrapText="1"/>
    </xf>
    <xf numFmtId="0" fontId="7" fillId="7" borderId="23" applyNumberFormat="0" applyFont="1" applyFill="1" applyBorder="1" applyAlignment="1" applyProtection="0">
      <alignment vertical="center"/>
    </xf>
    <xf numFmtId="0" fontId="9" fillId="7" borderId="23" applyNumberFormat="0" applyFont="1" applyFill="1" applyBorder="1" applyAlignment="1" applyProtection="0">
      <alignment vertical="center"/>
    </xf>
    <xf numFmtId="3" fontId="9" fillId="7" borderId="23" applyNumberFormat="1" applyFont="1" applyFill="1" applyBorder="1" applyAlignment="1" applyProtection="0">
      <alignment vertical="center"/>
    </xf>
    <xf numFmtId="59" fontId="9" fillId="7" borderId="23" applyNumberFormat="1" applyFont="1" applyFill="1" applyBorder="1" applyAlignment="1" applyProtection="0">
      <alignment vertical="center" wrapText="1"/>
    </xf>
    <xf numFmtId="49" fontId="6" fillId="8" borderId="23" applyNumberFormat="1" applyFont="1" applyFill="1" applyBorder="1" applyAlignment="1" applyProtection="0">
      <alignment horizontal="center" vertical="center" wrapText="1"/>
    </xf>
    <xf numFmtId="3" fontId="7" fillId="7" borderId="23" applyNumberFormat="1" applyFont="1" applyFill="1" applyBorder="1" applyAlignment="1" applyProtection="0">
      <alignment vertical="center"/>
    </xf>
    <xf numFmtId="59" fontId="7" fillId="7" borderId="23" applyNumberFormat="1" applyFont="1" applyFill="1" applyBorder="1" applyAlignment="1" applyProtection="0">
      <alignment vertical="center" wrapText="1"/>
    </xf>
    <xf numFmtId="49" fontId="7" fillId="5" borderId="23" applyNumberFormat="1" applyFont="1" applyFill="1" applyBorder="1" applyAlignment="1" applyProtection="0">
      <alignment horizontal="left" vertical="center" wrapText="1"/>
    </xf>
    <xf numFmtId="3" fontId="7" fillId="5" borderId="23" applyNumberFormat="1" applyFont="1" applyFill="1" applyBorder="1" applyAlignment="1" applyProtection="0">
      <alignment horizontal="center" vertical="center" wrapText="1"/>
    </xf>
    <xf numFmtId="0" fontId="7" fillId="6" borderId="23" applyNumberFormat="0" applyFont="1" applyFill="1" applyBorder="1" applyAlignment="1" applyProtection="0">
      <alignment vertical="center"/>
    </xf>
    <xf numFmtId="3" fontId="7" fillId="6" borderId="23" applyNumberFormat="1" applyFont="1" applyFill="1" applyBorder="1" applyAlignment="1" applyProtection="0">
      <alignment vertical="center"/>
    </xf>
    <xf numFmtId="59" fontId="7" fillId="6" borderId="23" applyNumberFormat="1" applyFont="1" applyFill="1" applyBorder="1" applyAlignment="1" applyProtection="0">
      <alignment vertical="center" wrapText="1"/>
    </xf>
    <xf numFmtId="49" fontId="6" fillId="8" borderId="23" applyNumberFormat="1" applyFont="1" applyFill="1" applyBorder="1" applyAlignment="1" applyProtection="0">
      <alignment horizontal="justify" vertical="center" wrapText="1"/>
    </xf>
    <xf numFmtId="49" fontId="7" fillId="6" borderId="23" applyNumberFormat="1" applyFont="1" applyFill="1" applyBorder="1" applyAlignment="1" applyProtection="0">
      <alignment horizontal="left" vertical="center"/>
    </xf>
    <xf numFmtId="0" fontId="9" fillId="6" borderId="23" applyNumberFormat="0" applyFont="1" applyFill="1" applyBorder="1" applyAlignment="1" applyProtection="0">
      <alignment horizontal="center" vertical="center" wrapText="1"/>
    </xf>
    <xf numFmtId="0" fontId="9" fillId="6" borderId="23" applyNumberFormat="0" applyFont="1" applyFill="1" applyBorder="1" applyAlignment="1" applyProtection="0">
      <alignment horizontal="center" vertical="center"/>
    </xf>
    <xf numFmtId="3" fontId="9" fillId="6" borderId="23" applyNumberFormat="1" applyFont="1" applyFill="1" applyBorder="1" applyAlignment="1" applyProtection="0">
      <alignment horizontal="center" vertical="center"/>
    </xf>
    <xf numFmtId="59" fontId="9" fillId="6" borderId="23" applyNumberFormat="1" applyFont="1" applyFill="1" applyBorder="1" applyAlignment="1" applyProtection="0">
      <alignment horizontal="center" vertical="center" wrapText="1"/>
    </xf>
    <xf numFmtId="49" fontId="9" fillId="9" borderId="23" applyNumberFormat="1" applyFont="1" applyFill="1" applyBorder="1" applyAlignment="1" applyProtection="0">
      <alignment horizontal="center" vertical="center" wrapText="1"/>
    </xf>
    <xf numFmtId="49" fontId="6" fillId="9" borderId="23" applyNumberFormat="1" applyFont="1" applyFill="1" applyBorder="1" applyAlignment="1" applyProtection="0">
      <alignment horizontal="center" vertical="center" wrapText="1"/>
    </xf>
    <xf numFmtId="49" fontId="6" fillId="9" borderId="23" applyNumberFormat="1" applyFont="1" applyFill="1" applyBorder="1" applyAlignment="1" applyProtection="0">
      <alignment horizontal="justify" vertical="center" wrapText="1"/>
    </xf>
    <xf numFmtId="49" fontId="7" fillId="6" borderId="23" applyNumberFormat="1" applyFont="1" applyFill="1" applyBorder="1" applyAlignment="1" applyProtection="0">
      <alignment horizontal="left" vertical="center" wrapText="1"/>
    </xf>
    <xf numFmtId="1" fontId="6" fillId="9" borderId="23" applyNumberFormat="1" applyFont="1" applyFill="1" applyBorder="1" applyAlignment="1" applyProtection="0">
      <alignment horizontal="center" vertical="center"/>
    </xf>
    <xf numFmtId="0" fontId="6" fillId="4" borderId="23" applyNumberFormat="1" applyFont="1" applyFill="1" applyBorder="1" applyAlignment="1" applyProtection="0">
      <alignment horizontal="center" vertical="center"/>
    </xf>
    <xf numFmtId="49" fontId="9" fillId="9" borderId="24" applyNumberFormat="1" applyFont="1" applyFill="1" applyBorder="1" applyAlignment="1" applyProtection="0">
      <alignment horizontal="center" vertical="center" wrapText="1"/>
    </xf>
    <xf numFmtId="0" fontId="6" fillId="9" borderId="23" applyNumberFormat="0" applyFont="1" applyFill="1" applyBorder="1" applyAlignment="1" applyProtection="0">
      <alignment horizontal="center" vertical="center" wrapText="1"/>
    </xf>
    <xf numFmtId="0" fontId="6" fillId="9" borderId="23" applyNumberFormat="0" applyFont="1" applyFill="1" applyBorder="1" applyAlignment="1" applyProtection="0">
      <alignment horizontal="justify" vertical="center" wrapText="1"/>
    </xf>
    <xf numFmtId="0" fontId="6" fillId="9" borderId="23" applyNumberFormat="1" applyFont="1" applyFill="1" applyBorder="1" applyAlignment="1" applyProtection="0">
      <alignment horizontal="center" vertical="center"/>
    </xf>
    <xf numFmtId="49" fontId="9" fillId="7" borderId="23" applyNumberFormat="1" applyFont="1" applyFill="1" applyBorder="1" applyAlignment="1" applyProtection="0">
      <alignment vertical="center" wrapText="1"/>
    </xf>
    <xf numFmtId="0" fontId="9" fillId="7" borderId="23" applyNumberFormat="0" applyFont="1" applyFill="1" applyBorder="1" applyAlignment="1" applyProtection="0">
      <alignment horizontal="center" vertical="center" wrapText="1"/>
    </xf>
    <xf numFmtId="49" fontId="9" fillId="6" borderId="23" applyNumberFormat="1" applyFont="1" applyFill="1" applyBorder="1" applyAlignment="1" applyProtection="0">
      <alignment horizontal="center" vertical="center" wrapText="1"/>
    </xf>
    <xf numFmtId="49" fontId="9" fillId="6" borderId="23" applyNumberFormat="1" applyFont="1" applyFill="1" applyBorder="1" applyAlignment="1" applyProtection="0">
      <alignment horizontal="left" vertical="center"/>
    </xf>
    <xf numFmtId="49" fontId="9" fillId="8" borderId="23" applyNumberFormat="1" applyFont="1" applyFill="1" applyBorder="1" applyAlignment="1" applyProtection="0">
      <alignment horizontal="center" vertical="center" wrapText="1"/>
    </xf>
    <xf numFmtId="3" fontId="9" fillId="10" borderId="23" applyNumberFormat="1" applyFont="1" applyFill="1" applyBorder="1" applyAlignment="1" applyProtection="0">
      <alignment horizontal="center" vertical="center"/>
    </xf>
    <xf numFmtId="49" fontId="6" fillId="11" borderId="23" applyNumberFormat="1" applyFont="1" applyFill="1" applyBorder="1" applyAlignment="1" applyProtection="0">
      <alignment horizontal="center" vertical="center" wrapText="1"/>
    </xf>
    <xf numFmtId="49" fontId="6" fillId="12" borderId="23" applyNumberFormat="1" applyFont="1" applyFill="1" applyBorder="1" applyAlignment="1" applyProtection="0">
      <alignment horizontal="justify" vertical="center" wrapText="1"/>
    </xf>
    <xf numFmtId="49" fontId="6" fillId="11" borderId="23" applyNumberFormat="1" applyFont="1" applyFill="1" applyBorder="1" applyAlignment="1" applyProtection="0">
      <alignment horizontal="justify" vertical="center" wrapText="1"/>
    </xf>
    <xf numFmtId="49" fontId="9" fillId="12" borderId="23" applyNumberFormat="1" applyFont="1" applyFill="1" applyBorder="1" applyAlignment="1" applyProtection="0">
      <alignment horizontal="center" vertical="center" wrapText="1"/>
    </xf>
    <xf numFmtId="49" fontId="6" fillId="12" borderId="23" applyNumberFormat="1" applyFont="1" applyFill="1" applyBorder="1" applyAlignment="1" applyProtection="0">
      <alignment horizontal="center" vertical="center" wrapText="1"/>
    </xf>
    <xf numFmtId="49" fontId="6" fillId="12" borderId="23" applyNumberFormat="1" applyFont="1" applyFill="1" applyBorder="1" applyAlignment="1" applyProtection="0">
      <alignment horizontal="left" vertical="center" wrapText="1"/>
    </xf>
    <xf numFmtId="49" fontId="6" fillId="8" borderId="23" applyNumberFormat="1" applyFont="1" applyFill="1" applyBorder="1" applyAlignment="1" applyProtection="0">
      <alignment horizontal="left" vertical="center" wrapText="1"/>
    </xf>
    <xf numFmtId="0" fontId="14" fillId="4" borderId="23" applyNumberFormat="0" applyFont="1" applyFill="1" applyBorder="1" applyAlignment="1" applyProtection="0">
      <alignment horizontal="center" vertical="center" wrapText="1"/>
    </xf>
    <xf numFmtId="3" fontId="6" fillId="4" borderId="23" applyNumberFormat="1" applyFont="1" applyFill="1" applyBorder="1" applyAlignment="1" applyProtection="0">
      <alignment horizontal="center" vertical="center" wrapText="1"/>
    </xf>
    <xf numFmtId="49" fontId="6" fillId="13" borderId="23" applyNumberFormat="1" applyFont="1" applyFill="1" applyBorder="1" applyAlignment="1" applyProtection="0">
      <alignment horizontal="center" vertical="center" wrapText="1"/>
    </xf>
    <xf numFmtId="2" fontId="9" fillId="4" borderId="23" applyNumberFormat="1" applyFont="1" applyFill="1" applyBorder="1" applyAlignment="1" applyProtection="0">
      <alignment horizontal="center" vertical="center" wrapText="1"/>
    </xf>
    <xf numFmtId="49" fontId="9" fillId="4" borderId="23" applyNumberFormat="1" applyFont="1" applyFill="1" applyBorder="1" applyAlignment="1" applyProtection="0">
      <alignment vertical="center" wrapText="1"/>
    </xf>
    <xf numFmtId="61" fontId="6" fillId="4" borderId="23" applyNumberFormat="1" applyFont="1" applyFill="1" applyBorder="1" applyAlignment="1" applyProtection="0">
      <alignment horizontal="center" vertical="center" wrapText="1"/>
    </xf>
    <xf numFmtId="59" fontId="8" fillId="7" borderId="23" applyNumberFormat="1" applyFont="1" applyFill="1" applyBorder="1" applyAlignment="1" applyProtection="0">
      <alignment vertical="center" wrapText="1"/>
    </xf>
    <xf numFmtId="49" fontId="7" fillId="14" borderId="23" applyNumberFormat="1" applyFont="1" applyFill="1" applyBorder="1" applyAlignment="1" applyProtection="0">
      <alignment vertical="center" wrapText="1"/>
    </xf>
    <xf numFmtId="0" fontId="7" fillId="6" borderId="23" applyNumberFormat="0" applyFont="1" applyFill="1" applyBorder="1" applyAlignment="1" applyProtection="0">
      <alignment horizontal="center" vertical="center"/>
    </xf>
    <xf numFmtId="3" fontId="7" fillId="6" borderId="23" applyNumberFormat="1" applyFont="1" applyFill="1" applyBorder="1" applyAlignment="1" applyProtection="0">
      <alignment horizontal="center" vertical="center"/>
    </xf>
    <xf numFmtId="59" fontId="7" fillId="6" borderId="23" applyNumberFormat="1" applyFont="1" applyFill="1" applyBorder="1" applyAlignment="1" applyProtection="0">
      <alignment horizontal="center" vertical="center" wrapText="1"/>
    </xf>
    <xf numFmtId="49" fontId="9" fillId="4" borderId="23" applyNumberFormat="1" applyFont="1" applyFill="1" applyBorder="1" applyAlignment="1" applyProtection="0">
      <alignment horizontal="left" vertical="center" wrapText="1"/>
    </xf>
    <xf numFmtId="49" fontId="6" fillId="8" borderId="23" applyNumberFormat="1" applyFont="1" applyFill="1" applyBorder="1" applyAlignment="1" applyProtection="0">
      <alignment vertical="center" wrapText="1"/>
    </xf>
    <xf numFmtId="49" fontId="9" fillId="13" borderId="23" applyNumberFormat="1" applyFont="1" applyFill="1" applyBorder="1" applyAlignment="1" applyProtection="0">
      <alignment horizontal="center" vertical="center" wrapText="1"/>
    </xf>
    <xf numFmtId="0" fontId="9" fillId="15" borderId="23" applyNumberFormat="0" applyFont="1" applyFill="1" applyBorder="1" applyAlignment="1" applyProtection="0">
      <alignment horizontal="center" vertical="center" wrapText="1"/>
    </xf>
    <xf numFmtId="49" fontId="9" fillId="15" borderId="23" applyNumberFormat="1" applyFont="1" applyFill="1" applyBorder="1" applyAlignment="1" applyProtection="0">
      <alignment horizontal="center" vertical="center" wrapText="1"/>
    </xf>
    <xf numFmtId="49" fontId="9" fillId="15" borderId="23" applyNumberFormat="1" applyFont="1" applyFill="1" applyBorder="1" applyAlignment="1" applyProtection="0">
      <alignment horizontal="left" vertical="center" wrapText="1"/>
    </xf>
    <xf numFmtId="0" fontId="6" fillId="15" borderId="23" applyNumberFormat="0" applyFont="1" applyFill="1" applyBorder="1" applyAlignment="1" applyProtection="0">
      <alignment horizontal="center" vertical="center" wrapText="1"/>
    </xf>
    <xf numFmtId="0" fontId="6" fillId="15" borderId="23" applyNumberFormat="0" applyFont="1" applyFill="1" applyBorder="1" applyAlignment="1" applyProtection="0">
      <alignment horizontal="left" vertical="center" wrapText="1"/>
    </xf>
    <xf numFmtId="3" fontId="6" fillId="15" borderId="23" applyNumberFormat="1" applyFont="1" applyFill="1" applyBorder="1" applyAlignment="1" applyProtection="0">
      <alignment horizontal="left" vertical="center" wrapText="1"/>
    </xf>
    <xf numFmtId="59" fontId="6" fillId="15" borderId="23" applyNumberFormat="1" applyFont="1" applyFill="1" applyBorder="1" applyAlignment="1" applyProtection="0">
      <alignment horizontal="center" vertical="center" wrapText="1"/>
    </xf>
    <xf numFmtId="49" fontId="6" fillId="15" borderId="23" applyNumberFormat="1" applyFont="1" applyFill="1" applyBorder="1" applyAlignment="1" applyProtection="0">
      <alignment horizontal="left" vertical="center" wrapText="1"/>
    </xf>
    <xf numFmtId="49" fontId="6" fillId="15" borderId="23" applyNumberFormat="1" applyFont="1" applyFill="1" applyBorder="1" applyAlignment="1" applyProtection="0">
      <alignment horizontal="center" vertical="center" wrapText="1"/>
    </xf>
    <xf numFmtId="62" fontId="6" fillId="15" borderId="23" applyNumberFormat="1" applyFont="1" applyFill="1" applyBorder="1" applyAlignment="1" applyProtection="0">
      <alignment horizontal="center" vertical="center" wrapText="1"/>
    </xf>
    <xf numFmtId="3" fontId="9" fillId="10" borderId="23" applyNumberFormat="1" applyFont="1" applyFill="1" applyBorder="1" applyAlignment="1" applyProtection="0">
      <alignment horizontal="center" vertical="center" wrapText="1"/>
    </xf>
    <xf numFmtId="1" fontId="6" fillId="15" borderId="23" applyNumberFormat="1" applyFont="1" applyFill="1" applyBorder="1" applyAlignment="1" applyProtection="0">
      <alignment horizontal="center" vertical="center" wrapText="1"/>
    </xf>
    <xf numFmtId="3" fontId="6" fillId="15" borderId="23" applyNumberFormat="1" applyFont="1" applyFill="1" applyBorder="1" applyAlignment="1" applyProtection="0">
      <alignment horizontal="center" vertical="center" wrapText="1"/>
    </xf>
    <xf numFmtId="0" fontId="6" fillId="15" borderId="23" applyNumberFormat="1" applyFont="1" applyFill="1" applyBorder="1" applyAlignment="1" applyProtection="0">
      <alignment horizontal="center" vertical="center" wrapText="1"/>
    </xf>
    <xf numFmtId="1" fontId="6" fillId="16" borderId="23" applyNumberFormat="1" applyFont="1" applyFill="1" applyBorder="1" applyAlignment="1" applyProtection="0">
      <alignment horizontal="center" vertical="center"/>
    </xf>
    <xf numFmtId="49" fontId="12" fillId="4" borderId="23" applyNumberFormat="1" applyFont="1" applyFill="1" applyBorder="1" applyAlignment="1" applyProtection="0">
      <alignment horizontal="center" vertical="center" wrapText="1"/>
    </xf>
    <xf numFmtId="49" fontId="17" fillId="4" borderId="23" applyNumberFormat="1" applyFont="1" applyFill="1" applyBorder="1" applyAlignment="1" applyProtection="0">
      <alignment horizontal="justify" vertical="center" wrapText="1"/>
    </xf>
    <xf numFmtId="49" fontId="19" fillId="4" borderId="23" applyNumberFormat="1" applyFont="1" applyFill="1" applyBorder="1" applyAlignment="1" applyProtection="0">
      <alignment vertical="center" wrapText="1"/>
    </xf>
    <xf numFmtId="0" fontId="7" fillId="6" borderId="23" applyNumberFormat="0" applyFont="1" applyFill="1" applyBorder="1" applyAlignment="1" applyProtection="0">
      <alignment horizontal="left" vertical="center" wrapText="1"/>
    </xf>
    <xf numFmtId="0" fontId="7" fillId="6" borderId="23" applyNumberFormat="0" applyFont="1" applyFill="1" applyBorder="1" applyAlignment="1" applyProtection="0">
      <alignment horizontal="left" vertical="center"/>
    </xf>
    <xf numFmtId="3" fontId="7" fillId="6" borderId="23" applyNumberFormat="1" applyFont="1" applyFill="1" applyBorder="1" applyAlignment="1" applyProtection="0">
      <alignment horizontal="left" vertical="center"/>
    </xf>
    <xf numFmtId="59" fontId="7" fillId="6" borderId="23" applyNumberFormat="1" applyFont="1" applyFill="1" applyBorder="1" applyAlignment="1" applyProtection="0">
      <alignment horizontal="left" vertical="center" wrapText="1"/>
    </xf>
    <xf numFmtId="0" fontId="9" fillId="4" borderId="23" applyNumberFormat="0" applyFont="1" applyFill="1" applyBorder="1" applyAlignment="1" applyProtection="0">
      <alignment vertical="center" wrapText="1"/>
    </xf>
    <xf numFmtId="0" fontId="7" fillId="5" borderId="23" applyNumberFormat="0" applyFont="1" applyFill="1" applyBorder="1" applyAlignment="1" applyProtection="0">
      <alignment horizontal="left" vertical="center" wrapText="1"/>
    </xf>
    <xf numFmtId="3" fontId="7" fillId="5" borderId="23" applyNumberFormat="1" applyFont="1" applyFill="1" applyBorder="1" applyAlignment="1" applyProtection="0">
      <alignment horizontal="left" vertical="center" wrapText="1"/>
    </xf>
    <xf numFmtId="59" fontId="7" fillId="5" borderId="23" applyNumberFormat="1" applyFont="1" applyFill="1" applyBorder="1" applyAlignment="1" applyProtection="0">
      <alignment horizontal="left" vertical="center" wrapText="1"/>
    </xf>
    <xf numFmtId="0" fontId="9" fillId="6" borderId="23" applyNumberFormat="0" applyFont="1" applyFill="1" applyBorder="1" applyAlignment="1" applyProtection="0">
      <alignment horizontal="left" vertical="center" wrapText="1"/>
    </xf>
    <xf numFmtId="0" fontId="9" fillId="6" borderId="23" applyNumberFormat="0" applyFont="1" applyFill="1" applyBorder="1" applyAlignment="1" applyProtection="0">
      <alignment horizontal="left" vertical="center"/>
    </xf>
    <xf numFmtId="3" fontId="9" fillId="6" borderId="23" applyNumberFormat="1" applyFont="1" applyFill="1" applyBorder="1" applyAlignment="1" applyProtection="0">
      <alignment horizontal="left" vertical="center"/>
    </xf>
    <xf numFmtId="59" fontId="9" fillId="6" borderId="23" applyNumberFormat="1" applyFont="1" applyFill="1" applyBorder="1" applyAlignment="1" applyProtection="0">
      <alignment horizontal="left" vertical="center" wrapText="1"/>
    </xf>
    <xf numFmtId="0" fontId="6" fillId="4" borderId="23" applyNumberFormat="0" applyFont="1" applyFill="1" applyBorder="1" applyAlignment="1" applyProtection="0">
      <alignment horizontal="left" vertical="center" wrapText="1"/>
    </xf>
    <xf numFmtId="49" fontId="9" fillId="6" borderId="23" applyNumberFormat="1" applyFont="1" applyFill="1" applyBorder="1" applyAlignment="1" applyProtection="0">
      <alignment horizontal="left" vertical="center" wrapText="1"/>
    </xf>
    <xf numFmtId="0" fontId="0" fillId="4" borderId="23" applyNumberFormat="0" applyFont="1" applyFill="1" applyBorder="1" applyAlignment="1" applyProtection="0">
      <alignment vertical="center" wrapText="1"/>
    </xf>
    <xf numFmtId="49" fontId="6" fillId="4" borderId="23" applyNumberFormat="1" applyFont="1" applyFill="1" applyBorder="1" applyAlignment="1" applyProtection="0">
      <alignment horizontal="center" vertical="center"/>
    </xf>
    <xf numFmtId="0" fontId="20" fillId="15" borderId="23" applyNumberFormat="0" applyFont="1" applyFill="1" applyBorder="1" applyAlignment="1" applyProtection="0">
      <alignment vertical="center" wrapText="1"/>
    </xf>
    <xf numFmtId="0" fontId="7" fillId="15" borderId="23" applyNumberFormat="0" applyFont="1" applyFill="1" applyBorder="1" applyAlignment="1" applyProtection="0">
      <alignment vertical="center" wrapText="1"/>
    </xf>
    <xf numFmtId="0" fontId="7" fillId="15" borderId="23" applyNumberFormat="0" applyFont="1" applyFill="1" applyBorder="1" applyAlignment="1" applyProtection="0">
      <alignment horizontal="center" vertical="center" wrapText="1"/>
    </xf>
    <xf numFmtId="0" fontId="7" fillId="15" borderId="23" applyNumberFormat="0" applyFont="1" applyFill="1" applyBorder="1" applyAlignment="1" applyProtection="0">
      <alignment vertical="center"/>
    </xf>
    <xf numFmtId="0" fontId="9" fillId="15" borderId="23" applyNumberFormat="0" applyFont="1" applyFill="1" applyBorder="1" applyAlignment="1" applyProtection="0">
      <alignment vertical="center" wrapText="1"/>
    </xf>
    <xf numFmtId="0" fontId="9" fillId="15" borderId="23" applyNumberFormat="0" applyFont="1" applyFill="1" applyBorder="1" applyAlignment="1" applyProtection="0">
      <alignment vertical="center"/>
    </xf>
    <xf numFmtId="59" fontId="9" fillId="15" borderId="23" applyNumberFormat="1" applyFont="1" applyFill="1" applyBorder="1" applyAlignment="1" applyProtection="0">
      <alignment vertical="center" wrapText="1"/>
    </xf>
    <xf numFmtId="0" fontId="0" fillId="4" borderId="25" applyNumberFormat="0" applyFont="1" applyFill="1" applyBorder="1" applyAlignment="1" applyProtection="0">
      <alignment vertical="center" wrapText="1"/>
    </xf>
    <xf numFmtId="0" fontId="7" fillId="4" borderId="26" applyNumberFormat="0" applyFont="1" applyFill="1" applyBorder="1" applyAlignment="1" applyProtection="0">
      <alignment vertical="center" wrapText="1"/>
    </xf>
    <xf numFmtId="0" fontId="7" fillId="4" borderId="26" applyNumberFormat="0" applyFont="1" applyFill="1" applyBorder="1" applyAlignment="1" applyProtection="0">
      <alignment horizontal="center" vertical="center" wrapText="1"/>
    </xf>
    <xf numFmtId="0" fontId="7" fillId="4" borderId="26" applyNumberFormat="0" applyFont="1" applyFill="1" applyBorder="1" applyAlignment="1" applyProtection="0">
      <alignment vertical="center"/>
    </xf>
    <xf numFmtId="0" fontId="9" fillId="4" borderId="26" applyNumberFormat="0" applyFont="1" applyFill="1" applyBorder="1" applyAlignment="1" applyProtection="0">
      <alignment vertical="center" wrapText="1"/>
    </xf>
    <xf numFmtId="0" fontId="0" fillId="4" borderId="26" applyNumberFormat="0" applyFont="1" applyFill="1" applyBorder="1" applyAlignment="1" applyProtection="0">
      <alignment vertical="center"/>
    </xf>
    <xf numFmtId="59" fontId="0" fillId="4" borderId="26" applyNumberFormat="1" applyFont="1" applyFill="1" applyBorder="1" applyAlignment="1" applyProtection="0">
      <alignment vertical="center" wrapText="1"/>
    </xf>
    <xf numFmtId="0" fontId="0" fillId="4" borderId="14" applyNumberFormat="0" applyFont="1" applyFill="1" applyBorder="1" applyAlignment="1" applyProtection="0">
      <alignment vertical="center" wrapText="1"/>
    </xf>
    <xf numFmtId="0" fontId="0" fillId="4" borderId="15" applyNumberFormat="0" applyFont="1" applyFill="1" applyBorder="1" applyAlignment="1" applyProtection="0">
      <alignment vertical="center" wrapText="1"/>
    </xf>
    <xf numFmtId="0" fontId="0" fillId="4" borderId="17" applyNumberFormat="0" applyFont="1" applyFill="1" applyBorder="1" applyAlignment="1" applyProtection="0">
      <alignment vertical="center" wrapText="1"/>
    </xf>
    <xf numFmtId="0" fontId="0" applyNumberFormat="1" applyFont="1" applyFill="0" applyBorder="0" applyAlignment="1" applyProtection="0">
      <alignment vertical="bottom"/>
    </xf>
    <xf numFmtId="49" fontId="21" fillId="17" borderId="27" applyNumberFormat="1" applyFont="1" applyFill="1" applyBorder="1" applyAlignment="1" applyProtection="0">
      <alignment horizontal="center" vertical="center" wrapText="1"/>
    </xf>
    <xf numFmtId="0" fontId="21" fillId="17" borderId="28" applyNumberFormat="0" applyFont="1" applyFill="1" applyBorder="1" applyAlignment="1" applyProtection="0">
      <alignment horizontal="center" vertical="center" wrapText="1"/>
    </xf>
    <xf numFmtId="0" fontId="21" fillId="17" borderId="29" applyNumberFormat="0" applyFont="1" applyFill="1" applyBorder="1" applyAlignment="1" applyProtection="0">
      <alignment horizontal="center" vertical="center" wrapText="1"/>
    </xf>
    <xf numFmtId="49" fontId="22" fillId="18" borderId="24" applyNumberFormat="1" applyFont="1" applyFill="1" applyBorder="1" applyAlignment="1" applyProtection="0">
      <alignment horizontal="center" vertical="bottom"/>
    </xf>
    <xf numFmtId="49" fontId="22" fillId="18" borderId="23" applyNumberFormat="1" applyFont="1" applyFill="1" applyBorder="1" applyAlignment="1" applyProtection="0">
      <alignment horizontal="center" vertical="bottom"/>
    </xf>
    <xf numFmtId="49" fontId="22" fillId="18" borderId="23" applyNumberFormat="1" applyFont="1" applyFill="1" applyBorder="1" applyAlignment="1" applyProtection="0">
      <alignment vertical="bottom"/>
    </xf>
    <xf numFmtId="49" fontId="22" fillId="18" borderId="30" applyNumberFormat="1" applyFont="1" applyFill="1" applyBorder="1" applyAlignment="1" applyProtection="0">
      <alignment horizontal="center" vertical="bottom"/>
    </xf>
    <xf numFmtId="0" fontId="0" fillId="4" borderId="31" applyNumberFormat="0" applyFont="1" applyFill="1" applyBorder="1" applyAlignment="1" applyProtection="0">
      <alignment vertical="bottom"/>
    </xf>
    <xf numFmtId="0" fontId="0" fillId="4" borderId="32" applyNumberFormat="0" applyFont="1" applyFill="1" applyBorder="1" applyAlignment="1" applyProtection="0">
      <alignment vertical="bottom"/>
    </xf>
    <xf numFmtId="0" fontId="0" fillId="4" borderId="33" applyNumberFormat="0" applyFont="1" applyFill="1" applyBorder="1" applyAlignment="1" applyProtection="0">
      <alignment vertical="bottom"/>
    </xf>
    <xf numFmtId="49" fontId="22" fillId="17" borderId="34" applyNumberFormat="1" applyFont="1" applyFill="1" applyBorder="1" applyAlignment="1" applyProtection="0">
      <alignment horizontal="center" vertical="bottom"/>
    </xf>
    <xf numFmtId="49" fontId="22" fillId="17" borderId="35" applyNumberFormat="1" applyFont="1" applyFill="1" applyBorder="1" applyAlignment="1" applyProtection="0">
      <alignment horizontal="left" vertical="bottom"/>
    </xf>
    <xf numFmtId="0" fontId="22" fillId="17" borderId="35" applyNumberFormat="0" applyFont="1" applyFill="1" applyBorder="1" applyAlignment="1" applyProtection="0">
      <alignment horizontal="left" vertical="bottom"/>
    </xf>
    <xf numFmtId="0" fontId="22" fillId="17" borderId="36" applyNumberFormat="0" applyFont="1" applyFill="1" applyBorder="1" applyAlignment="1" applyProtection="0">
      <alignment horizontal="left" vertical="bottom"/>
    </xf>
    <xf numFmtId="0" fontId="0" fillId="4" borderId="37" applyNumberFormat="0" applyFont="1" applyFill="1" applyBorder="1" applyAlignment="1" applyProtection="0">
      <alignment vertical="bottom"/>
    </xf>
    <xf numFmtId="0" fontId="0" fillId="4" borderId="38" applyNumberFormat="0" applyFont="1" applyFill="1" applyBorder="1" applyAlignment="1" applyProtection="0">
      <alignment vertical="bottom"/>
    </xf>
    <xf numFmtId="0" fontId="0" fillId="4" borderId="39" applyNumberFormat="0" applyFont="1" applyFill="1" applyBorder="1" applyAlignment="1" applyProtection="0">
      <alignment vertical="bottom"/>
    </xf>
    <xf numFmtId="0" fontId="0" fillId="4" borderId="24" applyNumberFormat="1" applyFont="1" applyFill="1" applyBorder="1" applyAlignment="1" applyProtection="0">
      <alignment horizontal="center" vertical="bottom"/>
    </xf>
    <xf numFmtId="49" fontId="0" fillId="4" borderId="23" applyNumberFormat="1" applyFont="1" applyFill="1" applyBorder="1" applyAlignment="1" applyProtection="0">
      <alignment vertical="bottom"/>
    </xf>
    <xf numFmtId="49" fontId="0" fillId="4" borderId="23" applyNumberFormat="1" applyFont="1" applyFill="1" applyBorder="1" applyAlignment="1" applyProtection="0">
      <alignment horizontal="center" vertical="bottom"/>
    </xf>
    <xf numFmtId="49" fontId="0" fillId="4" borderId="23" applyNumberFormat="1" applyFont="1" applyFill="1" applyBorder="1" applyAlignment="1" applyProtection="0">
      <alignment horizontal="left" vertical="center" wrapText="1"/>
    </xf>
    <xf numFmtId="49" fontId="0" fillId="4" borderId="23" applyNumberFormat="1" applyFont="1" applyFill="1" applyBorder="1" applyAlignment="1" applyProtection="0">
      <alignment horizontal="left" vertical="bottom"/>
    </xf>
    <xf numFmtId="49" fontId="0" fillId="4" borderId="30" applyNumberFormat="1" applyFont="1" applyFill="1" applyBorder="1" applyAlignment="1" applyProtection="0">
      <alignment horizontal="left" vertical="bottom"/>
    </xf>
    <xf numFmtId="0" fontId="0" fillId="4" borderId="24" applyNumberFormat="1" applyFont="1" applyFill="1" applyBorder="1" applyAlignment="1" applyProtection="0">
      <alignment horizontal="center" vertical="center"/>
    </xf>
    <xf numFmtId="49" fontId="0" fillId="4" borderId="23" applyNumberFormat="1" applyFont="1" applyFill="1" applyBorder="1" applyAlignment="1" applyProtection="0">
      <alignment horizontal="center" vertical="center"/>
    </xf>
    <xf numFmtId="0" fontId="0" fillId="4" borderId="23" applyNumberFormat="0" applyFont="1" applyFill="1" applyBorder="1" applyAlignment="1" applyProtection="0">
      <alignment horizontal="left" vertical="center"/>
    </xf>
    <xf numFmtId="49" fontId="0" fillId="4" borderId="30" applyNumberFormat="1" applyFont="1" applyFill="1" applyBorder="1" applyAlignment="1" applyProtection="0">
      <alignment horizontal="left" vertical="center"/>
    </xf>
    <xf numFmtId="49" fontId="0" fillId="4" borderId="24" applyNumberFormat="1" applyFont="1" applyFill="1" applyBorder="1" applyAlignment="1" applyProtection="0">
      <alignment horizontal="center" vertical="center"/>
    </xf>
    <xf numFmtId="0" fontId="0" fillId="4" borderId="23" applyNumberFormat="0" applyFont="1" applyFill="1" applyBorder="1" applyAlignment="1" applyProtection="0">
      <alignment vertical="bottom"/>
    </xf>
    <xf numFmtId="0" fontId="0" fillId="4" borderId="23" applyNumberFormat="0" applyFont="1" applyFill="1" applyBorder="1" applyAlignment="1" applyProtection="0">
      <alignment horizontal="center" vertical="bottom"/>
    </xf>
    <xf numFmtId="0" fontId="0" fillId="4" borderId="30" applyNumberFormat="0" applyFont="1" applyFill="1" applyBorder="1" applyAlignment="1" applyProtection="0">
      <alignment horizontal="left" vertical="center"/>
    </xf>
    <xf numFmtId="49" fontId="0" fillId="4" borderId="23" applyNumberFormat="1" applyFont="1" applyFill="1" applyBorder="1" applyAlignment="1" applyProtection="0">
      <alignment vertical="center"/>
    </xf>
    <xf numFmtId="49" fontId="0" fillId="4" borderId="23" applyNumberFormat="1" applyFont="1" applyFill="1" applyBorder="1" applyAlignment="1" applyProtection="0">
      <alignment horizontal="center" vertical="bottom" wrapText="1"/>
    </xf>
    <xf numFmtId="49" fontId="0" fillId="4" borderId="23" applyNumberFormat="1" applyFont="1" applyFill="1" applyBorder="1" applyAlignment="1" applyProtection="0">
      <alignment horizontal="left" vertical="top" wrapText="1"/>
    </xf>
    <xf numFmtId="49" fontId="0" fillId="4" borderId="23" applyNumberFormat="1" applyFont="1" applyFill="1" applyBorder="1" applyAlignment="1" applyProtection="0">
      <alignment horizontal="left" vertical="bottom" wrapText="1"/>
    </xf>
    <xf numFmtId="0" fontId="0" fillId="4" borderId="31" applyNumberFormat="0" applyFont="1" applyFill="1" applyBorder="1" applyAlignment="1" applyProtection="0">
      <alignment horizontal="center" vertical="bottom"/>
    </xf>
    <xf numFmtId="0" fontId="0" fillId="4" borderId="32" applyNumberFormat="0" applyFont="1" applyFill="1" applyBorder="1" applyAlignment="1" applyProtection="0">
      <alignment horizontal="center" vertical="bottom"/>
    </xf>
    <xf numFmtId="0" fontId="0" fillId="4" borderId="33" applyNumberFormat="0" applyFont="1" applyFill="1" applyBorder="1" applyAlignment="1" applyProtection="0">
      <alignment horizontal="left" vertical="bottom"/>
    </xf>
    <xf numFmtId="49" fontId="22" fillId="17" borderId="27" applyNumberFormat="1" applyFont="1" applyFill="1" applyBorder="1" applyAlignment="1" applyProtection="0">
      <alignment horizontal="center" vertical="bottom"/>
    </xf>
    <xf numFmtId="49" fontId="22" fillId="17" borderId="28" applyNumberFormat="1" applyFont="1" applyFill="1" applyBorder="1" applyAlignment="1" applyProtection="0">
      <alignment horizontal="left" vertical="bottom"/>
    </xf>
    <xf numFmtId="0" fontId="22" fillId="17" borderId="28" applyNumberFormat="0" applyFont="1" applyFill="1" applyBorder="1" applyAlignment="1" applyProtection="0">
      <alignment horizontal="left" vertical="bottom"/>
    </xf>
    <xf numFmtId="0" fontId="22" fillId="17" borderId="29" applyNumberFormat="0" applyFont="1" applyFill="1" applyBorder="1" applyAlignment="1" applyProtection="0">
      <alignment horizontal="left" vertical="bottom"/>
    </xf>
    <xf numFmtId="49" fontId="0" fillId="4" borderId="23" applyNumberFormat="1" applyFont="1" applyFill="1" applyBorder="1" applyAlignment="1" applyProtection="0">
      <alignment vertical="bottom" wrapText="1"/>
    </xf>
    <xf numFmtId="49" fontId="0" fillId="4" borderId="23" applyNumberFormat="1" applyFont="1" applyFill="1" applyBorder="1" applyAlignment="1" applyProtection="0">
      <alignment horizontal="left" vertical="center"/>
    </xf>
    <xf numFmtId="0" fontId="0" fillId="4" borderId="23" applyNumberFormat="0" applyFont="1" applyFill="1" applyBorder="1" applyAlignment="1" applyProtection="0">
      <alignment vertical="bottom" wrapText="1"/>
    </xf>
    <xf numFmtId="49" fontId="0" fillId="8" borderId="23" applyNumberFormat="1" applyFont="1" applyFill="1" applyBorder="1" applyAlignment="1" applyProtection="0">
      <alignment vertical="center"/>
    </xf>
    <xf numFmtId="0" fontId="0" fillId="4" borderId="23" applyNumberFormat="0" applyFont="1" applyFill="1" applyBorder="1" applyAlignment="1" applyProtection="0">
      <alignment horizontal="left" vertical="bottom" wrapText="1"/>
    </xf>
    <xf numFmtId="0" fontId="0" fillId="4" borderId="30" applyNumberFormat="0" applyFont="1" applyFill="1" applyBorder="1" applyAlignment="1" applyProtection="0">
      <alignment horizontal="left" vertical="bottom"/>
    </xf>
    <xf numFmtId="0" fontId="0" fillId="4" borderId="40" applyNumberFormat="1" applyFont="1" applyFill="1" applyBorder="1" applyAlignment="1" applyProtection="0">
      <alignment horizontal="center" vertical="bottom"/>
    </xf>
    <xf numFmtId="49" fontId="0" fillId="4" borderId="22" applyNumberFormat="1" applyFont="1" applyFill="1" applyBorder="1" applyAlignment="1" applyProtection="0">
      <alignment vertical="bottom"/>
    </xf>
    <xf numFmtId="0" fontId="0" fillId="4" borderId="22" applyNumberFormat="0" applyFont="1" applyFill="1" applyBorder="1" applyAlignment="1" applyProtection="0">
      <alignment horizontal="center" vertical="bottom"/>
    </xf>
    <xf numFmtId="49" fontId="0" fillId="4" borderId="22" applyNumberFormat="1" applyFont="1" applyFill="1" applyBorder="1" applyAlignment="1" applyProtection="0">
      <alignment horizontal="center" vertical="bottom"/>
    </xf>
    <xf numFmtId="49" fontId="0" fillId="4" borderId="22" applyNumberFormat="1" applyFont="1" applyFill="1" applyBorder="1" applyAlignment="1" applyProtection="0">
      <alignment horizontal="left" vertical="bottom" wrapText="1"/>
    </xf>
    <xf numFmtId="49" fontId="0" fillId="4" borderId="41" applyNumberFormat="1" applyFont="1" applyFill="1" applyBorder="1" applyAlignment="1" applyProtection="0">
      <alignment horizontal="left" vertical="bottom"/>
    </xf>
    <xf numFmtId="0" fontId="0" fillId="4" borderId="42" applyNumberFormat="0" applyFont="1" applyFill="1" applyBorder="1" applyAlignment="1" applyProtection="0">
      <alignment vertical="bottom"/>
    </xf>
    <xf numFmtId="0" fontId="0" fillId="4" borderId="43" applyNumberFormat="0" applyFont="1" applyFill="1" applyBorder="1" applyAlignment="1" applyProtection="0">
      <alignment horizontal="center" vertical="bottom"/>
    </xf>
    <xf numFmtId="0" fontId="0" fillId="4" borderId="44" applyNumberFormat="0" applyFont="1" applyFill="1" applyBorder="1" applyAlignment="1" applyProtection="0">
      <alignment vertical="bottom"/>
    </xf>
    <xf numFmtId="0" fontId="0" fillId="4" borderId="40" applyNumberFormat="1" applyFont="1" applyFill="1" applyBorder="1" applyAlignment="1" applyProtection="0">
      <alignment horizontal="center" vertical="center"/>
    </xf>
    <xf numFmtId="49" fontId="0" fillId="8" borderId="22" applyNumberFormat="1" applyFont="1" applyFill="1" applyBorder="1" applyAlignment="1" applyProtection="0">
      <alignment vertical="center"/>
    </xf>
    <xf numFmtId="0" fontId="0" fillId="8" borderId="22" applyNumberFormat="0" applyFont="1" applyFill="1" applyBorder="1" applyAlignment="1" applyProtection="0">
      <alignment horizontal="center" vertical="bottom"/>
    </xf>
    <xf numFmtId="49" fontId="0" fillId="8" borderId="23" applyNumberFormat="1" applyFont="1" applyFill="1" applyBorder="1" applyAlignment="1" applyProtection="0">
      <alignment horizontal="left" vertical="center" wrapText="1"/>
    </xf>
    <xf numFmtId="49" fontId="0" fillId="4" borderId="41" applyNumberFormat="1" applyFont="1" applyFill="1" applyBorder="1" applyAlignment="1" applyProtection="0">
      <alignment horizontal="left" vertical="center"/>
    </xf>
    <xf numFmtId="0" fontId="0" fillId="8" borderId="23" applyNumberFormat="0" applyFont="1" applyFill="1" applyBorder="1" applyAlignment="1" applyProtection="0">
      <alignment horizontal="center" vertical="bottom"/>
    </xf>
    <xf numFmtId="49" fontId="0" fillId="8" borderId="23" applyNumberFormat="1" applyFont="1" applyFill="1" applyBorder="1" applyAlignment="1" applyProtection="0">
      <alignment vertical="bottom"/>
    </xf>
    <xf numFmtId="49" fontId="0" fillId="8" borderId="23" applyNumberFormat="1" applyFont="1" applyFill="1" applyBorder="1" applyAlignment="1" applyProtection="0">
      <alignment horizontal="center" vertical="bottom"/>
    </xf>
    <xf numFmtId="49" fontId="0" fillId="8" borderId="23" applyNumberFormat="1" applyFont="1" applyFill="1" applyBorder="1" applyAlignment="1" applyProtection="0">
      <alignment horizontal="left" vertical="center"/>
    </xf>
    <xf numFmtId="0" fontId="0" fillId="4" borderId="45" applyNumberFormat="0" applyFont="1" applyFill="1" applyBorder="1" applyAlignment="1" applyProtection="0">
      <alignment vertical="bottom"/>
    </xf>
    <xf numFmtId="0" fontId="0" fillId="4" borderId="46" applyNumberFormat="0" applyFont="1" applyFill="1" applyBorder="1" applyAlignment="1" applyProtection="0">
      <alignment vertical="bottom"/>
    </xf>
    <xf numFmtId="0" fontId="0" fillId="4" borderId="46" applyNumberFormat="0" applyFont="1" applyFill="1" applyBorder="1" applyAlignment="1" applyProtection="0">
      <alignment horizontal="center" vertical="bottom"/>
    </xf>
    <xf numFmtId="0" fontId="0" fillId="4" borderId="47" applyNumberFormat="0" applyFont="1" applyFill="1" applyBorder="1" applyAlignment="1" applyProtection="0">
      <alignment vertical="bottom"/>
    </xf>
    <xf numFmtId="49" fontId="22" fillId="5" borderId="48" applyNumberFormat="1" applyFont="1" applyFill="1" applyBorder="1" applyAlignment="1" applyProtection="0">
      <alignment horizontal="center" vertical="bottom"/>
    </xf>
    <xf numFmtId="49" fontId="22" fillId="5" borderId="49" applyNumberFormat="1" applyFont="1" applyFill="1" applyBorder="1" applyAlignment="1" applyProtection="0">
      <alignment horizontal="center" vertical="bottom"/>
    </xf>
    <xf numFmtId="0" fontId="22" fillId="5" borderId="49" applyNumberFormat="0" applyFont="1" applyFill="1" applyBorder="1" applyAlignment="1" applyProtection="0">
      <alignment horizontal="center" vertical="bottom"/>
    </xf>
    <xf numFmtId="0" fontId="22" fillId="5" borderId="50" applyNumberFormat="0" applyFont="1" applyFill="1" applyBorder="1" applyAlignment="1" applyProtection="0">
      <alignment horizontal="center" vertical="bottom"/>
    </xf>
    <xf numFmtId="0" fontId="0" fillId="4" borderId="24" applyNumberFormat="0" applyFont="1" applyFill="1" applyBorder="1" applyAlignment="1" applyProtection="0">
      <alignment horizontal="center" vertical="bottom"/>
    </xf>
    <xf numFmtId="0" fontId="0" fillId="4" borderId="30" applyNumberFormat="0" applyFont="1" applyFill="1" applyBorder="1" applyAlignment="1" applyProtection="0">
      <alignment vertical="bottom"/>
    </xf>
    <xf numFmtId="49" fontId="0" fillId="4" borderId="30" applyNumberFormat="1" applyFont="1" applyFill="1" applyBorder="1" applyAlignment="1" applyProtection="0">
      <alignment vertical="center"/>
    </xf>
    <xf numFmtId="0" fontId="0" fillId="4" borderId="37" applyNumberFormat="0" applyFont="1" applyFill="1" applyBorder="1" applyAlignment="1" applyProtection="0">
      <alignment horizontal="center" vertical="bottom"/>
    </xf>
    <xf numFmtId="0" fontId="0" fillId="4" borderId="23" applyNumberFormat="0" applyFont="1" applyFill="1" applyBorder="1" applyAlignment="1" applyProtection="0">
      <alignment horizontal="center" vertical="center"/>
    </xf>
    <xf numFmtId="0" fontId="0" fillId="12" borderId="23" applyNumberFormat="1" applyFont="1" applyFill="1" applyBorder="1" applyAlignment="1" applyProtection="0">
      <alignment horizontal="center" vertical="center"/>
    </xf>
    <xf numFmtId="49" fontId="0" fillId="12" borderId="23" applyNumberFormat="1" applyFont="1" applyFill="1" applyBorder="1" applyAlignment="1" applyProtection="0">
      <alignment horizontal="left" vertical="center"/>
    </xf>
    <xf numFmtId="49" fontId="0" fillId="12" borderId="23" applyNumberFormat="1" applyFont="1" applyFill="1" applyBorder="1" applyAlignment="1" applyProtection="0">
      <alignment horizontal="center" vertical="center"/>
    </xf>
    <xf numFmtId="0" fontId="0" fillId="12" borderId="23" applyNumberFormat="0" applyFont="1" applyFill="1" applyBorder="1" applyAlignment="1" applyProtection="0">
      <alignment vertical="bottom"/>
    </xf>
    <xf numFmtId="49" fontId="0" fillId="12" borderId="23" applyNumberFormat="1" applyFont="1" applyFill="1" applyBorder="1" applyAlignment="1" applyProtection="0">
      <alignment horizontal="left" vertical="center" wrapText="1"/>
    </xf>
    <xf numFmtId="0" fontId="0" fillId="12" borderId="23" applyNumberFormat="0" applyFont="1" applyFill="1" applyBorder="1" applyAlignment="1" applyProtection="0">
      <alignment horizontal="center" vertical="center"/>
    </xf>
    <xf numFmtId="0" fontId="0" fillId="12" borderId="23" applyNumberFormat="0" applyFont="1" applyFill="1" applyBorder="1" applyAlignment="1" applyProtection="0">
      <alignment vertical="center"/>
    </xf>
    <xf numFmtId="0" fontId="0" fillId="4" borderId="32" applyNumberFormat="0" applyFont="1" applyFill="1" applyBorder="1" applyAlignment="1" applyProtection="0">
      <alignment horizontal="center" vertical="center"/>
    </xf>
    <xf numFmtId="49" fontId="22" fillId="17" borderId="35" applyNumberFormat="1" applyFont="1" applyFill="1" applyBorder="1" applyAlignment="1" applyProtection="0">
      <alignment horizontal="left" vertical="bottom" wrapText="1"/>
    </xf>
    <xf numFmtId="0" fontId="22" fillId="17" borderId="35" applyNumberFormat="0" applyFont="1" applyFill="1" applyBorder="1" applyAlignment="1" applyProtection="0">
      <alignment horizontal="left" vertical="bottom" wrapText="1"/>
    </xf>
    <xf numFmtId="0" fontId="22" fillId="17" borderId="36" applyNumberFormat="0" applyFont="1" applyFill="1" applyBorder="1" applyAlignment="1" applyProtection="0">
      <alignment horizontal="left" vertical="bottom" wrapText="1"/>
    </xf>
    <xf numFmtId="0" fontId="22" fillId="4" borderId="27" applyNumberFormat="0" applyFont="1" applyFill="1" applyBorder="1" applyAlignment="1" applyProtection="0">
      <alignment horizontal="center" vertical="bottom"/>
    </xf>
    <xf numFmtId="0" fontId="22" fillId="4" borderId="28" applyNumberFormat="0" applyFont="1" applyFill="1" applyBorder="1" applyAlignment="1" applyProtection="0">
      <alignment horizontal="left" vertical="bottom" wrapText="1"/>
    </xf>
    <xf numFmtId="0" fontId="22" fillId="4" borderId="29" applyNumberFormat="0" applyFont="1" applyFill="1" applyBorder="1" applyAlignment="1" applyProtection="0">
      <alignment horizontal="left" vertical="bottom" wrapText="1"/>
    </xf>
    <xf numFmtId="0" fontId="22" fillId="4" borderId="24" applyNumberFormat="1" applyFont="1" applyFill="1" applyBorder="1" applyAlignment="1" applyProtection="0">
      <alignment horizontal="center" vertical="center"/>
    </xf>
    <xf numFmtId="0" fontId="22" fillId="4" borderId="23" applyNumberFormat="0" applyFont="1" applyFill="1" applyBorder="1" applyAlignment="1" applyProtection="0">
      <alignment horizontal="left" vertical="bottom" wrapText="1"/>
    </xf>
    <xf numFmtId="0" fontId="0" fillId="4" borderId="23" applyNumberFormat="0" applyFont="1" applyFill="1" applyBorder="1" applyAlignment="1" applyProtection="0">
      <alignment horizontal="left" vertical="center" wrapText="1"/>
    </xf>
    <xf numFmtId="0" fontId="22" fillId="4" borderId="30" applyNumberFormat="0" applyFont="1" applyFill="1" applyBorder="1" applyAlignment="1" applyProtection="0">
      <alignment horizontal="left" vertical="bottom" wrapText="1"/>
    </xf>
    <xf numFmtId="0" fontId="22" fillId="4" borderId="24" applyNumberFormat="0" applyFont="1" applyFill="1" applyBorder="1" applyAlignment="1" applyProtection="0">
      <alignment horizontal="center" vertical="bottom"/>
    </xf>
    <xf numFmtId="0" fontId="22" fillId="4" borderId="51" applyNumberFormat="0" applyFont="1" applyFill="1" applyBorder="1" applyAlignment="1" applyProtection="0">
      <alignment horizontal="center" vertical="bottom"/>
    </xf>
    <xf numFmtId="0" fontId="22" fillId="4" borderId="52" applyNumberFormat="0" applyFont="1" applyFill="1" applyBorder="1" applyAlignment="1" applyProtection="0">
      <alignment horizontal="left" vertical="bottom" wrapText="1"/>
    </xf>
    <xf numFmtId="0" fontId="22" fillId="4" borderId="53" applyNumberFormat="0" applyFont="1" applyFill="1" applyBorder="1" applyAlignment="1" applyProtection="0">
      <alignment horizontal="left" vertical="bottom" wrapText="1"/>
    </xf>
    <xf numFmtId="0" fontId="0" fillId="4" borderId="24" applyNumberFormat="0" applyFont="1" applyFill="1" applyBorder="1" applyAlignment="1" applyProtection="0">
      <alignment vertical="bottom"/>
    </xf>
    <xf numFmtId="49" fontId="0" fillId="4" borderId="30" applyNumberFormat="1" applyFont="1" applyFill="1" applyBorder="1" applyAlignment="1" applyProtection="0">
      <alignment vertical="bottom"/>
    </xf>
    <xf numFmtId="0" fontId="0" fillId="12" borderId="24" applyNumberFormat="0" applyFont="1" applyFill="1" applyBorder="1" applyAlignment="1" applyProtection="0">
      <alignment vertical="center"/>
    </xf>
    <xf numFmtId="49" fontId="0" fillId="12" borderId="23" applyNumberFormat="1" applyFont="1" applyFill="1" applyBorder="1" applyAlignment="1" applyProtection="0">
      <alignment vertical="center"/>
    </xf>
    <xf numFmtId="0" fontId="0" fillId="12" borderId="30" applyNumberFormat="0" applyFont="1" applyFill="1" applyBorder="1" applyAlignment="1" applyProtection="0">
      <alignment vertical="center"/>
    </xf>
    <xf numFmtId="0" fontId="24" fillId="4" borderId="24" applyNumberFormat="0" applyFont="1" applyFill="1" applyBorder="1" applyAlignment="1" applyProtection="0">
      <alignment vertical="bottom"/>
    </xf>
    <xf numFmtId="49" fontId="24" fillId="4" borderId="23" applyNumberFormat="1" applyFont="1" applyFill="1" applyBorder="1" applyAlignment="1" applyProtection="0">
      <alignment vertical="center"/>
    </xf>
    <xf numFmtId="49" fontId="24" fillId="4" borderId="23" applyNumberFormat="1" applyFont="1" applyFill="1" applyBorder="1" applyAlignment="1" applyProtection="0">
      <alignment horizontal="center" vertical="center"/>
    </xf>
    <xf numFmtId="49" fontId="24" fillId="4" borderId="23" applyNumberFormat="1" applyFont="1" applyFill="1" applyBorder="1" applyAlignment="1" applyProtection="0">
      <alignment vertical="bottom"/>
    </xf>
    <xf numFmtId="0" fontId="24" fillId="4" borderId="23" applyNumberFormat="0" applyFont="1" applyFill="1" applyBorder="1" applyAlignment="1" applyProtection="0">
      <alignment vertical="bottom"/>
    </xf>
    <xf numFmtId="49" fontId="24" fillId="4" borderId="23" applyNumberFormat="1" applyFont="1" applyFill="1" applyBorder="1" applyAlignment="1" applyProtection="0">
      <alignment horizontal="left" vertical="center" wrapText="1"/>
    </xf>
    <xf numFmtId="0" fontId="24" fillId="4" borderId="54" applyNumberFormat="0" applyFont="1" applyFill="1" applyBorder="1" applyAlignment="1" applyProtection="0">
      <alignment vertical="bottom"/>
    </xf>
    <xf numFmtId="49" fontId="24" fillId="4" borderId="30" applyNumberFormat="1" applyFont="1" applyFill="1" applyBorder="1" applyAlignment="1" applyProtection="0">
      <alignment vertical="center"/>
    </xf>
    <xf numFmtId="0" fontId="24" fillId="12" borderId="24" applyNumberFormat="0" applyFont="1" applyFill="1" applyBorder="1" applyAlignment="1" applyProtection="0">
      <alignment vertical="bottom"/>
    </xf>
    <xf numFmtId="0" fontId="24" fillId="12" borderId="23" applyNumberFormat="0" applyFont="1" applyFill="1" applyBorder="1" applyAlignment="1" applyProtection="0">
      <alignment horizontal="center" vertical="center"/>
    </xf>
    <xf numFmtId="0" fontId="24" fillId="12" borderId="23" applyNumberFormat="0" applyFont="1" applyFill="1" applyBorder="1" applyAlignment="1" applyProtection="0">
      <alignment vertical="bottom"/>
    </xf>
    <xf numFmtId="0" fontId="24" fillId="12" borderId="55" applyNumberFormat="0" applyFont="1" applyFill="1" applyBorder="1" applyAlignment="1" applyProtection="0">
      <alignment vertical="bottom"/>
    </xf>
    <xf numFmtId="0" fontId="24" fillId="12" borderId="30" applyNumberFormat="0" applyFont="1" applyFill="1" applyBorder="1" applyAlignment="1" applyProtection="0">
      <alignment vertical="center"/>
    </xf>
    <xf numFmtId="0" fontId="0" fillId="4" borderId="23" applyNumberFormat="0" applyFont="1" applyFill="1" applyBorder="1" applyAlignment="1" applyProtection="0">
      <alignment vertical="center"/>
    </xf>
    <xf numFmtId="0" fontId="0" fillId="4" borderId="56" applyNumberFormat="0" applyFont="1" applyFill="1" applyBorder="1" applyAlignment="1" applyProtection="0">
      <alignment vertical="bottom"/>
    </xf>
    <xf numFmtId="0" fontId="0" fillId="4" borderId="57" applyNumberFormat="0" applyFont="1" applyFill="1" applyBorder="1" applyAlignment="1" applyProtection="0">
      <alignment vertical="bottom"/>
    </xf>
    <xf numFmtId="49" fontId="22" fillId="4" borderId="58" applyNumberFormat="1" applyFont="1" applyFill="1" applyBorder="1" applyAlignment="1" applyProtection="0">
      <alignment horizontal="center" vertical="center" wrapText="1"/>
    </xf>
    <xf numFmtId="49" fontId="22" fillId="4" borderId="59" applyNumberFormat="1" applyFont="1" applyFill="1" applyBorder="1" applyAlignment="1" applyProtection="0">
      <alignment horizontal="center" vertical="center" wrapText="1"/>
    </xf>
    <xf numFmtId="49" fontId="22" fillId="4" borderId="23" applyNumberFormat="1" applyFont="1" applyFill="1" applyBorder="1" applyAlignment="1" applyProtection="0">
      <alignment horizontal="center" vertical="bottom"/>
    </xf>
    <xf numFmtId="49" fontId="22" fillId="4" borderId="30" applyNumberFormat="1" applyFont="1" applyFill="1" applyBorder="1" applyAlignment="1" applyProtection="0">
      <alignment horizontal="center" vertical="center" wrapText="1"/>
    </xf>
    <xf numFmtId="0" fontId="0" fillId="4" borderId="58" applyNumberFormat="1" applyFont="1" applyFill="1" applyBorder="1" applyAlignment="1" applyProtection="0">
      <alignment horizontal="center" vertical="center" wrapText="1"/>
    </xf>
    <xf numFmtId="49" fontId="0" fillId="4" borderId="58" applyNumberFormat="1" applyFont="1" applyFill="1" applyBorder="1" applyAlignment="1" applyProtection="0">
      <alignment vertical="center" wrapText="1"/>
    </xf>
    <xf numFmtId="49" fontId="0" fillId="4" borderId="58" applyNumberFormat="1" applyFont="1" applyFill="1" applyBorder="1" applyAlignment="1" applyProtection="0">
      <alignment horizontal="center" vertical="center" wrapText="1"/>
    </xf>
    <xf numFmtId="49" fontId="23" fillId="4" borderId="58" applyNumberFormat="1" applyFont="1" applyFill="1" applyBorder="1" applyAlignment="1" applyProtection="0">
      <alignment horizontal="center" vertical="center" wrapText="1"/>
    </xf>
    <xf numFmtId="49" fontId="0" fillId="4" borderId="59" applyNumberFormat="1" applyFont="1" applyFill="1" applyBorder="1" applyAlignment="1" applyProtection="0">
      <alignment horizontal="center" vertical="center" wrapText="1"/>
    </xf>
    <xf numFmtId="0" fontId="25" fillId="4" borderId="30" applyNumberFormat="1" applyFont="1" applyFill="1" applyBorder="1" applyAlignment="1" applyProtection="0">
      <alignment horizontal="center" vertical="top" wrapText="1"/>
    </xf>
    <xf numFmtId="0" fontId="0" fillId="4" borderId="30" applyNumberFormat="1" applyFont="1" applyFill="1" applyBorder="1" applyAlignment="1" applyProtection="0">
      <alignment horizontal="center" vertical="bottom"/>
    </xf>
    <xf numFmtId="49" fontId="0" fillId="4" borderId="30" applyNumberFormat="1" applyFont="1" applyFill="1" applyBorder="1" applyAlignment="1" applyProtection="0">
      <alignment horizontal="center" vertical="center" wrapText="1"/>
    </xf>
    <xf numFmtId="0" fontId="0" fillId="4" borderId="30" applyNumberFormat="1" applyFont="1" applyFill="1" applyBorder="1" applyAlignment="1" applyProtection="0">
      <alignment horizontal="center" vertical="center"/>
    </xf>
    <xf numFmtId="49" fontId="0" fillId="4" borderId="30" applyNumberFormat="1" applyFont="1" applyFill="1" applyBorder="1" applyAlignment="1" applyProtection="0">
      <alignment horizontal="center" vertical="bottom"/>
    </xf>
    <xf numFmtId="49" fontId="22" fillId="17" borderId="59" applyNumberFormat="1" applyFont="1" applyFill="1" applyBorder="1" applyAlignment="1" applyProtection="0">
      <alignment horizontal="center" vertical="bottom"/>
    </xf>
    <xf numFmtId="49" fontId="22" fillId="17" borderId="60" applyNumberFormat="1" applyFont="1" applyFill="1" applyBorder="1" applyAlignment="1" applyProtection="0">
      <alignment horizontal="left" vertical="bottom" wrapText="1"/>
    </xf>
    <xf numFmtId="0" fontId="22" fillId="17" borderId="60" applyNumberFormat="0" applyFont="1" applyFill="1" applyBorder="1" applyAlignment="1" applyProtection="0">
      <alignment horizontal="left" vertical="bottom" wrapText="1"/>
    </xf>
    <xf numFmtId="0" fontId="22" fillId="17" borderId="43" applyNumberFormat="0" applyFont="1" applyFill="1" applyBorder="1" applyAlignment="1" applyProtection="0">
      <alignment horizontal="left" vertical="bottom" wrapText="1"/>
    </xf>
    <xf numFmtId="0" fontId="22" fillId="17" borderId="61" applyNumberFormat="0" applyFont="1" applyFill="1" applyBorder="1" applyAlignment="1" applyProtection="0">
      <alignment horizontal="left" vertical="bottom" wrapText="1"/>
    </xf>
    <xf numFmtId="0" fontId="0" fillId="4" borderId="30" applyNumberFormat="0" applyFont="1" applyFill="1" applyBorder="1" applyAlignment="1" applyProtection="0">
      <alignment horizontal="left" vertical="center" wrapText="1"/>
    </xf>
    <xf numFmtId="0" fontId="0" fillId="4" borderId="62" applyNumberFormat="0" applyFont="1" applyFill="1" applyBorder="1" applyAlignment="1" applyProtection="0">
      <alignment vertical="bottom"/>
    </xf>
    <xf numFmtId="49" fontId="0" fillId="4" borderId="43" applyNumberFormat="1" applyFont="1" applyFill="1" applyBorder="1" applyAlignment="1" applyProtection="0">
      <alignment vertical="bottom" wrapText="1"/>
    </xf>
    <xf numFmtId="49" fontId="0" fillId="4" borderId="63" applyNumberFormat="1" applyFont="1" applyFill="1" applyBorder="1" applyAlignment="1" applyProtection="0">
      <alignment horizontal="left" vertical="center" wrapText="1"/>
    </xf>
    <xf numFmtId="0" fontId="0" fillId="4" borderId="52" applyNumberFormat="0" applyFont="1" applyFill="1" applyBorder="1" applyAlignment="1" applyProtection="0">
      <alignment horizontal="left" vertical="center" wrapText="1"/>
    </xf>
    <xf numFmtId="0" fontId="0" fillId="4" borderId="53" applyNumberFormat="0" applyFont="1" applyFill="1" applyBorder="1" applyAlignment="1" applyProtection="0">
      <alignment horizontal="left" vertical="center" wrapText="1"/>
    </xf>
    <xf numFmtId="0" fontId="0" applyNumberFormat="1" applyFont="1" applyFill="0" applyBorder="0" applyAlignment="1" applyProtection="0">
      <alignment vertical="bottom"/>
    </xf>
    <xf numFmtId="0" fontId="0" fillId="4" borderId="64" applyNumberFormat="0" applyFont="1" applyFill="1" applyBorder="1" applyAlignment="1" applyProtection="0">
      <alignment vertical="bottom"/>
    </xf>
    <xf numFmtId="0" fontId="0" fillId="4" borderId="15" applyNumberFormat="0" applyFont="1" applyFill="1" applyBorder="1" applyAlignment="1" applyProtection="0">
      <alignment vertical="bottom"/>
    </xf>
    <xf numFmtId="49" fontId="21" fillId="19" borderId="23" applyNumberFormat="1" applyFont="1" applyFill="1" applyBorder="1" applyAlignment="1" applyProtection="0">
      <alignment horizontal="center" vertical="center"/>
    </xf>
    <xf numFmtId="0" fontId="21" fillId="19" borderId="23" applyNumberFormat="0" applyFont="1" applyFill="1" applyBorder="1" applyAlignment="1" applyProtection="0">
      <alignment horizontal="center" vertical="center"/>
    </xf>
    <xf numFmtId="0" fontId="0" fillId="4" borderId="65" applyNumberFormat="0" applyFont="1" applyFill="1" applyBorder="1" applyAlignment="1" applyProtection="0">
      <alignment vertical="bottom"/>
    </xf>
    <xf numFmtId="49" fontId="22" fillId="4" borderId="23" applyNumberFormat="1" applyFont="1" applyFill="1" applyBorder="1" applyAlignment="1" applyProtection="0">
      <alignment horizontal="center" vertical="center"/>
    </xf>
    <xf numFmtId="49" fontId="22" fillId="4" borderId="23" applyNumberFormat="1" applyFont="1" applyFill="1" applyBorder="1" applyAlignment="1" applyProtection="0">
      <alignment horizontal="left" vertical="center"/>
    </xf>
    <xf numFmtId="0" fontId="0" fillId="4" borderId="23" applyNumberFormat="1" applyFont="1" applyFill="1" applyBorder="1" applyAlignment="1" applyProtection="0">
      <alignment horizontal="center" vertical="center" wrapText="1"/>
    </xf>
    <xf numFmtId="0" fontId="0" fillId="20" borderId="23" applyNumberFormat="0" applyFont="1" applyFill="1" applyBorder="1" applyAlignment="1" applyProtection="0">
      <alignment horizontal="center" vertical="center" wrapText="1"/>
    </xf>
    <xf numFmtId="49" fontId="22" fillId="20" borderId="23" applyNumberFormat="1" applyFont="1" applyFill="1" applyBorder="1" applyAlignment="1" applyProtection="0">
      <alignment horizontal="left" vertical="center" wrapText="1"/>
    </xf>
    <xf numFmtId="0" fontId="0" fillId="20" borderId="23" applyNumberFormat="0" applyFont="1" applyFill="1" applyBorder="1" applyAlignment="1" applyProtection="0">
      <alignment horizontal="left" vertical="center" wrapText="1"/>
    </xf>
    <xf numFmtId="0" fontId="0" fillId="4" borderId="23" applyNumberFormat="0" applyFont="1" applyFill="1" applyBorder="1" applyAlignment="1" applyProtection="0">
      <alignment horizontal="center" vertical="center" wrapText="1"/>
    </xf>
    <xf numFmtId="49" fontId="0" fillId="20" borderId="23" applyNumberFormat="1" applyFont="1" applyFill="1" applyBorder="1" applyAlignment="1" applyProtection="0">
      <alignment horizontal="left" vertical="center" wrapText="1"/>
    </xf>
  </cellXfs>
  <cellStyles count="1">
    <cellStyle name="Normal" xfId="0" builtinId="0"/>
  </cellStyles>
  <dxfs count="1">
    <dxf>
      <font>
        <color rgb="ffff0000"/>
      </font>
    </dxf>
  </dxfs>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aaaaaa"/>
      <rgbColor rgb="ffffffff"/>
      <rgbColor rgb="ffff0000"/>
      <rgbColor rgb="ffa5a5a5"/>
      <rgbColor rgb="ff9cc2e5"/>
      <rgbColor rgb="fff7caac"/>
      <rgbColor rgb="ffffff00"/>
      <rgbColor rgb="ff5b9bd5"/>
      <rgbColor rgb="ff7f7f7f"/>
      <rgbColor rgb="ff44749f"/>
      <rgbColor rgb="ff2f75b5"/>
      <rgbColor rgb="ff0070c0"/>
      <rgbColor rgb="ff8ea9db"/>
      <rgbColor rgb="ff00b0f0"/>
      <rgbColor rgb="ff92d050"/>
      <rgbColor rgb="ffffc000"/>
      <rgbColor rgb="ff454545"/>
      <rgbColor rgb="ffd9d9d9"/>
      <rgbColor rgb="ffbfbfbf"/>
      <rgbColor rgb="ffbdd6ee"/>
      <rgbColor rgb="ff4472c4"/>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s>

</file>

<file path=xl/drawings/_rels/drawing1.xml.rels><?xml version="1.0" encoding="UTF-8"?>
<Relationships xmlns="http://schemas.openxmlformats.org/package/2006/relationships"><Relationship Id="rId1" Type="http://schemas.openxmlformats.org/officeDocument/2006/relationships/image" Target="../media/image1.png"/></Relationships>

</file>

<file path=xl/drawings/_rels/drawing2.xml.rels><?xml version="1.0" encoding="UTF-8"?>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jpeg"/><Relationship Id="rId4" Type="http://schemas.openxmlformats.org/officeDocument/2006/relationships/image" Target="../media/image4.jpeg"/><Relationship Id="rId5" Type="http://schemas.openxmlformats.org/officeDocument/2006/relationships/image" Target="../media/image2.png"/><Relationship Id="rId6" Type="http://schemas.openxmlformats.org/officeDocument/2006/relationships/image" Target="../media/image3.png"/><Relationship Id="rId7" Type="http://schemas.openxmlformats.org/officeDocument/2006/relationships/image" Target="../media/image5.jpeg"/><Relationship Id="rId8" Type="http://schemas.openxmlformats.org/officeDocument/2006/relationships/image" Target="../media/image6.jpeg"/><Relationship Id="rId9" Type="http://schemas.openxmlformats.org/officeDocument/2006/relationships/image" Target="../media/image7.jpeg"/><Relationship Id="rId10" Type="http://schemas.openxmlformats.org/officeDocument/2006/relationships/image" Target="../media/image8.jpeg"/><Relationship Id="rId11" Type="http://schemas.openxmlformats.org/officeDocument/2006/relationships/image" Target="../media/image9.jpeg"/><Relationship Id="rId12" Type="http://schemas.openxmlformats.org/officeDocument/2006/relationships/image" Target="../media/image10.jpeg"/><Relationship Id="rId13" Type="http://schemas.openxmlformats.org/officeDocument/2006/relationships/image" Target="../media/image11.jpeg"/><Relationship Id="rId14" Type="http://schemas.openxmlformats.org/officeDocument/2006/relationships/image" Target="../media/image4.png"/><Relationship Id="rId15" Type="http://schemas.openxmlformats.org/officeDocument/2006/relationships/image" Target="../media/image5.png"/><Relationship Id="rId16" Type="http://schemas.openxmlformats.org/officeDocument/2006/relationships/image" Target="../media/image12.jpeg"/><Relationship Id="rId17" Type="http://schemas.openxmlformats.org/officeDocument/2006/relationships/image" Target="../media/image13.jpeg"/><Relationship Id="rId18" Type="http://schemas.openxmlformats.org/officeDocument/2006/relationships/image" Target="../media/image14.jpeg"/><Relationship Id="rId19" Type="http://schemas.openxmlformats.org/officeDocument/2006/relationships/image" Target="../media/image15.jpeg"/><Relationship Id="rId20" Type="http://schemas.openxmlformats.org/officeDocument/2006/relationships/image" Target="../media/image16.jpeg"/><Relationship Id="rId21" Type="http://schemas.openxmlformats.org/officeDocument/2006/relationships/image" Target="../media/image17.jpeg"/><Relationship Id="rId22" Type="http://schemas.openxmlformats.org/officeDocument/2006/relationships/image" Target="../media/image18.jpeg"/><Relationship Id="rId23" Type="http://schemas.openxmlformats.org/officeDocument/2006/relationships/image" Target="../media/image19.jpeg"/><Relationship Id="rId24" Type="http://schemas.openxmlformats.org/officeDocument/2006/relationships/image" Target="../media/image20.jpeg"/><Relationship Id="rId25" Type="http://schemas.openxmlformats.org/officeDocument/2006/relationships/image" Target="../media/image6.png"/><Relationship Id="rId26" Type="http://schemas.openxmlformats.org/officeDocument/2006/relationships/image" Target="../media/image7.png"/></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3</xdr:col>
      <xdr:colOff>0</xdr:colOff>
      <xdr:row>149</xdr:row>
      <xdr:rowOff>18415</xdr:rowOff>
    </xdr:from>
    <xdr:to>
      <xdr:col>4</xdr:col>
      <xdr:colOff>9525</xdr:colOff>
      <xdr:row>150</xdr:row>
      <xdr:rowOff>27940</xdr:rowOff>
    </xdr:to>
    <xdr:pic>
      <xdr:nvPicPr>
        <xdr:cNvPr id="3" name="Picture 1" descr="Picture 1"/>
        <xdr:cNvPicPr>
          <a:picLocks noChangeAspect="1"/>
        </xdr:cNvPicPr>
      </xdr:nvPicPr>
      <xdr:blipFill>
        <a:blip r:embed="rId1">
          <a:extLst/>
        </a:blip>
        <a:stretch>
          <a:fillRect/>
        </a:stretch>
      </xdr:blipFill>
      <xdr:spPr>
        <a:xfrm>
          <a:off x="2235200" y="101584125"/>
          <a:ext cx="1901825" cy="1057275"/>
        </a:xfrm>
        <a:prstGeom prst="rect">
          <a:avLst/>
        </a:prstGeom>
        <a:ln w="12700" cap="flat">
          <a:noFill/>
          <a:miter lim="400000"/>
        </a:ln>
        <a:effectLst/>
      </xdr:spPr>
    </xdr:pic>
    <xdr:clientData/>
  </xdr:twoCellAnchor>
</xdr:wsDr>
</file>

<file path=xl/drawings/drawing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5</xdr:col>
      <xdr:colOff>1273092</xdr:colOff>
      <xdr:row>21</xdr:row>
      <xdr:rowOff>150559</xdr:rowOff>
    </xdr:from>
    <xdr:to>
      <xdr:col>5</xdr:col>
      <xdr:colOff>2361482</xdr:colOff>
      <xdr:row>21</xdr:row>
      <xdr:rowOff>330741</xdr:rowOff>
    </xdr:to>
    <xdr:pic>
      <xdr:nvPicPr>
        <xdr:cNvPr id="5" name="Picture 86" descr="Picture 86"/>
        <xdr:cNvPicPr>
          <a:picLocks noChangeAspect="1"/>
        </xdr:cNvPicPr>
      </xdr:nvPicPr>
      <xdr:blipFill>
        <a:blip r:embed="rId1">
          <a:extLst/>
        </a:blip>
        <a:stretch>
          <a:fillRect/>
        </a:stretch>
      </xdr:blipFill>
      <xdr:spPr>
        <a:xfrm flipV="1" rot="10800000">
          <a:off x="8753392" y="9138984"/>
          <a:ext cx="1088391" cy="180183"/>
        </a:xfrm>
        <a:prstGeom prst="rect">
          <a:avLst/>
        </a:prstGeom>
        <a:ln w="12700" cap="flat">
          <a:noFill/>
          <a:miter lim="400000"/>
        </a:ln>
        <a:effectLst/>
      </xdr:spPr>
    </xdr:pic>
    <xdr:clientData/>
  </xdr:twoCellAnchor>
  <xdr:twoCellAnchor>
    <xdr:from>
      <xdr:col>5</xdr:col>
      <xdr:colOff>1269558</xdr:colOff>
      <xdr:row>20</xdr:row>
      <xdr:rowOff>155933</xdr:rowOff>
    </xdr:from>
    <xdr:to>
      <xdr:col>5</xdr:col>
      <xdr:colOff>2368743</xdr:colOff>
      <xdr:row>20</xdr:row>
      <xdr:rowOff>337218</xdr:rowOff>
    </xdr:to>
    <xdr:pic>
      <xdr:nvPicPr>
        <xdr:cNvPr id="6" name="Picture 87" descr="Picture 87"/>
        <xdr:cNvPicPr>
          <a:picLocks noChangeAspect="1"/>
        </xdr:cNvPicPr>
      </xdr:nvPicPr>
      <xdr:blipFill>
        <a:blip r:embed="rId2">
          <a:extLst/>
        </a:blip>
        <a:stretch>
          <a:fillRect/>
        </a:stretch>
      </xdr:blipFill>
      <xdr:spPr>
        <a:xfrm>
          <a:off x="8749858" y="8763358"/>
          <a:ext cx="1099186" cy="181286"/>
        </a:xfrm>
        <a:prstGeom prst="rect">
          <a:avLst/>
        </a:prstGeom>
        <a:ln w="12700" cap="flat">
          <a:noFill/>
          <a:miter lim="400000"/>
        </a:ln>
        <a:effectLst/>
      </xdr:spPr>
    </xdr:pic>
    <xdr:clientData/>
  </xdr:twoCellAnchor>
  <xdr:twoCellAnchor>
    <xdr:from>
      <xdr:col>5</xdr:col>
      <xdr:colOff>1266025</xdr:colOff>
      <xdr:row>19</xdr:row>
      <xdr:rowOff>169629</xdr:rowOff>
    </xdr:from>
    <xdr:to>
      <xdr:col>5</xdr:col>
      <xdr:colOff>2368931</xdr:colOff>
      <xdr:row>19</xdr:row>
      <xdr:rowOff>352507</xdr:rowOff>
    </xdr:to>
    <xdr:pic>
      <xdr:nvPicPr>
        <xdr:cNvPr id="7" name="Picture 88" descr="Picture 88"/>
        <xdr:cNvPicPr>
          <a:picLocks noChangeAspect="1"/>
        </xdr:cNvPicPr>
      </xdr:nvPicPr>
      <xdr:blipFill>
        <a:blip r:embed="rId3">
          <a:extLst/>
        </a:blip>
        <a:stretch>
          <a:fillRect/>
        </a:stretch>
      </xdr:blipFill>
      <xdr:spPr>
        <a:xfrm>
          <a:off x="8746325" y="8396054"/>
          <a:ext cx="1102907" cy="182879"/>
        </a:xfrm>
        <a:prstGeom prst="rect">
          <a:avLst/>
        </a:prstGeom>
        <a:ln w="12700" cap="flat">
          <a:noFill/>
          <a:miter lim="400000"/>
        </a:ln>
        <a:effectLst/>
      </xdr:spPr>
    </xdr:pic>
    <xdr:clientData/>
  </xdr:twoCellAnchor>
  <xdr:twoCellAnchor>
    <xdr:from>
      <xdr:col>5</xdr:col>
      <xdr:colOff>1262932</xdr:colOff>
      <xdr:row>22</xdr:row>
      <xdr:rowOff>140585</xdr:rowOff>
    </xdr:from>
    <xdr:to>
      <xdr:col>5</xdr:col>
      <xdr:colOff>2351320</xdr:colOff>
      <xdr:row>22</xdr:row>
      <xdr:rowOff>323749</xdr:rowOff>
    </xdr:to>
    <xdr:pic>
      <xdr:nvPicPr>
        <xdr:cNvPr id="8" name="Picture 89" descr="Picture 89"/>
        <xdr:cNvPicPr>
          <a:picLocks noChangeAspect="1"/>
        </xdr:cNvPicPr>
      </xdr:nvPicPr>
      <xdr:blipFill>
        <a:blip r:embed="rId4">
          <a:extLst/>
        </a:blip>
        <a:stretch>
          <a:fillRect/>
        </a:stretch>
      </xdr:blipFill>
      <xdr:spPr>
        <a:xfrm>
          <a:off x="8743232" y="9510010"/>
          <a:ext cx="1088389" cy="183165"/>
        </a:xfrm>
        <a:prstGeom prst="rect">
          <a:avLst/>
        </a:prstGeom>
        <a:ln w="12700" cap="flat">
          <a:noFill/>
          <a:miter lim="400000"/>
        </a:ln>
        <a:effectLst/>
      </xdr:spPr>
    </xdr:pic>
    <xdr:clientData/>
  </xdr:twoCellAnchor>
  <xdr:twoCellAnchor>
    <xdr:from>
      <xdr:col>5</xdr:col>
      <xdr:colOff>2007868</xdr:colOff>
      <xdr:row>38</xdr:row>
      <xdr:rowOff>502285</xdr:rowOff>
    </xdr:from>
    <xdr:to>
      <xdr:col>5</xdr:col>
      <xdr:colOff>2672715</xdr:colOff>
      <xdr:row>38</xdr:row>
      <xdr:rowOff>906144</xdr:rowOff>
    </xdr:to>
    <xdr:pic>
      <xdr:nvPicPr>
        <xdr:cNvPr id="9" name="Picture 90" descr="Picture 90"/>
        <xdr:cNvPicPr>
          <a:picLocks noChangeAspect="1"/>
        </xdr:cNvPicPr>
      </xdr:nvPicPr>
      <xdr:blipFill>
        <a:blip r:embed="rId5">
          <a:extLst/>
        </a:blip>
        <a:stretch>
          <a:fillRect/>
        </a:stretch>
      </xdr:blipFill>
      <xdr:spPr>
        <a:xfrm>
          <a:off x="9488168" y="16008985"/>
          <a:ext cx="664848" cy="403860"/>
        </a:xfrm>
        <a:prstGeom prst="rect">
          <a:avLst/>
        </a:prstGeom>
        <a:ln w="12700" cap="flat">
          <a:noFill/>
          <a:miter lim="400000"/>
        </a:ln>
        <a:effectLst/>
      </xdr:spPr>
    </xdr:pic>
    <xdr:clientData/>
  </xdr:twoCellAnchor>
  <xdr:twoCellAnchor>
    <xdr:from>
      <xdr:col>5</xdr:col>
      <xdr:colOff>2040255</xdr:colOff>
      <xdr:row>37</xdr:row>
      <xdr:rowOff>588643</xdr:rowOff>
    </xdr:from>
    <xdr:to>
      <xdr:col>5</xdr:col>
      <xdr:colOff>2682240</xdr:colOff>
      <xdr:row>37</xdr:row>
      <xdr:rowOff>1016209</xdr:rowOff>
    </xdr:to>
    <xdr:pic>
      <xdr:nvPicPr>
        <xdr:cNvPr id="10" name="Picture 91" descr="Picture 91"/>
        <xdr:cNvPicPr>
          <a:picLocks noChangeAspect="1"/>
        </xdr:cNvPicPr>
      </xdr:nvPicPr>
      <xdr:blipFill>
        <a:blip r:embed="rId6">
          <a:extLst/>
        </a:blip>
        <a:srcRect l="29503" t="13038" r="52262" b="64222"/>
        <a:stretch>
          <a:fillRect/>
        </a:stretch>
      </xdr:blipFill>
      <xdr:spPr>
        <a:xfrm>
          <a:off x="9520555" y="15047593"/>
          <a:ext cx="641986" cy="427567"/>
        </a:xfrm>
        <a:prstGeom prst="rect">
          <a:avLst/>
        </a:prstGeom>
        <a:ln w="12700" cap="flat">
          <a:noFill/>
          <a:miter lim="400000"/>
        </a:ln>
        <a:effectLst/>
      </xdr:spPr>
    </xdr:pic>
    <xdr:clientData/>
  </xdr:twoCellAnchor>
  <xdr:twoCellAnchor>
    <xdr:from>
      <xdr:col>5</xdr:col>
      <xdr:colOff>1927859</xdr:colOff>
      <xdr:row>49</xdr:row>
      <xdr:rowOff>7620</xdr:rowOff>
    </xdr:from>
    <xdr:to>
      <xdr:col>5</xdr:col>
      <xdr:colOff>2464493</xdr:colOff>
      <xdr:row>49</xdr:row>
      <xdr:rowOff>493395</xdr:rowOff>
    </xdr:to>
    <xdr:pic>
      <xdr:nvPicPr>
        <xdr:cNvPr id="11" name="Picture 92" descr="Picture 92"/>
        <xdr:cNvPicPr>
          <a:picLocks noChangeAspect="1"/>
        </xdr:cNvPicPr>
      </xdr:nvPicPr>
      <xdr:blipFill>
        <a:blip r:embed="rId7">
          <a:extLst/>
        </a:blip>
        <a:srcRect l="63750" t="0" r="0" b="0"/>
        <a:stretch>
          <a:fillRect/>
        </a:stretch>
      </xdr:blipFill>
      <xdr:spPr>
        <a:xfrm rot="16200000">
          <a:off x="9433588" y="19519236"/>
          <a:ext cx="485776" cy="536635"/>
        </a:xfrm>
        <a:prstGeom prst="rect">
          <a:avLst/>
        </a:prstGeom>
        <a:ln w="12700" cap="flat">
          <a:noFill/>
          <a:miter lim="400000"/>
        </a:ln>
        <a:effectLst/>
      </xdr:spPr>
    </xdr:pic>
    <xdr:clientData/>
  </xdr:twoCellAnchor>
  <xdr:twoCellAnchor>
    <xdr:from>
      <xdr:col>5</xdr:col>
      <xdr:colOff>2112644</xdr:colOff>
      <xdr:row>52</xdr:row>
      <xdr:rowOff>323852</xdr:rowOff>
    </xdr:from>
    <xdr:to>
      <xdr:col>5</xdr:col>
      <xdr:colOff>2654300</xdr:colOff>
      <xdr:row>52</xdr:row>
      <xdr:rowOff>750570</xdr:rowOff>
    </xdr:to>
    <xdr:pic>
      <xdr:nvPicPr>
        <xdr:cNvPr id="12" name="Picture 93" descr="Picture 93"/>
        <xdr:cNvPicPr>
          <a:picLocks noChangeAspect="1"/>
        </xdr:cNvPicPr>
      </xdr:nvPicPr>
      <xdr:blipFill>
        <a:blip r:embed="rId8">
          <a:extLst/>
        </a:blip>
        <a:srcRect l="0" t="0" r="0" b="56084"/>
        <a:stretch>
          <a:fillRect/>
        </a:stretch>
      </xdr:blipFill>
      <xdr:spPr>
        <a:xfrm>
          <a:off x="9592943" y="21756372"/>
          <a:ext cx="541657" cy="426719"/>
        </a:xfrm>
        <a:prstGeom prst="rect">
          <a:avLst/>
        </a:prstGeom>
        <a:ln w="12700" cap="flat">
          <a:noFill/>
          <a:miter lim="400000"/>
        </a:ln>
        <a:effectLst/>
      </xdr:spPr>
    </xdr:pic>
    <xdr:clientData/>
  </xdr:twoCellAnchor>
  <xdr:twoCellAnchor>
    <xdr:from>
      <xdr:col>5</xdr:col>
      <xdr:colOff>2221617</xdr:colOff>
      <xdr:row>5</xdr:row>
      <xdr:rowOff>561339</xdr:rowOff>
    </xdr:from>
    <xdr:to>
      <xdr:col>5</xdr:col>
      <xdr:colOff>2597536</xdr:colOff>
      <xdr:row>5</xdr:row>
      <xdr:rowOff>929639</xdr:rowOff>
    </xdr:to>
    <xdr:pic>
      <xdr:nvPicPr>
        <xdr:cNvPr id="13" name="Picture 94" descr="Picture 94"/>
        <xdr:cNvPicPr>
          <a:picLocks noChangeAspect="1"/>
        </xdr:cNvPicPr>
      </xdr:nvPicPr>
      <xdr:blipFill>
        <a:blip r:embed="rId9">
          <a:extLst/>
        </a:blip>
        <a:stretch>
          <a:fillRect/>
        </a:stretch>
      </xdr:blipFill>
      <xdr:spPr>
        <a:xfrm>
          <a:off x="9701917" y="1694813"/>
          <a:ext cx="375920" cy="368301"/>
        </a:xfrm>
        <a:prstGeom prst="rect">
          <a:avLst/>
        </a:prstGeom>
        <a:ln w="12700" cap="flat">
          <a:noFill/>
          <a:miter lim="400000"/>
        </a:ln>
        <a:effectLst/>
      </xdr:spPr>
    </xdr:pic>
    <xdr:clientData/>
  </xdr:twoCellAnchor>
  <xdr:twoCellAnchor>
    <xdr:from>
      <xdr:col>5</xdr:col>
      <xdr:colOff>2181859</xdr:colOff>
      <xdr:row>6</xdr:row>
      <xdr:rowOff>535939</xdr:rowOff>
    </xdr:from>
    <xdr:to>
      <xdr:col>5</xdr:col>
      <xdr:colOff>2567940</xdr:colOff>
      <xdr:row>6</xdr:row>
      <xdr:rowOff>922020</xdr:rowOff>
    </xdr:to>
    <xdr:pic>
      <xdr:nvPicPr>
        <xdr:cNvPr id="14" name="Picture 95" descr="Picture 95"/>
        <xdr:cNvPicPr>
          <a:picLocks noChangeAspect="1"/>
        </xdr:cNvPicPr>
      </xdr:nvPicPr>
      <xdr:blipFill>
        <a:blip r:embed="rId10">
          <a:extLst/>
        </a:blip>
        <a:stretch>
          <a:fillRect/>
        </a:stretch>
      </xdr:blipFill>
      <xdr:spPr>
        <a:xfrm>
          <a:off x="9662159" y="2640963"/>
          <a:ext cx="386082" cy="386083"/>
        </a:xfrm>
        <a:prstGeom prst="rect">
          <a:avLst/>
        </a:prstGeom>
        <a:ln w="12700" cap="flat">
          <a:noFill/>
          <a:miter lim="400000"/>
        </a:ln>
        <a:effectLst/>
      </xdr:spPr>
    </xdr:pic>
    <xdr:clientData/>
  </xdr:twoCellAnchor>
  <xdr:twoCellAnchor>
    <xdr:from>
      <xdr:col>5</xdr:col>
      <xdr:colOff>1242611</xdr:colOff>
      <xdr:row>9</xdr:row>
      <xdr:rowOff>178903</xdr:rowOff>
    </xdr:from>
    <xdr:to>
      <xdr:col>5</xdr:col>
      <xdr:colOff>2331002</xdr:colOff>
      <xdr:row>9</xdr:row>
      <xdr:rowOff>359416</xdr:rowOff>
    </xdr:to>
    <xdr:pic>
      <xdr:nvPicPr>
        <xdr:cNvPr id="15" name="Picture 96" descr="Picture 96"/>
        <xdr:cNvPicPr>
          <a:picLocks noChangeAspect="1"/>
        </xdr:cNvPicPr>
      </xdr:nvPicPr>
      <xdr:blipFill>
        <a:blip r:embed="rId11">
          <a:extLst/>
        </a:blip>
        <a:stretch>
          <a:fillRect/>
        </a:stretch>
      </xdr:blipFill>
      <xdr:spPr>
        <a:xfrm>
          <a:off x="8722910" y="4411178"/>
          <a:ext cx="1088392" cy="180514"/>
        </a:xfrm>
        <a:prstGeom prst="rect">
          <a:avLst/>
        </a:prstGeom>
        <a:ln w="12700" cap="flat">
          <a:noFill/>
          <a:miter lim="400000"/>
        </a:ln>
        <a:effectLst/>
      </xdr:spPr>
    </xdr:pic>
    <xdr:clientData/>
  </xdr:twoCellAnchor>
  <xdr:twoCellAnchor>
    <xdr:from>
      <xdr:col>5</xdr:col>
      <xdr:colOff>1239077</xdr:colOff>
      <xdr:row>10</xdr:row>
      <xdr:rowOff>178903</xdr:rowOff>
    </xdr:from>
    <xdr:to>
      <xdr:col>5</xdr:col>
      <xdr:colOff>2347789</xdr:colOff>
      <xdr:row>10</xdr:row>
      <xdr:rowOff>366703</xdr:rowOff>
    </xdr:to>
    <xdr:pic>
      <xdr:nvPicPr>
        <xdr:cNvPr id="16" name="Picture 97" descr="Picture 97"/>
        <xdr:cNvPicPr>
          <a:picLocks noChangeAspect="1"/>
        </xdr:cNvPicPr>
      </xdr:nvPicPr>
      <xdr:blipFill>
        <a:blip r:embed="rId12">
          <a:extLst/>
        </a:blip>
        <a:stretch>
          <a:fillRect/>
        </a:stretch>
      </xdr:blipFill>
      <xdr:spPr>
        <a:xfrm>
          <a:off x="8719377" y="4792178"/>
          <a:ext cx="1108713" cy="187801"/>
        </a:xfrm>
        <a:prstGeom prst="rect">
          <a:avLst/>
        </a:prstGeom>
        <a:ln w="12700" cap="flat">
          <a:noFill/>
          <a:miter lim="400000"/>
        </a:ln>
        <a:effectLst/>
      </xdr:spPr>
    </xdr:pic>
    <xdr:clientData/>
  </xdr:twoCellAnchor>
  <xdr:twoCellAnchor>
    <xdr:from>
      <xdr:col>6</xdr:col>
      <xdr:colOff>1982524</xdr:colOff>
      <xdr:row>5</xdr:row>
      <xdr:rowOff>26503</xdr:rowOff>
    </xdr:from>
    <xdr:to>
      <xdr:col>6</xdr:col>
      <xdr:colOff>2351099</xdr:colOff>
      <xdr:row>5</xdr:row>
      <xdr:rowOff>390937</xdr:rowOff>
    </xdr:to>
    <xdr:pic>
      <xdr:nvPicPr>
        <xdr:cNvPr id="17" name="Picture 98" descr="Picture 98"/>
        <xdr:cNvPicPr>
          <a:picLocks noChangeAspect="1"/>
        </xdr:cNvPicPr>
      </xdr:nvPicPr>
      <xdr:blipFill>
        <a:blip r:embed="rId13">
          <a:extLst/>
        </a:blip>
        <a:srcRect l="0" t="0" r="29576" b="0"/>
        <a:stretch>
          <a:fillRect/>
        </a:stretch>
      </xdr:blipFill>
      <xdr:spPr>
        <a:xfrm flipH="1">
          <a:off x="12561623" y="1159978"/>
          <a:ext cx="368577" cy="364434"/>
        </a:xfrm>
        <a:prstGeom prst="rect">
          <a:avLst/>
        </a:prstGeom>
        <a:ln w="12700" cap="flat">
          <a:noFill/>
          <a:miter lim="400000"/>
        </a:ln>
        <a:effectLst/>
      </xdr:spPr>
    </xdr:pic>
    <xdr:clientData/>
  </xdr:twoCellAnchor>
  <xdr:twoCellAnchor>
    <xdr:from>
      <xdr:col>6</xdr:col>
      <xdr:colOff>926824</xdr:colOff>
      <xdr:row>8</xdr:row>
      <xdr:rowOff>192156</xdr:rowOff>
    </xdr:from>
    <xdr:to>
      <xdr:col>6</xdr:col>
      <xdr:colOff>1516546</xdr:colOff>
      <xdr:row>8</xdr:row>
      <xdr:rowOff>382161</xdr:rowOff>
    </xdr:to>
    <xdr:pic>
      <xdr:nvPicPr>
        <xdr:cNvPr id="18" name="Picture 99" descr="Picture 99"/>
        <xdr:cNvPicPr>
          <a:picLocks noChangeAspect="1"/>
        </xdr:cNvPicPr>
      </xdr:nvPicPr>
      <xdr:blipFill>
        <a:blip r:embed="rId14">
          <a:extLst/>
        </a:blip>
        <a:stretch>
          <a:fillRect/>
        </a:stretch>
      </xdr:blipFill>
      <xdr:spPr>
        <a:xfrm>
          <a:off x="11505924" y="3852931"/>
          <a:ext cx="589723" cy="190006"/>
        </a:xfrm>
        <a:prstGeom prst="rect">
          <a:avLst/>
        </a:prstGeom>
        <a:ln w="12700" cap="flat">
          <a:noFill/>
          <a:miter lim="400000"/>
        </a:ln>
        <a:effectLst/>
      </xdr:spPr>
    </xdr:pic>
    <xdr:clientData/>
  </xdr:twoCellAnchor>
  <xdr:twoCellAnchor>
    <xdr:from>
      <xdr:col>6</xdr:col>
      <xdr:colOff>1537254</xdr:colOff>
      <xdr:row>8</xdr:row>
      <xdr:rowOff>194936</xdr:rowOff>
    </xdr:from>
    <xdr:to>
      <xdr:col>6</xdr:col>
      <xdr:colOff>2132135</xdr:colOff>
      <xdr:row>8</xdr:row>
      <xdr:rowOff>378090</xdr:rowOff>
    </xdr:to>
    <xdr:pic>
      <xdr:nvPicPr>
        <xdr:cNvPr id="19" name="Picture 100" descr="Picture 100"/>
        <xdr:cNvPicPr>
          <a:picLocks noChangeAspect="1"/>
        </xdr:cNvPicPr>
      </xdr:nvPicPr>
      <xdr:blipFill>
        <a:blip r:embed="rId15">
          <a:extLst/>
        </a:blip>
        <a:stretch>
          <a:fillRect/>
        </a:stretch>
      </xdr:blipFill>
      <xdr:spPr>
        <a:xfrm>
          <a:off x="12116354" y="3855711"/>
          <a:ext cx="594881" cy="183155"/>
        </a:xfrm>
        <a:prstGeom prst="rect">
          <a:avLst/>
        </a:prstGeom>
        <a:ln w="12700" cap="flat">
          <a:noFill/>
          <a:miter lim="400000"/>
        </a:ln>
        <a:effectLst/>
      </xdr:spPr>
    </xdr:pic>
    <xdr:clientData/>
  </xdr:twoCellAnchor>
  <xdr:twoCellAnchor>
    <xdr:from>
      <xdr:col>6</xdr:col>
      <xdr:colOff>996460</xdr:colOff>
      <xdr:row>22</xdr:row>
      <xdr:rowOff>183015</xdr:rowOff>
    </xdr:from>
    <xdr:to>
      <xdr:col>6</xdr:col>
      <xdr:colOff>2161441</xdr:colOff>
      <xdr:row>22</xdr:row>
      <xdr:rowOff>359019</xdr:rowOff>
    </xdr:to>
    <xdr:pic>
      <xdr:nvPicPr>
        <xdr:cNvPr id="20" name="Picture 101" descr="Picture 101"/>
        <xdr:cNvPicPr>
          <a:picLocks noChangeAspect="1"/>
        </xdr:cNvPicPr>
      </xdr:nvPicPr>
      <xdr:blipFill>
        <a:blip r:embed="rId16">
          <a:extLst/>
        </a:blip>
        <a:stretch>
          <a:fillRect/>
        </a:stretch>
      </xdr:blipFill>
      <xdr:spPr>
        <a:xfrm>
          <a:off x="11575560" y="9552440"/>
          <a:ext cx="1164981" cy="176005"/>
        </a:xfrm>
        <a:prstGeom prst="rect">
          <a:avLst/>
        </a:prstGeom>
        <a:ln w="12700" cap="flat">
          <a:noFill/>
          <a:miter lim="400000"/>
        </a:ln>
        <a:effectLst/>
      </xdr:spPr>
    </xdr:pic>
    <xdr:clientData/>
  </xdr:twoCellAnchor>
  <xdr:twoCellAnchor>
    <xdr:from>
      <xdr:col>6</xdr:col>
      <xdr:colOff>996460</xdr:colOff>
      <xdr:row>21</xdr:row>
      <xdr:rowOff>165462</xdr:rowOff>
    </xdr:from>
    <xdr:to>
      <xdr:col>6</xdr:col>
      <xdr:colOff>2147520</xdr:colOff>
      <xdr:row>22</xdr:row>
      <xdr:rowOff>3150</xdr:rowOff>
    </xdr:to>
    <xdr:pic>
      <xdr:nvPicPr>
        <xdr:cNvPr id="21" name="Picture 102" descr="Picture 102"/>
        <xdr:cNvPicPr>
          <a:picLocks noChangeAspect="1"/>
        </xdr:cNvPicPr>
      </xdr:nvPicPr>
      <xdr:blipFill>
        <a:blip r:embed="rId17">
          <a:extLst/>
        </a:blip>
        <a:stretch>
          <a:fillRect/>
        </a:stretch>
      </xdr:blipFill>
      <xdr:spPr>
        <a:xfrm>
          <a:off x="11575560" y="9153886"/>
          <a:ext cx="1151061" cy="218690"/>
        </a:xfrm>
        <a:prstGeom prst="rect">
          <a:avLst/>
        </a:prstGeom>
        <a:ln w="12700" cap="flat">
          <a:noFill/>
          <a:miter lim="400000"/>
        </a:ln>
        <a:effectLst/>
      </xdr:spPr>
    </xdr:pic>
    <xdr:clientData/>
  </xdr:twoCellAnchor>
  <xdr:twoCellAnchor>
    <xdr:from>
      <xdr:col>6</xdr:col>
      <xdr:colOff>1014045</xdr:colOff>
      <xdr:row>20</xdr:row>
      <xdr:rowOff>161328</xdr:rowOff>
    </xdr:from>
    <xdr:to>
      <xdr:col>6</xdr:col>
      <xdr:colOff>2179025</xdr:colOff>
      <xdr:row>21</xdr:row>
      <xdr:rowOff>434</xdr:rowOff>
    </xdr:to>
    <xdr:pic>
      <xdr:nvPicPr>
        <xdr:cNvPr id="22" name="Picture 103" descr="Picture 103"/>
        <xdr:cNvPicPr>
          <a:picLocks noChangeAspect="1"/>
        </xdr:cNvPicPr>
      </xdr:nvPicPr>
      <xdr:blipFill>
        <a:blip r:embed="rId18">
          <a:extLst/>
        </a:blip>
        <a:stretch>
          <a:fillRect/>
        </a:stretch>
      </xdr:blipFill>
      <xdr:spPr>
        <a:xfrm>
          <a:off x="11593145" y="8768753"/>
          <a:ext cx="1164981" cy="220107"/>
        </a:xfrm>
        <a:prstGeom prst="rect">
          <a:avLst/>
        </a:prstGeom>
        <a:ln w="12700" cap="flat">
          <a:noFill/>
          <a:miter lim="400000"/>
        </a:ln>
        <a:effectLst/>
      </xdr:spPr>
    </xdr:pic>
    <xdr:clientData/>
  </xdr:twoCellAnchor>
  <xdr:twoCellAnchor>
    <xdr:from>
      <xdr:col>6</xdr:col>
      <xdr:colOff>1008184</xdr:colOff>
      <xdr:row>19</xdr:row>
      <xdr:rowOff>159687</xdr:rowOff>
    </xdr:from>
    <xdr:to>
      <xdr:col>6</xdr:col>
      <xdr:colOff>2189145</xdr:colOff>
      <xdr:row>20</xdr:row>
      <xdr:rowOff>6312</xdr:rowOff>
    </xdr:to>
    <xdr:pic>
      <xdr:nvPicPr>
        <xdr:cNvPr id="23" name="Picture 104" descr="Picture 104"/>
        <xdr:cNvPicPr>
          <a:picLocks noChangeAspect="1"/>
        </xdr:cNvPicPr>
      </xdr:nvPicPr>
      <xdr:blipFill>
        <a:blip r:embed="rId19">
          <a:extLst/>
        </a:blip>
        <a:stretch>
          <a:fillRect/>
        </a:stretch>
      </xdr:blipFill>
      <xdr:spPr>
        <a:xfrm flipV="1">
          <a:off x="11587284" y="8386112"/>
          <a:ext cx="1180962" cy="227626"/>
        </a:xfrm>
        <a:prstGeom prst="rect">
          <a:avLst/>
        </a:prstGeom>
        <a:ln w="12700" cap="flat">
          <a:noFill/>
          <a:miter lim="400000"/>
        </a:ln>
        <a:effectLst/>
      </xdr:spPr>
    </xdr:pic>
    <xdr:clientData/>
  </xdr:twoCellAnchor>
  <xdr:twoCellAnchor>
    <xdr:from>
      <xdr:col>6</xdr:col>
      <xdr:colOff>1000538</xdr:colOff>
      <xdr:row>9</xdr:row>
      <xdr:rowOff>159025</xdr:rowOff>
    </xdr:from>
    <xdr:to>
      <xdr:col>6</xdr:col>
      <xdr:colOff>2165519</xdr:colOff>
      <xdr:row>9</xdr:row>
      <xdr:rowOff>335031</xdr:rowOff>
    </xdr:to>
    <xdr:pic>
      <xdr:nvPicPr>
        <xdr:cNvPr id="24" name="Picture 105" descr="Picture 105"/>
        <xdr:cNvPicPr>
          <a:picLocks noChangeAspect="1"/>
        </xdr:cNvPicPr>
      </xdr:nvPicPr>
      <xdr:blipFill>
        <a:blip r:embed="rId16">
          <a:extLst/>
        </a:blip>
        <a:stretch>
          <a:fillRect/>
        </a:stretch>
      </xdr:blipFill>
      <xdr:spPr>
        <a:xfrm>
          <a:off x="11579638" y="4391300"/>
          <a:ext cx="1164981" cy="176007"/>
        </a:xfrm>
        <a:prstGeom prst="rect">
          <a:avLst/>
        </a:prstGeom>
        <a:ln w="12700" cap="flat">
          <a:noFill/>
          <a:miter lim="400000"/>
        </a:ln>
        <a:effectLst/>
      </xdr:spPr>
    </xdr:pic>
    <xdr:clientData/>
  </xdr:twoCellAnchor>
  <xdr:twoCellAnchor>
    <xdr:from>
      <xdr:col>6</xdr:col>
      <xdr:colOff>1022201</xdr:colOff>
      <xdr:row>20</xdr:row>
      <xdr:rowOff>160821</xdr:rowOff>
    </xdr:from>
    <xdr:to>
      <xdr:col>6</xdr:col>
      <xdr:colOff>2189499</xdr:colOff>
      <xdr:row>21</xdr:row>
      <xdr:rowOff>4142</xdr:rowOff>
    </xdr:to>
    <xdr:pic>
      <xdr:nvPicPr>
        <xdr:cNvPr id="25" name="Picture 106" descr="Picture 106"/>
        <xdr:cNvPicPr>
          <a:picLocks noChangeAspect="1"/>
        </xdr:cNvPicPr>
      </xdr:nvPicPr>
      <xdr:blipFill>
        <a:blip r:embed="rId20">
          <a:extLst/>
        </a:blip>
        <a:stretch>
          <a:fillRect/>
        </a:stretch>
      </xdr:blipFill>
      <xdr:spPr>
        <a:xfrm>
          <a:off x="11601301" y="8768246"/>
          <a:ext cx="1167298" cy="224322"/>
        </a:xfrm>
        <a:prstGeom prst="rect">
          <a:avLst/>
        </a:prstGeom>
        <a:ln w="12700" cap="flat">
          <a:noFill/>
          <a:miter lim="400000"/>
        </a:ln>
        <a:effectLst/>
      </xdr:spPr>
    </xdr:pic>
    <xdr:clientData/>
  </xdr:twoCellAnchor>
  <xdr:twoCellAnchor>
    <xdr:from>
      <xdr:col>6</xdr:col>
      <xdr:colOff>984101</xdr:colOff>
      <xdr:row>10</xdr:row>
      <xdr:rowOff>160821</xdr:rowOff>
    </xdr:from>
    <xdr:to>
      <xdr:col>6</xdr:col>
      <xdr:colOff>2151399</xdr:colOff>
      <xdr:row>10</xdr:row>
      <xdr:rowOff>371226</xdr:rowOff>
    </xdr:to>
    <xdr:pic>
      <xdr:nvPicPr>
        <xdr:cNvPr id="26" name="Picture 107" descr="Picture 107"/>
        <xdr:cNvPicPr>
          <a:picLocks noChangeAspect="1"/>
        </xdr:cNvPicPr>
      </xdr:nvPicPr>
      <xdr:blipFill>
        <a:blip r:embed="rId21">
          <a:extLst/>
        </a:blip>
        <a:stretch>
          <a:fillRect/>
        </a:stretch>
      </xdr:blipFill>
      <xdr:spPr>
        <a:xfrm>
          <a:off x="11563201" y="4774096"/>
          <a:ext cx="1167298" cy="210406"/>
        </a:xfrm>
        <a:prstGeom prst="rect">
          <a:avLst/>
        </a:prstGeom>
        <a:ln w="12700" cap="flat">
          <a:noFill/>
          <a:miter lim="400000"/>
        </a:ln>
        <a:effectLst/>
      </xdr:spPr>
    </xdr:pic>
    <xdr:clientData/>
  </xdr:twoCellAnchor>
  <xdr:twoCellAnchor>
    <xdr:from>
      <xdr:col>7</xdr:col>
      <xdr:colOff>338343</xdr:colOff>
      <xdr:row>33</xdr:row>
      <xdr:rowOff>53340</xdr:rowOff>
    </xdr:from>
    <xdr:to>
      <xdr:col>7</xdr:col>
      <xdr:colOff>1162845</xdr:colOff>
      <xdr:row>33</xdr:row>
      <xdr:rowOff>1021080</xdr:rowOff>
    </xdr:to>
    <xdr:pic>
      <xdr:nvPicPr>
        <xdr:cNvPr id="27" name="Picture 108" descr="Picture 108"/>
        <xdr:cNvPicPr>
          <a:picLocks noChangeAspect="1"/>
        </xdr:cNvPicPr>
      </xdr:nvPicPr>
      <xdr:blipFill>
        <a:blip r:embed="rId22">
          <a:extLst/>
        </a:blip>
        <a:stretch>
          <a:fillRect/>
        </a:stretch>
      </xdr:blipFill>
      <xdr:spPr>
        <a:xfrm>
          <a:off x="13749543" y="12847320"/>
          <a:ext cx="824503" cy="967741"/>
        </a:xfrm>
        <a:prstGeom prst="rect">
          <a:avLst/>
        </a:prstGeom>
        <a:ln w="12700" cap="flat">
          <a:noFill/>
          <a:miter lim="400000"/>
        </a:ln>
        <a:effectLst/>
      </xdr:spPr>
    </xdr:pic>
    <xdr:clientData/>
  </xdr:twoCellAnchor>
  <xdr:twoCellAnchor>
    <xdr:from>
      <xdr:col>6</xdr:col>
      <xdr:colOff>693418</xdr:colOff>
      <xdr:row>33</xdr:row>
      <xdr:rowOff>1</xdr:rowOff>
    </xdr:from>
    <xdr:to>
      <xdr:col>6</xdr:col>
      <xdr:colOff>1657505</xdr:colOff>
      <xdr:row>33</xdr:row>
      <xdr:rowOff>1051560</xdr:rowOff>
    </xdr:to>
    <xdr:pic>
      <xdr:nvPicPr>
        <xdr:cNvPr id="28" name="Picture 109" descr="Picture 109"/>
        <xdr:cNvPicPr>
          <a:picLocks noChangeAspect="1"/>
        </xdr:cNvPicPr>
      </xdr:nvPicPr>
      <xdr:blipFill>
        <a:blip r:embed="rId23">
          <a:extLst/>
        </a:blip>
        <a:stretch>
          <a:fillRect/>
        </a:stretch>
      </xdr:blipFill>
      <xdr:spPr>
        <a:xfrm>
          <a:off x="11272518" y="12793981"/>
          <a:ext cx="964088" cy="1051560"/>
        </a:xfrm>
        <a:prstGeom prst="rect">
          <a:avLst/>
        </a:prstGeom>
        <a:ln w="12700" cap="flat">
          <a:noFill/>
          <a:miter lim="400000"/>
        </a:ln>
        <a:effectLst/>
      </xdr:spPr>
    </xdr:pic>
    <xdr:clientData/>
  </xdr:twoCellAnchor>
  <xdr:twoCellAnchor>
    <xdr:from>
      <xdr:col>5</xdr:col>
      <xdr:colOff>457200</xdr:colOff>
      <xdr:row>33</xdr:row>
      <xdr:rowOff>1</xdr:rowOff>
    </xdr:from>
    <xdr:to>
      <xdr:col>5</xdr:col>
      <xdr:colOff>1455418</xdr:colOff>
      <xdr:row>33</xdr:row>
      <xdr:rowOff>1032698</xdr:rowOff>
    </xdr:to>
    <xdr:pic>
      <xdr:nvPicPr>
        <xdr:cNvPr id="29" name="Picture 110" descr="Picture 110"/>
        <xdr:cNvPicPr>
          <a:picLocks noChangeAspect="1"/>
        </xdr:cNvPicPr>
      </xdr:nvPicPr>
      <xdr:blipFill>
        <a:blip r:embed="rId24">
          <a:extLst/>
        </a:blip>
        <a:stretch>
          <a:fillRect/>
        </a:stretch>
      </xdr:blipFill>
      <xdr:spPr>
        <a:xfrm>
          <a:off x="7937500" y="12793981"/>
          <a:ext cx="998219" cy="1032698"/>
        </a:xfrm>
        <a:prstGeom prst="rect">
          <a:avLst/>
        </a:prstGeom>
        <a:ln w="12700" cap="flat">
          <a:noFill/>
          <a:miter lim="400000"/>
        </a:ln>
        <a:effectLst/>
      </xdr:spPr>
    </xdr:pic>
    <xdr:clientData/>
  </xdr:twoCellAnchor>
  <xdr:twoCellAnchor>
    <xdr:from>
      <xdr:col>5</xdr:col>
      <xdr:colOff>2307342</xdr:colOff>
      <xdr:row>25</xdr:row>
      <xdr:rowOff>618490</xdr:rowOff>
    </xdr:from>
    <xdr:to>
      <xdr:col>5</xdr:col>
      <xdr:colOff>2683261</xdr:colOff>
      <xdr:row>25</xdr:row>
      <xdr:rowOff>986790</xdr:rowOff>
    </xdr:to>
    <xdr:pic>
      <xdr:nvPicPr>
        <xdr:cNvPr id="30" name="Picture 111" descr="Picture 111"/>
        <xdr:cNvPicPr>
          <a:picLocks noChangeAspect="1"/>
        </xdr:cNvPicPr>
      </xdr:nvPicPr>
      <xdr:blipFill>
        <a:blip r:embed="rId9">
          <a:extLst/>
        </a:blip>
        <a:stretch>
          <a:fillRect/>
        </a:stretch>
      </xdr:blipFill>
      <xdr:spPr>
        <a:xfrm>
          <a:off x="9787642" y="10768965"/>
          <a:ext cx="375920" cy="368301"/>
        </a:xfrm>
        <a:prstGeom prst="rect">
          <a:avLst/>
        </a:prstGeom>
        <a:ln w="12700" cap="flat">
          <a:noFill/>
          <a:miter lim="400000"/>
        </a:ln>
        <a:effectLst/>
      </xdr:spPr>
    </xdr:pic>
    <xdr:clientData/>
  </xdr:twoCellAnchor>
  <xdr:twoCellAnchor>
    <xdr:from>
      <xdr:col>5</xdr:col>
      <xdr:colOff>1981200</xdr:colOff>
      <xdr:row>50</xdr:row>
      <xdr:rowOff>28577</xdr:rowOff>
    </xdr:from>
    <xdr:to>
      <xdr:col>5</xdr:col>
      <xdr:colOff>2676525</xdr:colOff>
      <xdr:row>50</xdr:row>
      <xdr:rowOff>542927</xdr:rowOff>
    </xdr:to>
    <xdr:pic>
      <xdr:nvPicPr>
        <xdr:cNvPr id="31" name="Picture 112" descr="Picture 112"/>
        <xdr:cNvPicPr>
          <a:picLocks noChangeAspect="1"/>
        </xdr:cNvPicPr>
      </xdr:nvPicPr>
      <xdr:blipFill>
        <a:blip r:embed="rId25">
          <a:extLst/>
        </a:blip>
        <a:stretch>
          <a:fillRect/>
        </a:stretch>
      </xdr:blipFill>
      <xdr:spPr>
        <a:xfrm>
          <a:off x="9461500" y="20127597"/>
          <a:ext cx="695325" cy="514351"/>
        </a:xfrm>
        <a:prstGeom prst="rect">
          <a:avLst/>
        </a:prstGeom>
        <a:ln w="12700" cap="flat">
          <a:noFill/>
          <a:miter lim="400000"/>
        </a:ln>
        <a:effectLst/>
      </xdr:spPr>
    </xdr:pic>
    <xdr:clientData/>
  </xdr:twoCellAnchor>
  <xdr:twoCellAnchor>
    <xdr:from>
      <xdr:col>5</xdr:col>
      <xdr:colOff>1914525</xdr:colOff>
      <xdr:row>51</xdr:row>
      <xdr:rowOff>104777</xdr:rowOff>
    </xdr:from>
    <xdr:to>
      <xdr:col>5</xdr:col>
      <xdr:colOff>2571750</xdr:colOff>
      <xdr:row>51</xdr:row>
      <xdr:rowOff>657227</xdr:rowOff>
    </xdr:to>
    <xdr:pic>
      <xdr:nvPicPr>
        <xdr:cNvPr id="32" name="Picture 113" descr="Picture 113"/>
        <xdr:cNvPicPr>
          <a:picLocks noChangeAspect="1"/>
        </xdr:cNvPicPr>
      </xdr:nvPicPr>
      <xdr:blipFill>
        <a:blip r:embed="rId26">
          <a:extLst/>
        </a:blip>
        <a:stretch>
          <a:fillRect/>
        </a:stretch>
      </xdr:blipFill>
      <xdr:spPr>
        <a:xfrm>
          <a:off x="9394825" y="20765772"/>
          <a:ext cx="657225" cy="552451"/>
        </a:xfrm>
        <a:prstGeom prst="rect">
          <a:avLst/>
        </a:prstGeom>
        <a:ln w="12700" cap="flat">
          <a:noFill/>
          <a:miter lim="400000"/>
        </a:ln>
        <a:effectLst/>
      </xdr:spPr>
    </xdr:pic>
    <xdr:clientData/>
  </xdr:twoCellAnchor>
</xdr:wsDr>
</file>

<file path=xl/theme/theme1.xml><?xml version="1.0" encoding="utf-8"?>
<a:theme xmlns:a="http://schemas.openxmlformats.org/drawingml/2006/main" xmlns:r="http://schemas.openxmlformats.org/officeDocument/2006/relationships" name="Office Theme">
  <a:themeElements>
    <a:clrScheme name="Office Theme">
      <a:dk1>
        <a:srgbClr val="000000"/>
      </a:dk1>
      <a:lt1>
        <a:srgbClr val="FFFFFF"/>
      </a:lt1>
      <a:dk2>
        <a:srgbClr val="A7A7A7"/>
      </a:dk2>
      <a:lt2>
        <a:srgbClr val="535353"/>
      </a:lt2>
      <a:accent1>
        <a:srgbClr val="5B9BD5"/>
      </a:accent1>
      <a:accent2>
        <a:srgbClr val="ED7D31"/>
      </a:accent2>
      <a:accent3>
        <a:srgbClr val="A5A5A5"/>
      </a:accent3>
      <a:accent4>
        <a:srgbClr val="FFC000"/>
      </a:accent4>
      <a:accent5>
        <a:srgbClr val="4472C4"/>
      </a:accent5>
      <a:accent6>
        <a:srgbClr val="70AD47"/>
      </a:accent6>
      <a:hlink>
        <a:srgbClr val="0000FF"/>
      </a:hlink>
      <a:folHlink>
        <a:srgbClr val="FF00FF"/>
      </a:folHlink>
    </a:clrScheme>
    <a:fontScheme name="Office Theme">
      <a:majorFont>
        <a:latin typeface="Helvetica Neue"/>
        <a:ea typeface="Helvetica Neue"/>
        <a:cs typeface="Helvetica Neue"/>
      </a:majorFont>
      <a:minorFont>
        <a:latin typeface="Helvetica Neue"/>
        <a:ea typeface="Helvetica Neue"/>
        <a:cs typeface="Helvetica Neue"/>
      </a:minorFont>
    </a:fontScheme>
    <a:fmtScheme name="Office T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45718" tIns="45718" rIns="45718" bIns="45718" numCol="1" spcCol="38100" rtlCol="0" anchor="ctr"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25400" cap="flat">
          <a:solidFill>
            <a:schemeClr val="accent1"/>
          </a:solidFill>
          <a:prstDash val="solid"/>
          <a:round/>
        </a:ln>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45718" tIns="45718" rIns="45718" bIns="45718"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2.xml.rels><?xml version="1.0" encoding="UTF-8"?>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omments" Target="../comments1.xml"/></Relationships>

</file>

<file path=xl/worksheets/_rels/sheet3.xml.rels><?xml version="1.0" encoding="UTF-8"?>
<Relationships xmlns="http://schemas.openxmlformats.org/package/2006/relationships"><Relationship Id="rId1" Type="http://schemas.openxmlformats.org/officeDocument/2006/relationships/drawing" Target="../drawings/drawing2.xml"/></Relationships>

</file>

<file path=xl/worksheets/sheet1.xml><?xml version="1.0" encoding="utf-8"?>
<worksheet xmlns:r="http://schemas.openxmlformats.org/officeDocument/2006/relationships" xmlns="http://schemas.openxmlformats.org/spreadsheetml/2006/main">
  <sheetPr>
    <pageSetUpPr fitToPage="1"/>
  </sheetPr>
  <dimension ref="A1:E14"/>
  <sheetViews>
    <sheetView workbookViewId="0" showGridLines="0" defaultGridColor="1"/>
  </sheetViews>
  <sheetFormatPr defaultColWidth="10" defaultRowHeight="13" customHeight="1" outlineLevelRow="0" outlineLevelCol="0"/>
  <cols>
    <col min="1" max="1" width="2" customWidth="1"/>
    <col min="1" max="1" width="2" style="6" customWidth="1"/>
    <col min="2" max="4" width="30.5547" customWidth="1"/>
    <col min="2" max="2" width="30.5" style="6" customWidth="1"/>
    <col min="3" max="3" width="30.5" style="6" customWidth="1"/>
    <col min="4" max="4" width="30.5" style="6" customWidth="1"/>
    <col min="5" max="5" width="10" style="6" customWidth="1"/>
    <col min="6" max="16384" width="10" style="6" customWidth="1"/>
  </cols>
  <sheetData>
    <row r="1" ht="13.55" customHeight="1">
      <c r="A1" s="7"/>
      <c r="B1" s="8"/>
      <c r="C1" s="8"/>
      <c r="D1" s="8"/>
      <c r="E1" s="9"/>
    </row>
    <row r="2" ht="13.55" customHeight="1">
      <c r="A2" s="10"/>
      <c r="B2" s="11"/>
      <c r="C2" s="11"/>
      <c r="D2" s="11"/>
      <c r="E2" s="12"/>
    </row>
    <row r="3" ht="0.05" customHeight="1">
      <c r="A3" s="10"/>
      <c r="B3" t="s" s="13">
        <v>0</v>
      </c>
      <c r="C3" s="11"/>
      <c r="D3" s="11"/>
      <c r="E3" s="12"/>
    </row>
    <row r="4" ht="13.55" customHeight="1">
      <c r="A4" s="10"/>
      <c r="B4" s="11"/>
      <c r="C4" s="11"/>
      <c r="D4" s="11"/>
      <c r="E4" s="12"/>
    </row>
    <row r="5" ht="13.55" customHeight="1">
      <c r="A5" s="10"/>
      <c r="B5" s="11"/>
      <c r="C5" s="11"/>
      <c r="D5" s="11"/>
      <c r="E5" s="12"/>
    </row>
    <row r="6" ht="13.55" customHeight="1">
      <c r="A6" s="10"/>
      <c r="B6" s="11"/>
      <c r="C6" s="11"/>
      <c r="D6" s="11"/>
      <c r="E6" s="12"/>
    </row>
    <row r="7">
      <c r="A7" s="10"/>
      <c r="B7" t="s" s="14">
        <v>1</v>
      </c>
      <c r="C7" t="s" s="14">
        <v>2</v>
      </c>
      <c r="D7" t="s" s="14">
        <v>3</v>
      </c>
      <c r="E7" s="12"/>
    </row>
    <row r="8" ht="13.55" customHeight="1">
      <c r="A8" s="10"/>
      <c r="B8" s="11"/>
      <c r="C8" s="11"/>
      <c r="D8" s="11"/>
      <c r="E8" s="12"/>
    </row>
    <row r="9">
      <c r="A9" s="10"/>
      <c r="B9" t="s" s="15">
        <v>6</v>
      </c>
      <c r="C9" s="16"/>
      <c r="D9" s="16"/>
      <c r="E9" s="12"/>
    </row>
    <row r="10">
      <c r="A10" s="10"/>
      <c r="B10" s="17"/>
      <c r="C10" t="s" s="18">
        <v>5</v>
      </c>
      <c r="D10" t="s" s="19">
        <v>7</v>
      </c>
      <c r="E10" s="12"/>
    </row>
    <row r="11" ht="13" customHeight="1">
      <c r="A11" s="10"/>
      <c r="B11" t="s" s="3">
        <v>6</v>
      </c>
      <c r="C11" s="3"/>
      <c r="D11" s="3"/>
      <c r="E11" s="12"/>
    </row>
    <row r="12" ht="13" customHeight="1">
      <c r="A12" s="10"/>
      <c r="B12" s="4"/>
      <c r="C12" t="s" s="4">
        <v>5</v>
      </c>
      <c r="D12" t="s" s="5">
        <v>6</v>
      </c>
      <c r="E12" s="12"/>
    </row>
    <row r="13" ht="13" customHeight="1">
      <c r="A13" s="10"/>
      <c r="B13" t="s" s="3">
        <v>8</v>
      </c>
      <c r="C13" s="3"/>
      <c r="D13" s="3"/>
      <c r="E13" s="12"/>
    </row>
    <row r="14" ht="13" customHeight="1">
      <c r="A14" s="20"/>
      <c r="B14" s="4"/>
      <c r="C14" t="s" s="4">
        <v>5</v>
      </c>
      <c r="D14" t="s" s="5">
        <v>8</v>
      </c>
      <c r="E14" s="24"/>
    </row>
    <row r="15">
      <c r="B15" t="s" s="3">
        <v>10</v>
      </c>
      <c r="C15" s="3"/>
      <c r="D15" s="3"/>
    </row>
    <row r="16">
      <c r="B16" s="4"/>
      <c r="C16" t="s" s="4">
        <v>5</v>
      </c>
      <c r="D16" t="s" s="5">
        <v>10</v>
      </c>
    </row>
  </sheetData>
  <mergeCells count="2">
    <mergeCell ref="B3:D3"/>
    <mergeCell ref="B3:D3"/>
  </mergeCells>
  <hyperlinks>
    <hyperlink ref="D10" location="'Export Summary'!R1C1" tooltip="" display="Export Summary"/>
    <hyperlink ref="D10" location="'Civil &amp; Interior'!R1C1" tooltip="" display="Civil &amp; Interior"/>
    <hyperlink ref="D12" location="'Material Specifications'!R1C1" tooltip="" display="Material Specifications"/>
    <hyperlink ref="D14" location="'Electrical ,CCTV &amp; PA Make'!R1C1" tooltip="" display="Electrical ,CCTV &amp; PA Make"/>
    <hyperlink ref="D12" location="'Civil &amp; Interior'!R1C1" tooltip="" display="Civil &amp; Interior"/>
    <hyperlink ref="D14" location="'Material Specifications'!R1C1" tooltip="" display="Material Specifications"/>
    <hyperlink ref="D16" location="'Electrical ,CCTV &amp; PA Make'!R1C1" tooltip="" display="Electrical ,CCTV &amp; PA Make"/>
  </hyperlinks>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2.xml><?xml version="1.0" encoding="utf-8"?>
<worksheet xmlns:r="http://schemas.openxmlformats.org/officeDocument/2006/relationships" xmlns="http://schemas.openxmlformats.org/spreadsheetml/2006/main">
  <dimension ref="A1:I580"/>
  <sheetViews>
    <sheetView workbookViewId="0" showGridLines="0" defaultGridColor="1"/>
  </sheetViews>
  <sheetFormatPr defaultColWidth="8.83333" defaultRowHeight="15" customHeight="1" outlineLevelRow="0" outlineLevelCol="0"/>
  <cols>
    <col min="1" max="1" width="11" style="25" customWidth="1"/>
    <col min="2" max="3" width="9.17188" style="25" customWidth="1"/>
    <col min="4" max="4" width="24.8516" style="25" customWidth="1"/>
    <col min="5" max="5" width="95.8516" style="25" customWidth="1"/>
    <col min="6" max="6" width="12.6719" style="25" customWidth="1"/>
    <col min="7" max="7" width="12.8516" style="25" customWidth="1"/>
    <col min="8" max="9" width="16.3516" style="25" customWidth="1"/>
    <col min="10" max="16384" width="8.85156" style="25" customWidth="1"/>
  </cols>
  <sheetData>
    <row r="1" ht="15.75" customHeight="1">
      <c r="A1" s="26"/>
      <c r="B1" s="26"/>
      <c r="C1" s="26"/>
      <c r="D1" s="26"/>
      <c r="E1" s="27"/>
      <c r="F1" s="28"/>
      <c r="G1" s="29"/>
      <c r="H1" s="28"/>
      <c r="I1" s="28"/>
    </row>
    <row r="2" ht="19.5" customHeight="1">
      <c r="A2" s="30"/>
      <c r="B2" s="31"/>
      <c r="C2" s="31"/>
      <c r="D2" s="31"/>
      <c r="E2" t="s" s="32">
        <v>12</v>
      </c>
      <c r="F2" s="33"/>
      <c r="G2" s="34"/>
      <c r="H2" s="35"/>
      <c r="I2" s="36"/>
    </row>
    <row r="3" ht="26.25" customHeight="1">
      <c r="A3" s="37"/>
      <c r="B3" s="38"/>
      <c r="C3" s="38"/>
      <c r="D3" s="38"/>
      <c r="E3" t="s" s="39">
        <v>13</v>
      </c>
      <c r="F3" s="40"/>
      <c r="G3" s="41"/>
      <c r="H3" s="42"/>
      <c r="I3" s="43"/>
    </row>
    <row r="4" ht="18" customHeight="1">
      <c r="A4" s="37"/>
      <c r="B4" s="38"/>
      <c r="C4" s="38"/>
      <c r="D4" s="38"/>
      <c r="E4" t="s" s="39">
        <v>14</v>
      </c>
      <c r="F4" s="40"/>
      <c r="G4" s="41"/>
      <c r="H4" s="42"/>
      <c r="I4" s="43"/>
    </row>
    <row r="5" ht="18" customHeight="1">
      <c r="A5" s="37"/>
      <c r="B5" s="38"/>
      <c r="C5" s="38"/>
      <c r="D5" s="38"/>
      <c r="E5" t="s" s="39">
        <v>15</v>
      </c>
      <c r="F5" s="40"/>
      <c r="G5" s="41"/>
      <c r="H5" s="42"/>
      <c r="I5" s="43"/>
    </row>
    <row r="6" ht="15.75" customHeight="1">
      <c r="A6" s="37"/>
      <c r="B6" s="38"/>
      <c r="C6" s="38"/>
      <c r="D6" s="38"/>
      <c r="E6" t="s" s="39">
        <v>16</v>
      </c>
      <c r="F6" s="40"/>
      <c r="G6" s="41"/>
      <c r="H6" s="42"/>
      <c r="I6" s="43"/>
    </row>
    <row r="7" ht="15.75" customHeight="1">
      <c r="A7" s="37"/>
      <c r="B7" s="38"/>
      <c r="C7" s="38"/>
      <c r="D7" s="38"/>
      <c r="E7" t="s" s="39">
        <v>17</v>
      </c>
      <c r="F7" s="40"/>
      <c r="G7" s="41"/>
      <c r="H7" s="42"/>
      <c r="I7" s="43"/>
    </row>
    <row r="8" ht="20.25" customHeight="1">
      <c r="A8" s="37"/>
      <c r="B8" s="38"/>
      <c r="C8" s="38"/>
      <c r="D8" s="38"/>
      <c r="E8" t="s" s="39">
        <v>18</v>
      </c>
      <c r="F8" s="40"/>
      <c r="G8" s="41"/>
      <c r="H8" s="42"/>
      <c r="I8" s="43"/>
    </row>
    <row r="9" ht="35.25" customHeight="1">
      <c r="A9" s="37"/>
      <c r="B9" s="38"/>
      <c r="C9" s="38"/>
      <c r="D9" s="38"/>
      <c r="E9" t="s" s="39">
        <v>19</v>
      </c>
      <c r="F9" s="40"/>
      <c r="G9" s="41"/>
      <c r="H9" s="42"/>
      <c r="I9" s="43"/>
    </row>
    <row r="10" ht="23.25" customHeight="1">
      <c r="A10" s="44"/>
      <c r="B10" s="26"/>
      <c r="C10" s="26"/>
      <c r="D10" s="26"/>
      <c r="E10" t="s" s="45">
        <v>20</v>
      </c>
      <c r="F10" s="27"/>
      <c r="G10" s="29"/>
      <c r="H10" s="46"/>
      <c r="I10" s="47"/>
    </row>
    <row r="11" ht="15.75" customHeight="1">
      <c r="A11" t="s" s="48">
        <v>21</v>
      </c>
      <c r="B11" s="49"/>
      <c r="C11" s="49"/>
      <c r="D11" s="49"/>
      <c r="E11" s="49"/>
      <c r="F11" t="s" s="50">
        <v>22</v>
      </c>
      <c r="G11" s="51">
        <v>500</v>
      </c>
      <c r="H11" s="52"/>
      <c r="I11" s="53"/>
    </row>
    <row r="12" ht="54.75" customHeight="1">
      <c r="A12" t="s" s="54">
        <v>23</v>
      </c>
      <c r="B12" s="55"/>
      <c r="C12" t="s" s="54">
        <v>24</v>
      </c>
      <c r="D12" t="s" s="54">
        <v>25</v>
      </c>
      <c r="E12" t="s" s="54">
        <v>26</v>
      </c>
      <c r="F12" t="s" s="54">
        <v>27</v>
      </c>
      <c r="G12" t="s" s="54">
        <v>28</v>
      </c>
      <c r="H12" t="s" s="54">
        <v>29</v>
      </c>
      <c r="I12" t="s" s="54">
        <v>30</v>
      </c>
    </row>
    <row r="13" ht="15.75" customHeight="1">
      <c r="A13" t="s" s="56">
        <v>31</v>
      </c>
      <c r="B13" s="57"/>
      <c r="C13" s="57"/>
      <c r="D13" s="57"/>
      <c r="E13" t="s" s="58">
        <v>32</v>
      </c>
      <c r="F13" s="59"/>
      <c r="G13" s="60"/>
      <c r="H13" s="61"/>
      <c r="I13" s="61"/>
    </row>
    <row r="14" ht="15.75" customHeight="1">
      <c r="A14" s="62"/>
      <c r="B14" t="s" s="63">
        <v>33</v>
      </c>
      <c r="C14" s="64"/>
      <c r="D14" s="64"/>
      <c r="E14" t="s" s="65">
        <v>34</v>
      </c>
      <c r="F14" s="66"/>
      <c r="G14" s="67"/>
      <c r="H14" s="68"/>
      <c r="I14" s="68"/>
    </row>
    <row r="15" ht="50.25" customHeight="1">
      <c r="A15" s="69"/>
      <c r="B15" s="69"/>
      <c r="C15" t="s" s="70">
        <v>35</v>
      </c>
      <c r="D15" t="s" s="71">
        <v>36</v>
      </c>
      <c r="E15" t="s" s="72">
        <v>37</v>
      </c>
      <c r="F15" s="69"/>
      <c r="G15" s="73"/>
      <c r="H15" s="74"/>
      <c r="I15" s="74"/>
    </row>
    <row r="16" ht="33" customHeight="1">
      <c r="A16" s="69"/>
      <c r="B16" s="69"/>
      <c r="C16" t="s" s="71">
        <v>38</v>
      </c>
      <c r="D16" s="69"/>
      <c r="E16" t="s" s="75">
        <v>39</v>
      </c>
      <c r="F16" t="s" s="71">
        <v>40</v>
      </c>
      <c r="G16" s="76">
        <v>0</v>
      </c>
      <c r="H16" s="77"/>
      <c r="I16" s="74">
        <f>H16*$G16</f>
        <v>0</v>
      </c>
    </row>
    <row r="17" ht="15" customHeight="1">
      <c r="A17" s="69"/>
      <c r="B17" s="69"/>
      <c r="C17" t="s" s="71">
        <v>41</v>
      </c>
      <c r="D17" s="69"/>
      <c r="E17" t="s" s="75">
        <v>42</v>
      </c>
      <c r="F17" t="s" s="71">
        <v>40</v>
      </c>
      <c r="G17" s="76">
        <v>500</v>
      </c>
      <c r="H17" s="77">
        <v>50</v>
      </c>
      <c r="I17" s="74">
        <f>H17*$G17</f>
        <v>25000</v>
      </c>
    </row>
    <row r="18" ht="15" customHeight="1">
      <c r="A18" s="69"/>
      <c r="B18" s="69"/>
      <c r="C18" t="s" s="71">
        <v>43</v>
      </c>
      <c r="D18" s="69"/>
      <c r="E18" t="s" s="75">
        <v>44</v>
      </c>
      <c r="F18" t="s" s="71">
        <v>40</v>
      </c>
      <c r="G18" s="76">
        <v>0</v>
      </c>
      <c r="H18" s="77"/>
      <c r="I18" s="74">
        <f>H18*$G18</f>
        <v>0</v>
      </c>
    </row>
    <row r="19" ht="15" customHeight="1">
      <c r="A19" s="69"/>
      <c r="B19" s="69"/>
      <c r="C19" t="s" s="71">
        <v>45</v>
      </c>
      <c r="D19" s="69"/>
      <c r="E19" t="s" s="75">
        <v>46</v>
      </c>
      <c r="F19" t="s" s="71">
        <v>40</v>
      </c>
      <c r="G19" s="76">
        <v>0</v>
      </c>
      <c r="H19" s="77"/>
      <c r="I19" s="74">
        <f>H19*$G19</f>
        <v>0</v>
      </c>
    </row>
    <row r="20" ht="15" customHeight="1">
      <c r="A20" s="69"/>
      <c r="B20" s="69"/>
      <c r="C20" t="s" s="71">
        <v>47</v>
      </c>
      <c r="D20" s="69"/>
      <c r="E20" t="s" s="75">
        <v>48</v>
      </c>
      <c r="F20" t="s" s="71">
        <v>40</v>
      </c>
      <c r="G20" s="76">
        <v>0</v>
      </c>
      <c r="H20" s="77"/>
      <c r="I20" s="74">
        <f>H20*$G20</f>
        <v>0</v>
      </c>
    </row>
    <row r="21" ht="15" customHeight="1">
      <c r="A21" s="69"/>
      <c r="B21" s="69"/>
      <c r="C21" t="s" s="71">
        <v>49</v>
      </c>
      <c r="D21" s="69"/>
      <c r="E21" t="s" s="75">
        <v>50</v>
      </c>
      <c r="F21" t="s" s="71">
        <v>40</v>
      </c>
      <c r="G21" s="76">
        <v>0</v>
      </c>
      <c r="H21" s="77"/>
      <c r="I21" s="74">
        <f>H21*$G21</f>
        <v>0</v>
      </c>
    </row>
    <row r="22" ht="15" customHeight="1">
      <c r="A22" s="69"/>
      <c r="B22" s="69"/>
      <c r="C22" t="s" s="71">
        <v>51</v>
      </c>
      <c r="D22" s="69"/>
      <c r="E22" t="s" s="75">
        <v>52</v>
      </c>
      <c r="F22" t="s" s="71">
        <v>40</v>
      </c>
      <c r="G22" s="76">
        <v>0</v>
      </c>
      <c r="H22" s="77"/>
      <c r="I22" s="74">
        <f>H22*$G22</f>
        <v>0</v>
      </c>
    </row>
    <row r="23" ht="15" customHeight="1">
      <c r="A23" s="69"/>
      <c r="B23" s="69"/>
      <c r="C23" t="s" s="70">
        <v>53</v>
      </c>
      <c r="D23" t="s" s="71">
        <v>54</v>
      </c>
      <c r="E23" t="s" s="75">
        <v>55</v>
      </c>
      <c r="F23" s="69"/>
      <c r="G23" s="76"/>
      <c r="H23" s="77"/>
      <c r="I23" s="74"/>
    </row>
    <row r="24" ht="15" customHeight="1">
      <c r="A24" s="69"/>
      <c r="B24" s="69"/>
      <c r="C24" t="s" s="71">
        <v>56</v>
      </c>
      <c r="D24" s="69"/>
      <c r="E24" t="s" s="75">
        <v>57</v>
      </c>
      <c r="F24" t="s" s="71">
        <v>58</v>
      </c>
      <c r="G24" s="76">
        <f>0.04/100*G11</f>
        <v>0.2</v>
      </c>
      <c r="H24" s="77"/>
      <c r="I24" s="74">
        <f>H24*$G24</f>
        <v>0</v>
      </c>
    </row>
    <row r="25" ht="15" customHeight="1">
      <c r="A25" s="69"/>
      <c r="B25" s="69"/>
      <c r="C25" t="s" s="71">
        <v>59</v>
      </c>
      <c r="D25" s="69"/>
      <c r="E25" t="s" s="75">
        <v>60</v>
      </c>
      <c r="F25" t="s" s="71">
        <v>58</v>
      </c>
      <c r="G25" s="76">
        <v>0</v>
      </c>
      <c r="H25" s="77"/>
      <c r="I25" s="74">
        <f>H25*$G25</f>
        <v>0</v>
      </c>
    </row>
    <row r="26" ht="15" customHeight="1">
      <c r="A26" s="69"/>
      <c r="B26" s="69"/>
      <c r="C26" t="s" s="71">
        <v>61</v>
      </c>
      <c r="D26" s="69"/>
      <c r="E26" t="s" s="75">
        <v>62</v>
      </c>
      <c r="F26" t="s" s="71">
        <v>58</v>
      </c>
      <c r="G26" s="76">
        <f>0.08/100*G11</f>
        <v>0.4</v>
      </c>
      <c r="H26" s="77"/>
      <c r="I26" s="74">
        <f>H26*$G26</f>
        <v>0</v>
      </c>
    </row>
    <row r="27" ht="15" customHeight="1">
      <c r="A27" s="69"/>
      <c r="B27" s="69"/>
      <c r="C27" t="s" s="71">
        <v>63</v>
      </c>
      <c r="D27" s="69"/>
      <c r="E27" t="s" s="75">
        <v>64</v>
      </c>
      <c r="F27" t="s" s="71">
        <v>58</v>
      </c>
      <c r="G27" s="76">
        <v>0</v>
      </c>
      <c r="H27" s="77"/>
      <c r="I27" s="74">
        <f>H27*$G27</f>
        <v>0</v>
      </c>
    </row>
    <row r="28" ht="36.75" customHeight="1">
      <c r="A28" s="69"/>
      <c r="B28" s="69"/>
      <c r="C28" t="s" s="70">
        <v>65</v>
      </c>
      <c r="D28" t="s" s="71">
        <v>66</v>
      </c>
      <c r="E28" t="s" s="75">
        <v>67</v>
      </c>
      <c r="F28" t="s" s="71">
        <v>58</v>
      </c>
      <c r="G28" s="76">
        <f>0.04/100*G11</f>
        <v>0.2</v>
      </c>
      <c r="H28" s="77"/>
      <c r="I28" s="74">
        <f>H28*$G28</f>
        <v>0</v>
      </c>
    </row>
    <row r="29" ht="31.5" customHeight="1">
      <c r="A29" t="s" s="78">
        <v>68</v>
      </c>
      <c r="B29" s="79"/>
      <c r="C29" s="80"/>
      <c r="D29" s="80"/>
      <c r="E29" s="81"/>
      <c r="F29" s="82"/>
      <c r="G29" s="83"/>
      <c r="H29" s="84"/>
      <c r="I29" s="85">
        <f>SUM(I16:I28)</f>
        <v>25000</v>
      </c>
    </row>
    <row r="30" ht="15.75" customHeight="1">
      <c r="A30" s="62"/>
      <c r="B30" t="s" s="63">
        <v>69</v>
      </c>
      <c r="C30" s="64"/>
      <c r="D30" s="64"/>
      <c r="E30" t="s" s="65">
        <v>70</v>
      </c>
      <c r="F30" s="66"/>
      <c r="G30" s="67"/>
      <c r="H30" s="86"/>
      <c r="I30" s="68"/>
    </row>
    <row r="31" ht="32.25" customHeight="1">
      <c r="A31" s="87"/>
      <c r="B31" s="87"/>
      <c r="C31" t="s" s="70">
        <v>35</v>
      </c>
      <c r="D31" t="s" s="71">
        <v>71</v>
      </c>
      <c r="E31" t="s" s="75">
        <v>72</v>
      </c>
      <c r="F31" t="s" s="71">
        <v>73</v>
      </c>
      <c r="G31" s="76">
        <f>38.6/100*G11</f>
        <v>193</v>
      </c>
      <c r="H31" s="77">
        <v>150</v>
      </c>
      <c r="I31" s="74">
        <f>H31*$G31</f>
        <v>28950</v>
      </c>
    </row>
    <row r="32" ht="45.75" customHeight="1">
      <c r="A32" s="87"/>
      <c r="B32" s="87"/>
      <c r="C32" t="s" s="70">
        <v>53</v>
      </c>
      <c r="D32" t="s" s="71">
        <v>74</v>
      </c>
      <c r="E32" t="s" s="75">
        <v>75</v>
      </c>
      <c r="F32" s="69"/>
      <c r="G32" s="76"/>
      <c r="H32" s="77"/>
      <c r="I32" s="74"/>
    </row>
    <row r="33" ht="33" customHeight="1">
      <c r="A33" s="87"/>
      <c r="B33" s="87"/>
      <c r="C33" t="s" s="88">
        <v>56</v>
      </c>
      <c r="D33" s="69"/>
      <c r="E33" t="s" s="75">
        <v>76</v>
      </c>
      <c r="F33" t="s" s="71">
        <v>73</v>
      </c>
      <c r="G33" s="76">
        <f>1/100*G11</f>
        <v>5</v>
      </c>
      <c r="H33" s="77">
        <v>500</v>
      </c>
      <c r="I33" s="74">
        <f>H33*$G33</f>
        <v>2500</v>
      </c>
    </row>
    <row r="34" ht="31.5" customHeight="1">
      <c r="A34" t="s" s="78">
        <v>77</v>
      </c>
      <c r="B34" s="79"/>
      <c r="C34" s="80"/>
      <c r="D34" s="80"/>
      <c r="E34" s="81"/>
      <c r="F34" s="82"/>
      <c r="G34" s="83"/>
      <c r="H34" s="84"/>
      <c r="I34" s="85">
        <f>SUM(I31:I33)</f>
        <v>31450</v>
      </c>
    </row>
    <row r="35" ht="15.75" customHeight="1">
      <c r="A35" s="64"/>
      <c r="B35" t="s" s="63">
        <v>78</v>
      </c>
      <c r="C35" s="66"/>
      <c r="D35" s="64"/>
      <c r="E35" t="s" s="65">
        <v>79</v>
      </c>
      <c r="F35" s="89"/>
      <c r="G35" s="90"/>
      <c r="H35" s="91"/>
      <c r="I35" s="92"/>
    </row>
    <row r="36" ht="15" customHeight="1">
      <c r="A36" s="93"/>
      <c r="B36" s="93"/>
      <c r="C36" t="s" s="71">
        <v>35</v>
      </c>
      <c r="D36" s="93"/>
      <c r="E36" t="s" s="94">
        <v>80</v>
      </c>
      <c r="F36" s="69"/>
      <c r="G36" s="76"/>
      <c r="H36" s="77"/>
      <c r="I36" s="74"/>
    </row>
    <row r="37" ht="44.25" customHeight="1">
      <c r="A37" s="87"/>
      <c r="B37" s="87"/>
      <c r="C37" t="s" s="71">
        <v>38</v>
      </c>
      <c r="D37" t="s" s="71">
        <v>81</v>
      </c>
      <c r="E37" t="s" s="75">
        <v>82</v>
      </c>
      <c r="F37" t="s" s="71">
        <v>83</v>
      </c>
      <c r="G37" s="76">
        <v>0</v>
      </c>
      <c r="H37" s="77"/>
      <c r="I37" s="74">
        <f>H37*$G37</f>
        <v>0</v>
      </c>
    </row>
    <row r="38" ht="48.75" customHeight="1">
      <c r="A38" s="87"/>
      <c r="B38" s="87"/>
      <c r="C38" t="s" s="71">
        <v>41</v>
      </c>
      <c r="D38" t="s" s="71">
        <v>84</v>
      </c>
      <c r="E38" t="s" s="75">
        <v>85</v>
      </c>
      <c r="F38" t="s" s="71">
        <v>83</v>
      </c>
      <c r="G38" s="76">
        <v>0</v>
      </c>
      <c r="H38" s="77"/>
      <c r="I38" s="74">
        <f>H38*$G38</f>
        <v>0</v>
      </c>
    </row>
    <row r="39" ht="15" customHeight="1">
      <c r="A39" s="87"/>
      <c r="B39" s="87"/>
      <c r="C39" t="s" s="71">
        <v>53</v>
      </c>
      <c r="D39" s="69"/>
      <c r="E39" t="s" s="95">
        <v>86</v>
      </c>
      <c r="F39" s="69"/>
      <c r="G39" s="76"/>
      <c r="H39" s="77"/>
      <c r="I39" s="74"/>
    </row>
    <row r="40" ht="79.5" customHeight="1">
      <c r="A40" s="87"/>
      <c r="B40" s="87"/>
      <c r="C40" t="s" s="71">
        <v>56</v>
      </c>
      <c r="D40" t="s" s="71">
        <v>87</v>
      </c>
      <c r="E40" t="s" s="75">
        <v>88</v>
      </c>
      <c r="F40" t="s" s="71">
        <v>83</v>
      </c>
      <c r="G40" s="76">
        <f>49.71/100*G11</f>
        <v>248.55</v>
      </c>
      <c r="H40" s="77">
        <v>150</v>
      </c>
      <c r="I40" s="74">
        <f>H40*$G40</f>
        <v>37282.5</v>
      </c>
    </row>
    <row r="41" ht="75" customHeight="1">
      <c r="A41" s="87"/>
      <c r="B41" s="87"/>
      <c r="C41" t="s" s="71">
        <v>59</v>
      </c>
      <c r="D41" t="s" s="71">
        <v>89</v>
      </c>
      <c r="E41" t="s" s="75">
        <v>90</v>
      </c>
      <c r="F41" t="s" s="71">
        <v>73</v>
      </c>
      <c r="G41" s="76">
        <f>2.02/100*G11</f>
        <v>10.1</v>
      </c>
      <c r="H41" s="77">
        <v>2400</v>
      </c>
      <c r="I41" s="74">
        <f>H41*$G41</f>
        <v>24240</v>
      </c>
    </row>
    <row r="42" ht="15" customHeight="1">
      <c r="A42" s="87"/>
      <c r="B42" s="87"/>
      <c r="C42" t="s" s="70">
        <v>65</v>
      </c>
      <c r="D42" s="93"/>
      <c r="E42" t="s" s="75">
        <v>91</v>
      </c>
      <c r="F42" s="69"/>
      <c r="G42" s="76"/>
      <c r="H42" s="77"/>
      <c r="I42" s="74"/>
    </row>
    <row r="43" ht="47.25" customHeight="1">
      <c r="A43" s="87"/>
      <c r="B43" s="87"/>
      <c r="C43" t="s" s="71">
        <v>92</v>
      </c>
      <c r="D43" t="s" s="71">
        <v>93</v>
      </c>
      <c r="E43" t="s" s="75">
        <v>94</v>
      </c>
      <c r="F43" t="s" s="71">
        <v>83</v>
      </c>
      <c r="G43" s="76">
        <f>(G40+G41)*2</f>
        <v>517.3</v>
      </c>
      <c r="H43" s="96">
        <v>35</v>
      </c>
      <c r="I43" s="74">
        <f>H43*$G43</f>
        <v>18105.5</v>
      </c>
    </row>
    <row r="44" ht="31.5" customHeight="1">
      <c r="A44" t="s" s="78">
        <v>95</v>
      </c>
      <c r="B44" s="97"/>
      <c r="C44" s="80"/>
      <c r="D44" s="80"/>
      <c r="E44" s="97"/>
      <c r="F44" s="98"/>
      <c r="G44" s="83"/>
      <c r="H44" s="84"/>
      <c r="I44" s="85">
        <f>SUM(I37:I43)</f>
        <v>79628</v>
      </c>
    </row>
    <row r="45" ht="15.75" customHeight="1">
      <c r="A45" s="64"/>
      <c r="B45" t="s" s="63">
        <v>96</v>
      </c>
      <c r="C45" s="66"/>
      <c r="D45" s="64"/>
      <c r="E45" t="s" s="65">
        <v>97</v>
      </c>
      <c r="F45" s="89"/>
      <c r="G45" s="90"/>
      <c r="H45" s="91"/>
      <c r="I45" s="92"/>
    </row>
    <row r="46" ht="102" customHeight="1">
      <c r="A46" s="69"/>
      <c r="B46" s="69"/>
      <c r="C46" t="s" s="70">
        <v>35</v>
      </c>
      <c r="D46" t="s" s="71">
        <v>98</v>
      </c>
      <c r="E46" t="s" s="75">
        <v>99</v>
      </c>
      <c r="F46" t="s" s="71">
        <v>73</v>
      </c>
      <c r="G46" s="76">
        <v>0</v>
      </c>
      <c r="H46" s="77"/>
      <c r="I46" s="74">
        <f>H46*$G46</f>
        <v>0</v>
      </c>
    </row>
    <row r="47" ht="106.5" customHeight="1">
      <c r="A47" s="69"/>
      <c r="B47" s="69"/>
      <c r="C47" t="s" s="70">
        <v>53</v>
      </c>
      <c r="D47" t="s" s="71">
        <v>100</v>
      </c>
      <c r="E47" t="s" s="75">
        <v>101</v>
      </c>
      <c r="F47" t="s" s="71">
        <v>73</v>
      </c>
      <c r="G47" s="76">
        <v>0</v>
      </c>
      <c r="H47" s="77"/>
      <c r="I47" s="74">
        <f>H47*$G47</f>
        <v>0</v>
      </c>
    </row>
    <row r="48" ht="59.25" customHeight="1">
      <c r="A48" s="69"/>
      <c r="B48" s="69"/>
      <c r="C48" t="s" s="70">
        <v>65</v>
      </c>
      <c r="D48" t="s" s="71">
        <v>102</v>
      </c>
      <c r="E48" t="s" s="72">
        <v>103</v>
      </c>
      <c r="F48" t="s" s="71">
        <v>104</v>
      </c>
      <c r="G48" s="76">
        <v>0</v>
      </c>
      <c r="H48" s="96"/>
      <c r="I48" s="74">
        <f>H48*$G48</f>
        <v>0</v>
      </c>
    </row>
    <row r="49" ht="106.5" customHeight="1">
      <c r="A49" s="69"/>
      <c r="B49" s="69"/>
      <c r="C49" t="s" s="70">
        <v>105</v>
      </c>
      <c r="D49" t="s" s="71">
        <v>106</v>
      </c>
      <c r="E49" t="s" s="75">
        <v>107</v>
      </c>
      <c r="F49" t="s" s="71">
        <v>104</v>
      </c>
      <c r="G49" s="76">
        <v>0</v>
      </c>
      <c r="H49" s="96"/>
      <c r="I49" s="74">
        <f>H49*$G49</f>
        <v>0</v>
      </c>
    </row>
    <row r="50" ht="102.75" customHeight="1">
      <c r="A50" s="69"/>
      <c r="B50" s="69"/>
      <c r="C50" t="s" s="70">
        <v>108</v>
      </c>
      <c r="D50" t="s" s="71">
        <v>106</v>
      </c>
      <c r="E50" t="s" s="75">
        <v>109</v>
      </c>
      <c r="F50" t="s" s="71">
        <v>104</v>
      </c>
      <c r="G50" s="76">
        <v>0</v>
      </c>
      <c r="H50" s="96"/>
      <c r="I50" s="74">
        <f>H50*$G50</f>
        <v>0</v>
      </c>
    </row>
    <row r="51" ht="31.5" customHeight="1">
      <c r="A51" t="s" s="78">
        <v>110</v>
      </c>
      <c r="B51" s="97"/>
      <c r="C51" s="80"/>
      <c r="D51" s="80"/>
      <c r="E51" s="97"/>
      <c r="F51" s="98"/>
      <c r="G51" s="83"/>
      <c r="H51" s="84"/>
      <c r="I51" s="85">
        <f>SUM(I46:I50)</f>
        <v>0</v>
      </c>
    </row>
    <row r="52" ht="15.75" customHeight="1">
      <c r="A52" s="99"/>
      <c r="B52" t="s" s="65">
        <v>111</v>
      </c>
      <c r="C52" s="64"/>
      <c r="D52" s="64"/>
      <c r="E52" t="s" s="100">
        <v>112</v>
      </c>
      <c r="F52" s="101"/>
      <c r="G52" s="102"/>
      <c r="H52" s="103"/>
      <c r="I52" s="104"/>
    </row>
    <row r="53" ht="61.5" customHeight="1">
      <c r="A53" s="69"/>
      <c r="B53" s="69"/>
      <c r="C53" t="s" s="70">
        <v>35</v>
      </c>
      <c r="D53" t="s" s="71">
        <v>113</v>
      </c>
      <c r="E53" t="s" s="75">
        <v>114</v>
      </c>
      <c r="F53" t="s" s="71">
        <v>104</v>
      </c>
      <c r="G53" s="76">
        <v>0</v>
      </c>
      <c r="H53" s="96"/>
      <c r="I53" s="74">
        <f>H53*$G53</f>
        <v>0</v>
      </c>
    </row>
    <row r="54" ht="58.5" customHeight="1">
      <c r="A54" s="69"/>
      <c r="B54" s="69"/>
      <c r="C54" t="s" s="70">
        <v>53</v>
      </c>
      <c r="D54" t="s" s="71">
        <v>115</v>
      </c>
      <c r="E54" t="s" s="75">
        <v>116</v>
      </c>
      <c r="F54" t="s" s="71">
        <v>104</v>
      </c>
      <c r="G54" s="76">
        <v>0</v>
      </c>
      <c r="H54" s="96"/>
      <c r="I54" s="74">
        <f>H54*$G54</f>
        <v>0</v>
      </c>
    </row>
    <row r="55" ht="66.75" customHeight="1">
      <c r="A55" s="69"/>
      <c r="B55" s="69"/>
      <c r="C55" t="s" s="70">
        <v>65</v>
      </c>
      <c r="D55" t="s" s="71">
        <v>117</v>
      </c>
      <c r="E55" t="s" s="72">
        <v>118</v>
      </c>
      <c r="F55" t="s" s="71">
        <v>119</v>
      </c>
      <c r="G55" s="76">
        <v>1000</v>
      </c>
      <c r="H55" s="96">
        <v>190</v>
      </c>
      <c r="I55" s="74">
        <f>H55*$G55</f>
        <v>190000</v>
      </c>
    </row>
    <row r="56" ht="37.5" customHeight="1">
      <c r="A56" s="69"/>
      <c r="B56" s="69"/>
      <c r="C56" t="s" s="70">
        <v>105</v>
      </c>
      <c r="D56" t="s" s="71">
        <v>120</v>
      </c>
      <c r="E56" t="s" s="75">
        <v>121</v>
      </c>
      <c r="F56" t="s" s="71">
        <v>119</v>
      </c>
      <c r="G56" s="76">
        <v>0</v>
      </c>
      <c r="H56" s="96"/>
      <c r="I56" s="74">
        <f>H56*$G56</f>
        <v>0</v>
      </c>
    </row>
    <row r="57" ht="40.5" customHeight="1">
      <c r="A57" s="69"/>
      <c r="B57" s="69"/>
      <c r="C57" t="s" s="70">
        <v>108</v>
      </c>
      <c r="D57" t="s" s="71">
        <v>122</v>
      </c>
      <c r="E57" t="s" s="75">
        <v>123</v>
      </c>
      <c r="F57" t="s" s="71">
        <v>119</v>
      </c>
      <c r="G57" s="76">
        <v>0</v>
      </c>
      <c r="H57" s="96"/>
      <c r="I57" s="74">
        <f>H57*$G57</f>
        <v>0</v>
      </c>
    </row>
    <row r="58" ht="65.25" customHeight="1">
      <c r="A58" s="93"/>
      <c r="B58" s="93"/>
      <c r="C58" t="s" s="70">
        <v>124</v>
      </c>
      <c r="D58" t="s" s="71">
        <v>125</v>
      </c>
      <c r="E58" t="s" s="75">
        <v>126</v>
      </c>
      <c r="F58" t="s" s="71">
        <v>104</v>
      </c>
      <c r="G58" s="76">
        <v>0</v>
      </c>
      <c r="H58" s="96"/>
      <c r="I58" s="74">
        <f>H58*$G58</f>
        <v>0</v>
      </c>
    </row>
    <row r="59" ht="31.5" customHeight="1">
      <c r="A59" t="s" s="78">
        <v>127</v>
      </c>
      <c r="B59" s="97"/>
      <c r="C59" s="80"/>
      <c r="D59" s="80"/>
      <c r="E59" s="105"/>
      <c r="F59" s="98"/>
      <c r="G59" s="106"/>
      <c r="H59" s="107"/>
      <c r="I59" s="108">
        <f>SUM(I53:I58)</f>
        <v>190000</v>
      </c>
    </row>
    <row r="60" ht="15.75" customHeight="1">
      <c r="A60" s="99"/>
      <c r="B60" t="s" s="65">
        <v>128</v>
      </c>
      <c r="C60" s="64"/>
      <c r="D60" s="64"/>
      <c r="E60" t="s" s="100">
        <v>129</v>
      </c>
      <c r="F60" s="101"/>
      <c r="G60" s="102"/>
      <c r="H60" s="103"/>
      <c r="I60" s="104"/>
    </row>
    <row r="61" ht="111" customHeight="1">
      <c r="A61" s="69"/>
      <c r="B61" s="69"/>
      <c r="C61" t="s" s="70">
        <v>35</v>
      </c>
      <c r="D61" t="s" s="71">
        <v>130</v>
      </c>
      <c r="E61" t="s" s="75">
        <v>131</v>
      </c>
      <c r="F61" t="s" s="71">
        <v>104</v>
      </c>
      <c r="G61" s="76">
        <v>0</v>
      </c>
      <c r="H61" s="96"/>
      <c r="I61" s="74">
        <f>H61*$G61</f>
        <v>0</v>
      </c>
    </row>
    <row r="62" ht="114.75" customHeight="1">
      <c r="A62" s="69"/>
      <c r="B62" s="69"/>
      <c r="C62" t="s" s="70">
        <v>53</v>
      </c>
      <c r="D62" t="s" s="71">
        <v>132</v>
      </c>
      <c r="E62" t="s" s="75">
        <v>133</v>
      </c>
      <c r="F62" t="s" s="71">
        <v>104</v>
      </c>
      <c r="G62" s="76">
        <v>0</v>
      </c>
      <c r="H62" s="96"/>
      <c r="I62" s="74">
        <f>H62*$G62</f>
        <v>0</v>
      </c>
    </row>
    <row r="63" ht="108.75" customHeight="1">
      <c r="A63" s="69"/>
      <c r="B63" s="69"/>
      <c r="C63" t="s" s="70">
        <v>65</v>
      </c>
      <c r="D63" t="s" s="71">
        <v>134</v>
      </c>
      <c r="E63" t="s" s="75">
        <v>135</v>
      </c>
      <c r="F63" t="s" s="71">
        <v>104</v>
      </c>
      <c r="G63" s="76">
        <v>0</v>
      </c>
      <c r="H63" s="96"/>
      <c r="I63" s="74">
        <f>H63*$G63</f>
        <v>0</v>
      </c>
    </row>
    <row r="64" ht="102" customHeight="1">
      <c r="A64" s="93"/>
      <c r="B64" s="93"/>
      <c r="C64" t="s" s="70">
        <v>105</v>
      </c>
      <c r="D64" t="s" s="71">
        <v>136</v>
      </c>
      <c r="E64" t="s" s="75">
        <v>137</v>
      </c>
      <c r="F64" t="s" s="71">
        <v>104</v>
      </c>
      <c r="G64" s="76">
        <v>0</v>
      </c>
      <c r="H64" s="96"/>
      <c r="I64" s="74">
        <f>H64*$G64</f>
        <v>0</v>
      </c>
    </row>
    <row r="65" ht="98.25" customHeight="1">
      <c r="A65" s="93"/>
      <c r="B65" s="93"/>
      <c r="C65" t="s" s="70">
        <v>138</v>
      </c>
      <c r="D65" t="s" s="71">
        <v>139</v>
      </c>
      <c r="E65" t="s" s="75">
        <v>140</v>
      </c>
      <c r="F65" t="s" s="71">
        <v>104</v>
      </c>
      <c r="G65" s="76">
        <v>540</v>
      </c>
      <c r="H65" s="96">
        <v>200</v>
      </c>
      <c r="I65" s="74">
        <f>H65*$G65</f>
        <v>108000</v>
      </c>
    </row>
    <row r="66" ht="89.25" customHeight="1">
      <c r="A66" s="93"/>
      <c r="B66" s="93"/>
      <c r="C66" t="s" s="70">
        <v>108</v>
      </c>
      <c r="D66" t="s" s="71">
        <v>141</v>
      </c>
      <c r="E66" t="s" s="75">
        <v>142</v>
      </c>
      <c r="F66" t="s" s="71">
        <v>104</v>
      </c>
      <c r="G66" s="76">
        <v>0</v>
      </c>
      <c r="H66" s="96"/>
      <c r="I66" s="74">
        <f>H66*$G66</f>
        <v>0</v>
      </c>
    </row>
    <row r="67" ht="103.5" customHeight="1">
      <c r="A67" s="69"/>
      <c r="B67" s="69"/>
      <c r="C67" t="s" s="70">
        <v>124</v>
      </c>
      <c r="D67" t="s" s="71">
        <v>143</v>
      </c>
      <c r="E67" t="s" s="75">
        <v>144</v>
      </c>
      <c r="F67" t="s" s="71">
        <v>104</v>
      </c>
      <c r="G67" s="76">
        <v>0</v>
      </c>
      <c r="H67" s="96"/>
      <c r="I67" s="74">
        <f>H67*$G67</f>
        <v>0</v>
      </c>
    </row>
    <row r="68" ht="90" customHeight="1">
      <c r="A68" s="69"/>
      <c r="B68" s="69"/>
      <c r="C68" t="s" s="70">
        <v>145</v>
      </c>
      <c r="D68" t="s" s="71">
        <v>146</v>
      </c>
      <c r="E68" t="s" s="75">
        <v>147</v>
      </c>
      <c r="F68" t="s" s="71">
        <v>104</v>
      </c>
      <c r="G68" s="76">
        <v>0</v>
      </c>
      <c r="H68" s="96"/>
      <c r="I68" s="74">
        <f>H68*$G68</f>
        <v>0</v>
      </c>
    </row>
    <row r="69" ht="84.75" customHeight="1">
      <c r="A69" s="69"/>
      <c r="B69" s="69"/>
      <c r="C69" t="s" s="70">
        <v>148</v>
      </c>
      <c r="D69" t="s" s="71">
        <v>149</v>
      </c>
      <c r="E69" t="s" s="75">
        <v>150</v>
      </c>
      <c r="F69" t="s" s="71">
        <v>151</v>
      </c>
      <c r="G69" s="76">
        <v>0</v>
      </c>
      <c r="H69" s="96"/>
      <c r="I69" s="74">
        <f>H69*$G69</f>
        <v>0</v>
      </c>
    </row>
    <row r="70" ht="105" customHeight="1">
      <c r="A70" s="69"/>
      <c r="B70" s="69"/>
      <c r="C70" t="s" s="70">
        <v>152</v>
      </c>
      <c r="D70" t="s" s="71">
        <v>153</v>
      </c>
      <c r="E70" t="s" s="75">
        <v>154</v>
      </c>
      <c r="F70" t="s" s="71">
        <v>151</v>
      </c>
      <c r="G70" s="76">
        <v>0</v>
      </c>
      <c r="H70" s="96"/>
      <c r="I70" s="74">
        <f>H70*$G70</f>
        <v>0</v>
      </c>
    </row>
    <row r="71" ht="99.75" customHeight="1">
      <c r="A71" s="69"/>
      <c r="B71" s="69"/>
      <c r="C71" t="s" s="70">
        <v>155</v>
      </c>
      <c r="D71" t="s" s="71">
        <v>156</v>
      </c>
      <c r="E71" t="s" s="75">
        <v>157</v>
      </c>
      <c r="F71" t="s" s="71">
        <v>151</v>
      </c>
      <c r="G71" s="76">
        <v>110</v>
      </c>
      <c r="H71" s="96">
        <v>120</v>
      </c>
      <c r="I71" s="74">
        <f>H71*$G71</f>
        <v>13200</v>
      </c>
    </row>
    <row r="72" ht="91.5" customHeight="1">
      <c r="A72" s="69"/>
      <c r="B72" s="69"/>
      <c r="C72" t="s" s="70">
        <v>158</v>
      </c>
      <c r="D72" t="s" s="71">
        <v>159</v>
      </c>
      <c r="E72" t="s" s="75">
        <v>157</v>
      </c>
      <c r="F72" t="s" s="71">
        <v>151</v>
      </c>
      <c r="G72" s="76">
        <v>0</v>
      </c>
      <c r="H72" s="96"/>
      <c r="I72" s="74">
        <f>H72*$G72</f>
        <v>0</v>
      </c>
    </row>
    <row r="73" ht="96" customHeight="1">
      <c r="A73" s="69"/>
      <c r="B73" s="69"/>
      <c r="C73" t="s" s="70">
        <v>160</v>
      </c>
      <c r="D73" t="s" s="71">
        <v>161</v>
      </c>
      <c r="E73" t="s" s="75">
        <v>162</v>
      </c>
      <c r="F73" t="s" s="71">
        <v>151</v>
      </c>
      <c r="G73" s="76">
        <v>0</v>
      </c>
      <c r="H73" s="96"/>
      <c r="I73" s="74">
        <f>H73*$G73</f>
        <v>0</v>
      </c>
    </row>
    <row r="74" ht="89.25" customHeight="1">
      <c r="A74" s="69"/>
      <c r="B74" s="69"/>
      <c r="C74" t="s" s="70">
        <v>163</v>
      </c>
      <c r="D74" t="s" s="71">
        <v>164</v>
      </c>
      <c r="E74" t="s" s="72">
        <v>165</v>
      </c>
      <c r="F74" t="s" s="71">
        <v>104</v>
      </c>
      <c r="G74" s="76">
        <f>47.79/100*G11</f>
        <v>238.95</v>
      </c>
      <c r="H74" s="96">
        <v>150</v>
      </c>
      <c r="I74" s="74">
        <f>H74*$G74</f>
        <v>35842.5</v>
      </c>
    </row>
    <row r="75" ht="87" customHeight="1">
      <c r="A75" s="69"/>
      <c r="B75" s="69"/>
      <c r="C75" t="s" s="70">
        <v>166</v>
      </c>
      <c r="D75" t="s" s="71">
        <v>167</v>
      </c>
      <c r="E75" t="s" s="72">
        <v>168</v>
      </c>
      <c r="F75" t="s" s="71">
        <v>104</v>
      </c>
      <c r="G75" s="76">
        <f>55.7/100*G11</f>
        <v>278.5</v>
      </c>
      <c r="H75" s="96">
        <v>150</v>
      </c>
      <c r="I75" s="74">
        <f>H75*$G75</f>
        <v>41775</v>
      </c>
    </row>
    <row r="76" ht="88.5" customHeight="1">
      <c r="A76" s="69"/>
      <c r="B76" s="69"/>
      <c r="C76" t="s" s="70">
        <v>169</v>
      </c>
      <c r="D76" t="s" s="109">
        <v>170</v>
      </c>
      <c r="E76" t="s" s="72">
        <v>171</v>
      </c>
      <c r="F76" t="s" s="71">
        <v>104</v>
      </c>
      <c r="G76" s="76">
        <v>0</v>
      </c>
      <c r="H76" s="96"/>
      <c r="I76" s="74">
        <f>H76*$G76</f>
        <v>0</v>
      </c>
    </row>
    <row r="77" ht="87" customHeight="1">
      <c r="A77" s="69"/>
      <c r="B77" s="69"/>
      <c r="C77" t="s" s="70">
        <v>172</v>
      </c>
      <c r="D77" t="s" s="71">
        <v>173</v>
      </c>
      <c r="E77" t="s" s="75">
        <v>174</v>
      </c>
      <c r="F77" t="s" s="71">
        <v>104</v>
      </c>
      <c r="G77" s="76">
        <v>0</v>
      </c>
      <c r="H77" s="96"/>
      <c r="I77" s="74">
        <f>H77*$G77</f>
        <v>0</v>
      </c>
    </row>
    <row r="78" ht="77.25" customHeight="1">
      <c r="A78" s="69"/>
      <c r="B78" s="69"/>
      <c r="C78" t="s" s="70">
        <v>175</v>
      </c>
      <c r="D78" t="s" s="71">
        <v>176</v>
      </c>
      <c r="E78" t="s" s="72">
        <v>177</v>
      </c>
      <c r="F78" t="s" s="71">
        <v>104</v>
      </c>
      <c r="G78" s="76">
        <v>0</v>
      </c>
      <c r="H78" s="96"/>
      <c r="I78" s="74">
        <f>H78*$G78</f>
        <v>0</v>
      </c>
    </row>
    <row r="79" ht="87" customHeight="1">
      <c r="A79" s="69"/>
      <c r="B79" s="69"/>
      <c r="C79" t="s" s="70">
        <v>178</v>
      </c>
      <c r="D79" t="s" s="71">
        <v>179</v>
      </c>
      <c r="E79" t="s" s="72">
        <v>180</v>
      </c>
      <c r="F79" t="s" s="71">
        <v>104</v>
      </c>
      <c r="G79" s="76"/>
      <c r="H79" s="96"/>
      <c r="I79" s="74">
        <f>H79*$G79</f>
        <v>0</v>
      </c>
    </row>
    <row r="80" ht="52.5" customHeight="1">
      <c r="A80" s="87"/>
      <c r="B80" s="87"/>
      <c r="C80" t="s" s="70">
        <v>181</v>
      </c>
      <c r="D80" t="s" s="71">
        <v>182</v>
      </c>
      <c r="E80" t="s" s="75">
        <v>183</v>
      </c>
      <c r="F80" t="s" s="71">
        <v>184</v>
      </c>
      <c r="G80" s="76">
        <f>1.64/100*G11</f>
        <v>8.199999999999999</v>
      </c>
      <c r="H80" s="96">
        <v>1600</v>
      </c>
      <c r="I80" s="74">
        <f>H80*$G80</f>
        <v>13120</v>
      </c>
    </row>
    <row r="81" ht="52.5" customHeight="1">
      <c r="A81" s="87"/>
      <c r="B81" s="87"/>
      <c r="C81" t="s" s="70">
        <v>185</v>
      </c>
      <c r="D81" t="s" s="71">
        <v>186</v>
      </c>
      <c r="E81" t="s" s="75">
        <v>187</v>
      </c>
      <c r="F81" t="s" s="71">
        <v>184</v>
      </c>
      <c r="G81" s="76">
        <v>0</v>
      </c>
      <c r="H81" s="96"/>
      <c r="I81" s="74">
        <f>H81*$G81</f>
        <v>0</v>
      </c>
    </row>
    <row r="82" ht="46.5" customHeight="1">
      <c r="A82" s="87"/>
      <c r="B82" s="87"/>
      <c r="C82" t="s" s="70">
        <v>188</v>
      </c>
      <c r="D82" t="s" s="71">
        <v>189</v>
      </c>
      <c r="E82" t="s" s="75">
        <v>190</v>
      </c>
      <c r="F82" t="s" s="71">
        <v>191</v>
      </c>
      <c r="G82" s="76">
        <v>0</v>
      </c>
      <c r="H82" s="96"/>
      <c r="I82" s="74">
        <f>H82*$G82</f>
        <v>0</v>
      </c>
    </row>
    <row r="83" ht="112.5" customHeight="1">
      <c r="A83" s="69"/>
      <c r="B83" s="69"/>
      <c r="C83" t="s" s="70">
        <v>192</v>
      </c>
      <c r="D83" t="s" s="109">
        <v>193</v>
      </c>
      <c r="E83" t="s" s="75">
        <v>194</v>
      </c>
      <c r="F83" t="s" s="71">
        <v>104</v>
      </c>
      <c r="G83" s="76">
        <f>12.05/100*G11</f>
        <v>60.25</v>
      </c>
      <c r="H83" s="96">
        <v>225</v>
      </c>
      <c r="I83" s="74">
        <f>H83*$G83</f>
        <v>13556.25</v>
      </c>
    </row>
    <row r="84" ht="31.5" customHeight="1">
      <c r="A84" t="s" s="78">
        <v>195</v>
      </c>
      <c r="B84" s="97"/>
      <c r="C84" s="80"/>
      <c r="D84" s="80"/>
      <c r="E84" s="105"/>
      <c r="F84" s="97"/>
      <c r="G84" s="105"/>
      <c r="H84" s="110"/>
      <c r="I84" s="111">
        <f>SUM(I61:I83)</f>
        <v>225493.75</v>
      </c>
    </row>
    <row r="85" ht="15.75" customHeight="1">
      <c r="A85" t="s" s="56">
        <v>196</v>
      </c>
      <c r="B85" s="57"/>
      <c r="C85" s="57"/>
      <c r="D85" s="57"/>
      <c r="E85" t="s" s="112">
        <v>197</v>
      </c>
      <c r="F85" s="57"/>
      <c r="G85" s="57"/>
      <c r="H85" s="113"/>
      <c r="I85" s="61"/>
    </row>
    <row r="86" ht="15.75" customHeight="1">
      <c r="A86" s="99"/>
      <c r="B86" t="s" s="65">
        <v>198</v>
      </c>
      <c r="C86" s="64"/>
      <c r="D86" s="64"/>
      <c r="E86" t="s" s="100">
        <v>199</v>
      </c>
      <c r="F86" s="99"/>
      <c r="G86" s="114"/>
      <c r="H86" s="115"/>
      <c r="I86" s="116"/>
    </row>
    <row r="87" ht="99.75" customHeight="1">
      <c r="A87" s="69"/>
      <c r="B87" s="69"/>
      <c r="C87" t="s" s="70">
        <v>35</v>
      </c>
      <c r="D87" t="s" s="71">
        <v>200</v>
      </c>
      <c r="E87" t="s" s="94">
        <v>201</v>
      </c>
      <c r="F87" t="s" s="71">
        <v>104</v>
      </c>
      <c r="G87" s="76">
        <v>0</v>
      </c>
      <c r="H87" s="77"/>
      <c r="I87" s="74">
        <f>H87*$G87</f>
        <v>0</v>
      </c>
    </row>
    <row r="88" ht="82.5" customHeight="1">
      <c r="A88" s="69"/>
      <c r="B88" s="69"/>
      <c r="C88" t="s" s="70">
        <v>53</v>
      </c>
      <c r="D88" t="s" s="71">
        <v>202</v>
      </c>
      <c r="E88" t="s" s="75">
        <v>203</v>
      </c>
      <c r="F88" t="s" s="71">
        <v>204</v>
      </c>
      <c r="G88" s="76">
        <v>0</v>
      </c>
      <c r="H88" s="77"/>
      <c r="I88" s="74">
        <f>H88*$G88</f>
        <v>0</v>
      </c>
    </row>
    <row r="89" ht="66.75" customHeight="1">
      <c r="A89" s="69"/>
      <c r="B89" s="69"/>
      <c r="C89" t="s" s="70">
        <v>65</v>
      </c>
      <c r="D89" t="s" s="71">
        <v>205</v>
      </c>
      <c r="E89" t="s" s="117">
        <v>206</v>
      </c>
      <c r="F89" t="s" s="71">
        <v>204</v>
      </c>
      <c r="G89" s="76">
        <v>0</v>
      </c>
      <c r="H89" s="96"/>
      <c r="I89" s="74">
        <f>H89*$G89</f>
        <v>0</v>
      </c>
    </row>
    <row r="90" ht="31.5" customHeight="1">
      <c r="A90" t="s" s="78">
        <v>207</v>
      </c>
      <c r="B90" s="97"/>
      <c r="C90" s="80"/>
      <c r="D90" s="80"/>
      <c r="E90" s="105"/>
      <c r="F90" s="98"/>
      <c r="G90" s="106"/>
      <c r="H90" s="107"/>
      <c r="I90" s="108">
        <f>SUM(I87:I89)</f>
        <v>0</v>
      </c>
    </row>
    <row r="91" ht="15.75" customHeight="1">
      <c r="A91" s="64"/>
      <c r="B91" t="s" s="63">
        <v>208</v>
      </c>
      <c r="C91" s="64"/>
      <c r="D91" s="64"/>
      <c r="E91" t="s" s="118">
        <v>209</v>
      </c>
      <c r="F91" s="119"/>
      <c r="G91" s="120"/>
      <c r="H91" s="121"/>
      <c r="I91" s="122"/>
    </row>
    <row r="92" ht="82.5" customHeight="1">
      <c r="A92" s="69"/>
      <c r="B92" s="69"/>
      <c r="C92" t="s" s="70">
        <v>35</v>
      </c>
      <c r="D92" t="s" s="71">
        <v>210</v>
      </c>
      <c r="E92" t="s" s="75">
        <v>211</v>
      </c>
      <c r="F92" t="s" s="71">
        <v>104</v>
      </c>
      <c r="G92" s="76">
        <v>0</v>
      </c>
      <c r="H92" s="96"/>
      <c r="I92" s="74">
        <f>H92*$G92</f>
        <v>0</v>
      </c>
    </row>
    <row r="93" ht="48.75" customHeight="1">
      <c r="A93" s="69"/>
      <c r="B93" s="69"/>
      <c r="C93" t="s" s="70">
        <v>53</v>
      </c>
      <c r="D93" t="s" s="71">
        <v>212</v>
      </c>
      <c r="E93" t="s" s="75">
        <v>213</v>
      </c>
      <c r="F93" t="s" s="71">
        <v>214</v>
      </c>
      <c r="G93" s="76">
        <v>0</v>
      </c>
      <c r="H93" s="77"/>
      <c r="I93" s="74">
        <f>H93*$G93</f>
        <v>0</v>
      </c>
    </row>
    <row r="94" ht="48.75" customHeight="1">
      <c r="A94" s="69"/>
      <c r="B94" s="69"/>
      <c r="C94" t="s" s="123">
        <v>65</v>
      </c>
      <c r="D94" t="s" s="124">
        <v>215</v>
      </c>
      <c r="E94" t="s" s="125">
        <v>216</v>
      </c>
      <c r="F94" t="s" s="124">
        <v>104</v>
      </c>
      <c r="G94" s="76">
        <v>0</v>
      </c>
      <c r="H94" s="77"/>
      <c r="I94" s="74"/>
    </row>
    <row r="95" ht="48.75" customHeight="1">
      <c r="A95" s="69"/>
      <c r="B95" s="69"/>
      <c r="C95" t="s" s="123">
        <v>105</v>
      </c>
      <c r="D95" t="s" s="124">
        <v>217</v>
      </c>
      <c r="E95" t="s" s="125">
        <v>218</v>
      </c>
      <c r="F95" t="s" s="124">
        <v>104</v>
      </c>
      <c r="G95" s="76">
        <v>0</v>
      </c>
      <c r="H95" s="77"/>
      <c r="I95" s="74"/>
    </row>
    <row r="96" ht="31.5" customHeight="1">
      <c r="A96" t="s" s="78">
        <v>219</v>
      </c>
      <c r="B96" s="97"/>
      <c r="C96" s="80"/>
      <c r="D96" s="80"/>
      <c r="E96" s="105"/>
      <c r="F96" s="98"/>
      <c r="G96" s="106"/>
      <c r="H96" s="107"/>
      <c r="I96" s="108">
        <f>SUM(I92:I93)</f>
        <v>0</v>
      </c>
    </row>
    <row r="97" ht="15.75" customHeight="1">
      <c r="A97" s="64"/>
      <c r="B97" t="s" s="126">
        <v>220</v>
      </c>
      <c r="C97" s="64"/>
      <c r="D97" s="64"/>
      <c r="E97" t="s" s="118">
        <v>221</v>
      </c>
      <c r="F97" s="119"/>
      <c r="G97" s="120"/>
      <c r="H97" s="121"/>
      <c r="I97" s="122"/>
    </row>
    <row r="98" ht="75.75" customHeight="1">
      <c r="A98" s="69"/>
      <c r="B98" s="69"/>
      <c r="C98" t="s" s="70">
        <v>35</v>
      </c>
      <c r="D98" t="s" s="71">
        <v>222</v>
      </c>
      <c r="E98" t="s" s="75">
        <v>223</v>
      </c>
      <c r="F98" t="s" s="71">
        <v>104</v>
      </c>
      <c r="G98" s="127">
        <v>0</v>
      </c>
      <c r="H98" s="77"/>
      <c r="I98" s="74">
        <f>H98*$G98</f>
        <v>0</v>
      </c>
    </row>
    <row r="99" ht="64.5" customHeight="1">
      <c r="A99" s="69"/>
      <c r="B99" s="69"/>
      <c r="C99" t="s" s="70">
        <v>224</v>
      </c>
      <c r="D99" s="69"/>
      <c r="E99" t="s" s="75">
        <v>225</v>
      </c>
      <c r="F99" s="69"/>
      <c r="G99" s="76"/>
      <c r="H99" s="77"/>
      <c r="I99" s="74"/>
    </row>
    <row r="100" ht="39" customHeight="1">
      <c r="A100" s="69"/>
      <c r="B100" s="69"/>
      <c r="C100" t="s" s="70">
        <v>38</v>
      </c>
      <c r="D100" s="93"/>
      <c r="E100" t="s" s="75">
        <v>226</v>
      </c>
      <c r="F100" t="s" s="71">
        <v>104</v>
      </c>
      <c r="G100" s="127">
        <v>0</v>
      </c>
      <c r="H100" s="77"/>
      <c r="I100" s="74">
        <f>H100*$G100</f>
        <v>0</v>
      </c>
    </row>
    <row r="101" ht="36" customHeight="1">
      <c r="A101" s="69"/>
      <c r="B101" s="69"/>
      <c r="C101" t="s" s="70">
        <v>41</v>
      </c>
      <c r="D101" s="93"/>
      <c r="E101" t="s" s="75">
        <v>227</v>
      </c>
      <c r="F101" t="s" s="71">
        <v>104</v>
      </c>
      <c r="G101" s="76">
        <v>0</v>
      </c>
      <c r="H101" s="77"/>
      <c r="I101" s="74">
        <f>H101*$G101</f>
        <v>0</v>
      </c>
    </row>
    <row r="102" ht="75" customHeight="1">
      <c r="A102" s="69"/>
      <c r="B102" s="69"/>
      <c r="C102" t="s" s="70">
        <v>53</v>
      </c>
      <c r="D102" t="s" s="71">
        <v>228</v>
      </c>
      <c r="E102" t="s" s="75">
        <v>229</v>
      </c>
      <c r="F102" t="s" s="71">
        <v>104</v>
      </c>
      <c r="G102" s="76">
        <v>0</v>
      </c>
      <c r="H102" s="77"/>
      <c r="I102" s="74">
        <f>H102*$G102</f>
        <v>0</v>
      </c>
    </row>
    <row r="103" ht="48.75" customHeight="1">
      <c r="A103" s="69"/>
      <c r="B103" s="69"/>
      <c r="C103" t="s" s="70">
        <v>65</v>
      </c>
      <c r="D103" t="s" s="71">
        <v>230</v>
      </c>
      <c r="E103" t="s" s="75">
        <v>231</v>
      </c>
      <c r="F103" t="s" s="71">
        <v>104</v>
      </c>
      <c r="G103" s="76">
        <v>0</v>
      </c>
      <c r="H103" s="77"/>
      <c r="I103" s="74">
        <f>H103*$G103</f>
        <v>0</v>
      </c>
    </row>
    <row r="104" ht="69" customHeight="1">
      <c r="A104" s="69"/>
      <c r="B104" s="69"/>
      <c r="C104" t="s" s="70">
        <v>232</v>
      </c>
      <c r="D104" s="69"/>
      <c r="E104" t="s" s="75">
        <v>233</v>
      </c>
      <c r="F104" s="69"/>
      <c r="G104" s="76"/>
      <c r="H104" s="77"/>
      <c r="I104" s="74"/>
    </row>
    <row r="105" ht="37.5" customHeight="1">
      <c r="A105" s="69"/>
      <c r="B105" s="69"/>
      <c r="C105" t="s" s="70">
        <v>105</v>
      </c>
      <c r="D105" t="s" s="71">
        <v>234</v>
      </c>
      <c r="E105" t="s" s="75">
        <v>235</v>
      </c>
      <c r="F105" t="s" s="71">
        <v>236</v>
      </c>
      <c r="G105" s="76">
        <v>0</v>
      </c>
      <c r="H105" s="77"/>
      <c r="I105" s="74">
        <f>H105*$G105</f>
        <v>0</v>
      </c>
    </row>
    <row r="106" ht="33.75" customHeight="1">
      <c r="A106" s="69"/>
      <c r="B106" s="69"/>
      <c r="C106" t="s" s="70">
        <v>237</v>
      </c>
      <c r="D106" t="s" s="71">
        <v>234</v>
      </c>
      <c r="E106" t="s" s="75">
        <v>238</v>
      </c>
      <c r="F106" t="s" s="71">
        <v>40</v>
      </c>
      <c r="G106" s="127">
        <v>0</v>
      </c>
      <c r="H106" s="77"/>
      <c r="I106" s="74">
        <f>H106*$G106</f>
        <v>0</v>
      </c>
    </row>
    <row r="107" ht="33.75" customHeight="1">
      <c r="A107" s="69"/>
      <c r="B107" s="69"/>
      <c r="C107" t="s" s="70">
        <v>239</v>
      </c>
      <c r="D107" t="s" s="71">
        <v>234</v>
      </c>
      <c r="E107" t="s" s="117">
        <v>240</v>
      </c>
      <c r="F107" t="s" s="71">
        <v>236</v>
      </c>
      <c r="G107" s="76">
        <v>0</v>
      </c>
      <c r="H107" s="77"/>
      <c r="I107" s="74">
        <f>H107*$G107</f>
        <v>0</v>
      </c>
    </row>
    <row r="108" ht="66" customHeight="1">
      <c r="A108" s="69"/>
      <c r="B108" s="69"/>
      <c r="C108" t="s" s="70">
        <v>108</v>
      </c>
      <c r="D108" t="s" s="71">
        <v>241</v>
      </c>
      <c r="E108" t="s" s="75">
        <v>242</v>
      </c>
      <c r="F108" t="s" s="71">
        <v>104</v>
      </c>
      <c r="G108" s="76">
        <v>0</v>
      </c>
      <c r="H108" s="77"/>
      <c r="I108" s="74">
        <f>H108*$G108</f>
        <v>0</v>
      </c>
    </row>
    <row r="109" ht="59.25" customHeight="1">
      <c r="A109" s="69"/>
      <c r="B109" s="69"/>
      <c r="C109" t="s" s="70">
        <v>124</v>
      </c>
      <c r="D109" t="s" s="71">
        <v>243</v>
      </c>
      <c r="E109" t="s" s="75">
        <v>244</v>
      </c>
      <c r="F109" t="s" s="71">
        <v>104</v>
      </c>
      <c r="G109" s="76">
        <v>0</v>
      </c>
      <c r="H109" s="77"/>
      <c r="I109" s="74">
        <f>H109*$G109</f>
        <v>0</v>
      </c>
    </row>
    <row r="110" ht="55.5" customHeight="1">
      <c r="A110" s="69"/>
      <c r="B110" s="69"/>
      <c r="C110" t="s" s="70">
        <v>145</v>
      </c>
      <c r="D110" t="s" s="71">
        <v>245</v>
      </c>
      <c r="E110" t="s" s="75">
        <v>246</v>
      </c>
      <c r="F110" t="s" s="71">
        <v>104</v>
      </c>
      <c r="G110" s="76">
        <v>0</v>
      </c>
      <c r="H110" s="77"/>
      <c r="I110" s="74">
        <f>H110*$G110</f>
        <v>0</v>
      </c>
    </row>
    <row r="111" ht="50.25" customHeight="1">
      <c r="A111" s="69"/>
      <c r="B111" s="69"/>
      <c r="C111" t="s" s="70">
        <v>148</v>
      </c>
      <c r="D111" t="s" s="71">
        <v>247</v>
      </c>
      <c r="E111" t="s" s="75">
        <v>248</v>
      </c>
      <c r="F111" t="s" s="71">
        <v>249</v>
      </c>
      <c r="G111" s="76">
        <v>0</v>
      </c>
      <c r="H111" s="77"/>
      <c r="I111" s="74">
        <f>H111*$G111</f>
        <v>0</v>
      </c>
    </row>
    <row r="112" ht="48" customHeight="1">
      <c r="A112" s="69"/>
      <c r="B112" s="69"/>
      <c r="C112" t="s" s="70">
        <v>250</v>
      </c>
      <c r="D112" t="s" s="71">
        <v>251</v>
      </c>
      <c r="E112" t="s" s="75">
        <v>252</v>
      </c>
      <c r="F112" t="s" s="71">
        <v>249</v>
      </c>
      <c r="G112" s="76">
        <v>0</v>
      </c>
      <c r="H112" s="77"/>
      <c r="I112" s="74">
        <f>H112*$G112</f>
        <v>0</v>
      </c>
    </row>
    <row r="113" ht="63" customHeight="1">
      <c r="A113" s="69"/>
      <c r="B113" s="69"/>
      <c r="C113" t="s" s="70">
        <v>152</v>
      </c>
      <c r="D113" t="s" s="71">
        <v>253</v>
      </c>
      <c r="E113" t="s" s="75">
        <v>254</v>
      </c>
      <c r="F113" t="s" s="71">
        <v>104</v>
      </c>
      <c r="G113" s="76">
        <v>0</v>
      </c>
      <c r="H113" s="77"/>
      <c r="I113" s="74">
        <f>H113*$G113</f>
        <v>0</v>
      </c>
    </row>
    <row r="114" ht="58.5" customHeight="1">
      <c r="A114" s="69"/>
      <c r="B114" s="69"/>
      <c r="C114" t="s" s="70">
        <v>155</v>
      </c>
      <c r="D114" t="s" s="71">
        <v>255</v>
      </c>
      <c r="E114" t="s" s="75">
        <v>256</v>
      </c>
      <c r="F114" t="s" s="71">
        <v>104</v>
      </c>
      <c r="G114" s="127">
        <v>0</v>
      </c>
      <c r="H114" s="77"/>
      <c r="I114" s="74">
        <f>H114*$G114</f>
        <v>0</v>
      </c>
    </row>
    <row r="115" ht="55.5" customHeight="1">
      <c r="A115" s="69"/>
      <c r="B115" s="69"/>
      <c r="C115" t="s" s="70">
        <v>160</v>
      </c>
      <c r="D115" t="s" s="71">
        <v>257</v>
      </c>
      <c r="E115" t="s" s="75">
        <v>258</v>
      </c>
      <c r="F115" t="s" s="71">
        <v>104</v>
      </c>
      <c r="G115" s="76">
        <v>0</v>
      </c>
      <c r="H115" s="77"/>
      <c r="I115" s="74">
        <f>H115*$G115</f>
        <v>0</v>
      </c>
    </row>
    <row r="116" ht="33.75" customHeight="1">
      <c r="A116" s="69"/>
      <c r="B116" s="69"/>
      <c r="C116" t="s" s="70">
        <v>163</v>
      </c>
      <c r="D116" t="s" s="71">
        <v>259</v>
      </c>
      <c r="E116" t="s" s="75">
        <v>260</v>
      </c>
      <c r="F116" t="s" s="71">
        <v>261</v>
      </c>
      <c r="G116" s="76">
        <f>12.26/100*G11</f>
        <v>61.3</v>
      </c>
      <c r="H116" s="77">
        <v>220</v>
      </c>
      <c r="I116" s="74">
        <f>H116*$G116</f>
        <v>13486</v>
      </c>
    </row>
    <row r="117" ht="33.75" customHeight="1">
      <c r="A117" s="69"/>
      <c r="B117" s="69"/>
      <c r="C117" t="s" s="70">
        <v>166</v>
      </c>
      <c r="D117" t="s" s="71">
        <v>262</v>
      </c>
      <c r="E117" t="s" s="75">
        <v>263</v>
      </c>
      <c r="F117" t="s" s="71">
        <v>261</v>
      </c>
      <c r="G117" s="76">
        <f>8.01/100*G11</f>
        <v>40.05</v>
      </c>
      <c r="H117" s="77">
        <v>190</v>
      </c>
      <c r="I117" s="74">
        <f>H117*$G117</f>
        <v>7609.5</v>
      </c>
    </row>
    <row r="118" ht="16.5" customHeight="1">
      <c r="A118" s="69"/>
      <c r="B118" s="69"/>
      <c r="C118" t="s" s="70">
        <v>169</v>
      </c>
      <c r="D118" t="s" s="71">
        <v>264</v>
      </c>
      <c r="E118" t="s" s="75">
        <v>265</v>
      </c>
      <c r="F118" t="s" s="71">
        <v>261</v>
      </c>
      <c r="G118" s="76">
        <v>0</v>
      </c>
      <c r="H118" s="77"/>
      <c r="I118" s="74">
        <f>H118*$G118</f>
        <v>0</v>
      </c>
    </row>
    <row r="119" ht="72" customHeight="1">
      <c r="A119" s="69"/>
      <c r="B119" s="69"/>
      <c r="C119" t="s" s="70">
        <v>266</v>
      </c>
      <c r="D119" t="s" s="71">
        <v>267</v>
      </c>
      <c r="E119" t="s" s="75">
        <v>268</v>
      </c>
      <c r="F119" t="s" s="71">
        <v>104</v>
      </c>
      <c r="G119" s="76">
        <v>0</v>
      </c>
      <c r="H119" s="77"/>
      <c r="I119" s="74">
        <f>H119*$G119</f>
        <v>0</v>
      </c>
    </row>
    <row r="120" ht="65.25" customHeight="1">
      <c r="A120" s="69"/>
      <c r="B120" s="69"/>
      <c r="C120" t="s" s="70">
        <v>269</v>
      </c>
      <c r="D120" t="s" s="71">
        <v>270</v>
      </c>
      <c r="E120" t="s" s="75">
        <v>271</v>
      </c>
      <c r="F120" t="s" s="71">
        <v>104</v>
      </c>
      <c r="G120" s="76">
        <v>0</v>
      </c>
      <c r="H120" s="77"/>
      <c r="I120" s="74">
        <f>H120*$G120</f>
        <v>0</v>
      </c>
    </row>
    <row r="121" ht="63.75" customHeight="1">
      <c r="A121" s="69"/>
      <c r="B121" s="69"/>
      <c r="C121" t="s" s="70">
        <v>272</v>
      </c>
      <c r="D121" t="s" s="71">
        <v>273</v>
      </c>
      <c r="E121" t="s" s="75">
        <v>274</v>
      </c>
      <c r="F121" t="s" s="71">
        <v>104</v>
      </c>
      <c r="G121" s="76">
        <v>0</v>
      </c>
      <c r="H121" s="77"/>
      <c r="I121" s="74">
        <f>H121*$G121</f>
        <v>0</v>
      </c>
    </row>
    <row r="122" ht="68.25" customHeight="1">
      <c r="A122" s="69"/>
      <c r="B122" s="69"/>
      <c r="C122" t="s" s="70">
        <v>275</v>
      </c>
      <c r="D122" t="s" s="71">
        <v>276</v>
      </c>
      <c r="E122" t="s" s="75">
        <v>277</v>
      </c>
      <c r="F122" t="s" s="71">
        <v>104</v>
      </c>
      <c r="G122" s="76">
        <v>0</v>
      </c>
      <c r="H122" s="77"/>
      <c r="I122" s="74">
        <f>H122*$G122</f>
        <v>0</v>
      </c>
    </row>
    <row r="123" ht="79.5" customHeight="1">
      <c r="A123" s="69"/>
      <c r="B123" s="69"/>
      <c r="C123" t="s" s="70">
        <v>278</v>
      </c>
      <c r="D123" t="s" s="71">
        <v>279</v>
      </c>
      <c r="E123" t="s" s="75">
        <v>280</v>
      </c>
      <c r="F123" t="s" s="71">
        <v>104</v>
      </c>
      <c r="G123" s="76">
        <v>0</v>
      </c>
      <c r="H123" s="77"/>
      <c r="I123" s="74">
        <f>H123*$G123</f>
        <v>0</v>
      </c>
    </row>
    <row r="124" ht="73.5" customHeight="1">
      <c r="A124" s="69"/>
      <c r="B124" s="69"/>
      <c r="C124" t="s" s="70">
        <v>281</v>
      </c>
      <c r="D124" t="s" s="71">
        <v>282</v>
      </c>
      <c r="E124" t="s" s="75">
        <v>283</v>
      </c>
      <c r="F124" t="s" s="71">
        <v>104</v>
      </c>
      <c r="G124" s="76">
        <v>0</v>
      </c>
      <c r="H124" s="77"/>
      <c r="I124" s="74">
        <f>H124*$G124</f>
        <v>0</v>
      </c>
    </row>
    <row r="125" ht="54" customHeight="1">
      <c r="A125" s="69"/>
      <c r="B125" s="69"/>
      <c r="C125" t="s" s="70">
        <v>284</v>
      </c>
      <c r="D125" t="s" s="71">
        <v>285</v>
      </c>
      <c r="E125" t="s" s="75">
        <v>286</v>
      </c>
      <c r="F125" t="s" s="71">
        <v>104</v>
      </c>
      <c r="G125" s="76">
        <v>0</v>
      </c>
      <c r="H125" s="77"/>
      <c r="I125" s="74">
        <f>H125*$G125</f>
        <v>0</v>
      </c>
    </row>
    <row r="126" ht="15.75" customHeight="1">
      <c r="A126" s="69"/>
      <c r="B126" s="69"/>
      <c r="C126" t="s" s="70">
        <v>178</v>
      </c>
      <c r="D126" t="s" s="71">
        <v>287</v>
      </c>
      <c r="E126" t="s" s="75">
        <v>288</v>
      </c>
      <c r="F126" t="s" s="71">
        <v>289</v>
      </c>
      <c r="G126" s="127">
        <v>0</v>
      </c>
      <c r="H126" s="77"/>
      <c r="I126" s="74">
        <f>H126*$G126</f>
        <v>0</v>
      </c>
    </row>
    <row r="127" ht="84.75" customHeight="1">
      <c r="A127" s="69"/>
      <c r="B127" s="69"/>
      <c r="C127" t="s" s="70">
        <v>181</v>
      </c>
      <c r="D127" t="s" s="71">
        <v>290</v>
      </c>
      <c r="E127" t="s" s="75">
        <v>291</v>
      </c>
      <c r="F127" t="s" s="71">
        <v>104</v>
      </c>
      <c r="G127" s="128">
        <v>0</v>
      </c>
      <c r="H127" s="96"/>
      <c r="I127" s="74">
        <f>H127*$G127</f>
        <v>0</v>
      </c>
    </row>
    <row r="128" ht="84.75" customHeight="1" hidden="1">
      <c r="A128" t="s" s="129">
        <v>292</v>
      </c>
      <c r="B128" s="130"/>
      <c r="C128" t="s" s="123">
        <v>166</v>
      </c>
      <c r="D128" t="s" s="124">
        <v>293</v>
      </c>
      <c r="E128" s="131"/>
      <c r="F128" t="s" s="124">
        <v>289</v>
      </c>
      <c r="G128" s="132">
        <v>0</v>
      </c>
      <c r="H128" s="130"/>
      <c r="I128" s="130"/>
    </row>
    <row r="129" ht="25.5" customHeight="1">
      <c r="A129" t="s" s="133">
        <v>294</v>
      </c>
      <c r="B129" s="98"/>
      <c r="C129" s="134"/>
      <c r="D129" s="134"/>
      <c r="E129" s="106"/>
      <c r="F129" s="98"/>
      <c r="G129" s="106"/>
      <c r="H129" s="107"/>
      <c r="I129" s="108">
        <f>SUM(I98:I127)</f>
        <v>21095.5</v>
      </c>
    </row>
    <row r="130" ht="13.55" customHeight="1">
      <c r="A130" s="119"/>
      <c r="B130" t="s" s="135">
        <v>295</v>
      </c>
      <c r="C130" s="119"/>
      <c r="D130" s="119"/>
      <c r="E130" t="s" s="136">
        <v>296</v>
      </c>
      <c r="F130" s="119"/>
      <c r="G130" s="120"/>
      <c r="H130" s="121"/>
      <c r="I130" s="122"/>
    </row>
    <row r="131" ht="78" customHeight="1">
      <c r="A131" s="69"/>
      <c r="B131" s="69"/>
      <c r="C131" t="s" s="137">
        <v>35</v>
      </c>
      <c r="D131" t="s" s="109">
        <v>297</v>
      </c>
      <c r="E131" t="s" s="117">
        <v>298</v>
      </c>
      <c r="F131" t="s" s="71">
        <v>40</v>
      </c>
      <c r="G131" s="76">
        <v>0</v>
      </c>
      <c r="H131" s="77"/>
      <c r="I131" s="74">
        <f>H131*$G131</f>
        <v>0</v>
      </c>
    </row>
    <row r="132" ht="48.75" customHeight="1">
      <c r="A132" s="69"/>
      <c r="B132" s="69"/>
      <c r="C132" t="s" s="70">
        <v>53</v>
      </c>
      <c r="D132" t="s" s="71">
        <v>299</v>
      </c>
      <c r="E132" t="s" s="117">
        <v>300</v>
      </c>
      <c r="F132" t="s" s="71">
        <v>40</v>
      </c>
      <c r="G132" s="76"/>
      <c r="H132" s="77"/>
      <c r="I132" s="74">
        <f>H132*$G132</f>
        <v>0</v>
      </c>
    </row>
    <row r="133" ht="104.25" customHeight="1">
      <c r="A133" s="69"/>
      <c r="B133" s="69"/>
      <c r="C133" t="s" s="70">
        <v>65</v>
      </c>
      <c r="D133" t="s" s="71">
        <v>301</v>
      </c>
      <c r="E133" t="s" s="75">
        <v>302</v>
      </c>
      <c r="F133" t="s" s="71">
        <v>40</v>
      </c>
      <c r="G133" s="76">
        <v>0</v>
      </c>
      <c r="H133" s="77"/>
      <c r="I133" s="74">
        <f>H133*$G133</f>
        <v>0</v>
      </c>
    </row>
    <row r="134" ht="98.25" customHeight="1">
      <c r="A134" s="69"/>
      <c r="B134" s="69"/>
      <c r="C134" t="s" s="70">
        <v>92</v>
      </c>
      <c r="D134" t="s" s="71">
        <v>303</v>
      </c>
      <c r="E134" t="s" s="75">
        <v>304</v>
      </c>
      <c r="F134" t="s" s="71">
        <v>40</v>
      </c>
      <c r="G134" s="76">
        <v>0</v>
      </c>
      <c r="H134" s="77"/>
      <c r="I134" s="74">
        <f>H134*$G134</f>
        <v>0</v>
      </c>
    </row>
    <row r="135" ht="93.75" customHeight="1">
      <c r="A135" s="69"/>
      <c r="B135" s="69"/>
      <c r="C135" t="s" s="70">
        <v>305</v>
      </c>
      <c r="D135" t="s" s="71">
        <v>306</v>
      </c>
      <c r="E135" t="s" s="75">
        <v>307</v>
      </c>
      <c r="F135" t="s" s="71">
        <v>40</v>
      </c>
      <c r="G135" s="76">
        <v>0</v>
      </c>
      <c r="H135" s="77"/>
      <c r="I135" s="74">
        <f>H135*$G135</f>
        <v>0</v>
      </c>
    </row>
    <row r="136" ht="105.75" customHeight="1">
      <c r="A136" s="69"/>
      <c r="B136" s="69"/>
      <c r="C136" t="s" s="70">
        <v>105</v>
      </c>
      <c r="D136" t="s" s="71">
        <v>308</v>
      </c>
      <c r="E136" t="s" s="75">
        <v>309</v>
      </c>
      <c r="F136" t="s" s="71">
        <v>40</v>
      </c>
      <c r="G136" s="76">
        <v>21</v>
      </c>
      <c r="H136" s="77">
        <v>1048</v>
      </c>
      <c r="I136" s="74">
        <f>H136*$G136</f>
        <v>22008</v>
      </c>
    </row>
    <row r="137" ht="89.25" customHeight="1">
      <c r="A137" s="69"/>
      <c r="B137" s="69"/>
      <c r="C137" t="s" s="70">
        <v>237</v>
      </c>
      <c r="D137" t="s" s="71">
        <v>310</v>
      </c>
      <c r="E137" t="s" s="75">
        <v>311</v>
      </c>
      <c r="F137" t="s" s="71">
        <v>40</v>
      </c>
      <c r="G137" s="76">
        <v>0</v>
      </c>
      <c r="H137" s="77"/>
      <c r="I137" s="74">
        <f>H137*$G137</f>
        <v>0</v>
      </c>
    </row>
    <row r="138" ht="116.25" customHeight="1">
      <c r="A138" s="69"/>
      <c r="B138" s="69"/>
      <c r="C138" t="s" s="70">
        <v>108</v>
      </c>
      <c r="D138" t="s" s="71">
        <v>312</v>
      </c>
      <c r="E138" t="s" s="75">
        <v>313</v>
      </c>
      <c r="F138" t="s" s="71">
        <v>40</v>
      </c>
      <c r="G138" s="127">
        <f>4.19/100*G11</f>
        <v>20.95</v>
      </c>
      <c r="H138" s="77">
        <v>1150</v>
      </c>
      <c r="I138" s="74">
        <f>H138*$G138</f>
        <v>24092.5</v>
      </c>
    </row>
    <row r="139" ht="57" customHeight="1">
      <c r="A139" s="69"/>
      <c r="B139" s="69"/>
      <c r="C139" t="s" s="70">
        <v>124</v>
      </c>
      <c r="D139" t="s" s="71">
        <v>314</v>
      </c>
      <c r="E139" t="s" s="117">
        <v>315</v>
      </c>
      <c r="F139" t="s" s="71">
        <v>204</v>
      </c>
      <c r="G139" s="76">
        <v>0</v>
      </c>
      <c r="H139" s="77"/>
      <c r="I139" s="74">
        <f>H139*$G139</f>
        <v>0</v>
      </c>
    </row>
    <row r="140" ht="90" customHeight="1">
      <c r="A140" s="69"/>
      <c r="B140" s="69"/>
      <c r="C140" t="s" s="70">
        <v>145</v>
      </c>
      <c r="D140" t="s" s="71">
        <v>316</v>
      </c>
      <c r="E140" t="s" s="75">
        <v>317</v>
      </c>
      <c r="F140" t="s" s="71">
        <v>40</v>
      </c>
      <c r="G140" s="76">
        <v>0</v>
      </c>
      <c r="H140" s="77"/>
      <c r="I140" s="74">
        <f>H140*$G140</f>
        <v>0</v>
      </c>
    </row>
    <row r="141" ht="70.5" customHeight="1">
      <c r="A141" s="69"/>
      <c r="B141" s="69"/>
      <c r="C141" t="s" s="70">
        <v>148</v>
      </c>
      <c r="D141" t="s" s="71">
        <v>318</v>
      </c>
      <c r="E141" t="s" s="75">
        <v>319</v>
      </c>
      <c r="F141" t="s" s="71">
        <v>40</v>
      </c>
      <c r="G141" s="76">
        <v>0</v>
      </c>
      <c r="H141" s="77"/>
      <c r="I141" s="74">
        <f>H141*$G141</f>
        <v>0</v>
      </c>
    </row>
    <row r="142" ht="31.5" customHeight="1">
      <c r="A142" t="s" s="78">
        <v>320</v>
      </c>
      <c r="B142" s="97"/>
      <c r="C142" s="80"/>
      <c r="D142" s="80"/>
      <c r="E142" s="105"/>
      <c r="F142" s="98"/>
      <c r="G142" s="106"/>
      <c r="H142" s="107"/>
      <c r="I142" s="108">
        <f>SUM(I131:I141)</f>
        <v>46100.5</v>
      </c>
    </row>
    <row r="143" ht="23.25" customHeight="1">
      <c r="A143" s="64"/>
      <c r="B143" t="s" s="63">
        <v>321</v>
      </c>
      <c r="C143" s="64"/>
      <c r="D143" s="64"/>
      <c r="E143" t="s" s="118">
        <v>322</v>
      </c>
      <c r="F143" s="119"/>
      <c r="G143" s="120"/>
      <c r="H143" s="121"/>
      <c r="I143" s="122"/>
    </row>
    <row r="144" ht="100.5" customHeight="1">
      <c r="A144" s="93"/>
      <c r="B144" s="93"/>
      <c r="C144" t="s" s="70">
        <v>35</v>
      </c>
      <c r="D144" t="s" s="71">
        <v>323</v>
      </c>
      <c r="E144" t="s" s="72">
        <v>324</v>
      </c>
      <c r="F144" t="s" s="71">
        <v>104</v>
      </c>
      <c r="G144" s="76">
        <f>72.03/100*G11</f>
        <v>360.15</v>
      </c>
      <c r="H144" s="138">
        <v>45</v>
      </c>
      <c r="I144" s="74">
        <f>H144*$G144</f>
        <v>16206.75</v>
      </c>
    </row>
    <row r="145" ht="96.75" customHeight="1">
      <c r="A145" s="93"/>
      <c r="B145" s="93"/>
      <c r="C145" t="s" s="70">
        <v>38</v>
      </c>
      <c r="D145" t="s" s="71">
        <v>323</v>
      </c>
      <c r="E145" t="s" s="75">
        <v>325</v>
      </c>
      <c r="F145" t="s" s="71">
        <v>104</v>
      </c>
      <c r="G145" s="76">
        <v>0</v>
      </c>
      <c r="H145" s="138"/>
      <c r="I145" s="74">
        <f>H145*$G145</f>
        <v>0</v>
      </c>
    </row>
    <row r="146" ht="82.5" customHeight="1">
      <c r="A146" s="93"/>
      <c r="B146" s="93"/>
      <c r="C146" t="s" s="70">
        <v>53</v>
      </c>
      <c r="D146" t="s" s="109">
        <v>326</v>
      </c>
      <c r="E146" t="s" s="75">
        <v>327</v>
      </c>
      <c r="F146" t="s" s="71">
        <v>104</v>
      </c>
      <c r="G146" s="76">
        <f>37.25/100*G11</f>
        <v>186.25</v>
      </c>
      <c r="H146" s="138">
        <v>95</v>
      </c>
      <c r="I146" s="74">
        <f>H146*$G146</f>
        <v>17693.75</v>
      </c>
    </row>
    <row r="147" ht="82.5" customHeight="1">
      <c r="A147" s="93"/>
      <c r="B147" s="93"/>
      <c r="C147" s="93"/>
      <c r="D147" t="s" s="139">
        <v>328</v>
      </c>
      <c r="E147" t="s" s="140">
        <v>329</v>
      </c>
      <c r="F147" s="69"/>
      <c r="G147" s="76"/>
      <c r="H147" s="138"/>
      <c r="I147" s="74"/>
    </row>
    <row r="148" ht="82.5" customHeight="1">
      <c r="A148" s="93"/>
      <c r="B148" s="93"/>
      <c r="C148" s="93"/>
      <c r="D148" t="s" s="139">
        <v>330</v>
      </c>
      <c r="E148" t="s" s="141">
        <v>329</v>
      </c>
      <c r="F148" t="s" s="71">
        <v>204</v>
      </c>
      <c r="G148" s="76">
        <v>0</v>
      </c>
      <c r="H148" s="138"/>
      <c r="I148" s="74"/>
    </row>
    <row r="149" ht="78.75" customHeight="1">
      <c r="A149" s="93"/>
      <c r="B149" s="93"/>
      <c r="C149" t="s" s="70">
        <v>65</v>
      </c>
      <c r="D149" t="s" s="71">
        <v>331</v>
      </c>
      <c r="E149" t="s" s="75">
        <v>332</v>
      </c>
      <c r="F149" t="s" s="71">
        <v>104</v>
      </c>
      <c r="G149" s="76">
        <v>0</v>
      </c>
      <c r="H149" s="77"/>
      <c r="I149" s="74">
        <f>H149*$G149</f>
        <v>0</v>
      </c>
    </row>
    <row r="150" ht="82.5" customHeight="1">
      <c r="A150" s="93"/>
      <c r="B150" s="93"/>
      <c r="C150" t="s" s="70">
        <v>105</v>
      </c>
      <c r="D150" t="s" s="71">
        <v>333</v>
      </c>
      <c r="E150" t="s" s="75">
        <v>334</v>
      </c>
      <c r="F150" t="s" s="71">
        <v>104</v>
      </c>
      <c r="G150" s="76">
        <f>100/100*G11</f>
        <v>500</v>
      </c>
      <c r="H150" s="138">
        <v>95</v>
      </c>
      <c r="I150" s="74">
        <f>H150*$G150</f>
        <v>47500</v>
      </c>
    </row>
    <row r="151" ht="72" customHeight="1">
      <c r="A151" s="93"/>
      <c r="B151" s="93"/>
      <c r="C151" t="s" s="70">
        <v>108</v>
      </c>
      <c r="D151" t="s" s="71">
        <v>335</v>
      </c>
      <c r="E151" t="s" s="94">
        <v>336</v>
      </c>
      <c r="F151" t="s" s="71">
        <v>289</v>
      </c>
      <c r="G151" s="76">
        <f>29.26/100*G11</f>
        <v>146.3</v>
      </c>
      <c r="H151" s="138">
        <v>105</v>
      </c>
      <c r="I151" s="74">
        <f>H151*$G151</f>
        <v>15361.5</v>
      </c>
    </row>
    <row r="152" ht="57" customHeight="1">
      <c r="A152" s="93"/>
      <c r="B152" s="93"/>
      <c r="C152" t="s" s="70">
        <v>124</v>
      </c>
      <c r="D152" t="s" s="71">
        <v>337</v>
      </c>
      <c r="E152" t="s" s="94">
        <v>338</v>
      </c>
      <c r="F152" t="s" s="71">
        <v>289</v>
      </c>
      <c r="G152" s="76">
        <v>0</v>
      </c>
      <c r="H152" s="77"/>
      <c r="I152" s="74">
        <f>H152*$G152</f>
        <v>0</v>
      </c>
    </row>
    <row r="153" ht="25.5" customHeight="1">
      <c r="A153" t="s" s="133">
        <v>339</v>
      </c>
      <c r="B153" s="98"/>
      <c r="C153" s="134"/>
      <c r="D153" s="134"/>
      <c r="E153" s="106"/>
      <c r="F153" s="98"/>
      <c r="G153" s="106"/>
      <c r="H153" s="107"/>
      <c r="I153" s="108">
        <f>SUM(I144:I152)</f>
        <v>96762</v>
      </c>
    </row>
    <row r="154" ht="15.75" customHeight="1">
      <c r="A154" t="s" s="56">
        <v>340</v>
      </c>
      <c r="B154" s="57"/>
      <c r="C154" s="57"/>
      <c r="D154" s="57"/>
      <c r="E154" t="s" s="112">
        <v>341</v>
      </c>
      <c r="F154" s="57"/>
      <c r="G154" s="57"/>
      <c r="H154" s="113"/>
      <c r="I154" s="61"/>
    </row>
    <row r="155" ht="13.55" customHeight="1">
      <c r="A155" s="119"/>
      <c r="B155" t="s" s="135">
        <v>342</v>
      </c>
      <c r="C155" s="119"/>
      <c r="D155" s="119"/>
      <c r="E155" t="s" s="136">
        <v>343</v>
      </c>
      <c r="F155" s="119"/>
      <c r="G155" s="120"/>
      <c r="H155" s="121"/>
      <c r="I155" s="122"/>
    </row>
    <row r="156" ht="97.5" customHeight="1">
      <c r="A156" s="69"/>
      <c r="B156" s="69"/>
      <c r="C156" t="s" s="142">
        <v>35</v>
      </c>
      <c r="D156" t="s" s="143">
        <v>344</v>
      </c>
      <c r="E156" t="s" s="144">
        <v>345</v>
      </c>
      <c r="F156" t="s" s="71">
        <v>104</v>
      </c>
      <c r="G156" s="76">
        <v>49.58</v>
      </c>
      <c r="H156" s="77">
        <v>595</v>
      </c>
      <c r="I156" s="74">
        <f>H156*$G156</f>
        <v>29500.1</v>
      </c>
    </row>
    <row r="157" ht="60" customHeight="1">
      <c r="A157" s="69"/>
      <c r="B157" s="69"/>
      <c r="C157" t="s" s="70">
        <v>53</v>
      </c>
      <c r="D157" t="s" s="71">
        <v>346</v>
      </c>
      <c r="E157" t="s" s="75">
        <v>347</v>
      </c>
      <c r="F157" t="s" s="71">
        <v>104</v>
      </c>
      <c r="G157" s="76">
        <v>0</v>
      </c>
      <c r="H157" s="77"/>
      <c r="I157" s="74">
        <f>H157*$G157</f>
        <v>0</v>
      </c>
    </row>
    <row r="158" ht="84.75" customHeight="1">
      <c r="A158" s="69"/>
      <c r="B158" s="69"/>
      <c r="C158" t="s" s="70">
        <v>65</v>
      </c>
      <c r="D158" t="s" s="71">
        <v>348</v>
      </c>
      <c r="E158" t="s" s="75">
        <v>349</v>
      </c>
      <c r="F158" t="s" s="71">
        <v>350</v>
      </c>
      <c r="G158" s="76">
        <v>0</v>
      </c>
      <c r="H158" s="77"/>
      <c r="I158" s="74">
        <f>H158*$G158</f>
        <v>0</v>
      </c>
    </row>
    <row r="159" ht="81.75" customHeight="1">
      <c r="A159" s="69"/>
      <c r="B159" s="69"/>
      <c r="C159" t="s" s="70">
        <v>105</v>
      </c>
      <c r="D159" t="s" s="71">
        <v>351</v>
      </c>
      <c r="E159" t="s" s="117">
        <v>352</v>
      </c>
      <c r="F159" t="s" s="71">
        <v>350</v>
      </c>
      <c r="G159" s="76"/>
      <c r="H159" s="77"/>
      <c r="I159" s="74">
        <f>H159*$G159</f>
        <v>0</v>
      </c>
    </row>
    <row r="160" ht="76.5" customHeight="1">
      <c r="A160" s="69"/>
      <c r="B160" s="69"/>
      <c r="C160" t="s" s="70">
        <v>108</v>
      </c>
      <c r="D160" t="s" s="143">
        <v>353</v>
      </c>
      <c r="E160" t="s" s="140">
        <v>354</v>
      </c>
      <c r="F160" t="s" s="71">
        <v>104</v>
      </c>
      <c r="G160" s="76">
        <v>0</v>
      </c>
      <c r="H160" s="77"/>
      <c r="I160" s="74">
        <f>H160*$G160</f>
        <v>0</v>
      </c>
    </row>
    <row r="161" ht="70.5" customHeight="1">
      <c r="A161" s="69"/>
      <c r="B161" s="69"/>
      <c r="C161" t="s" s="70">
        <v>124</v>
      </c>
      <c r="D161" t="s" s="71">
        <v>353</v>
      </c>
      <c r="E161" t="s" s="117">
        <v>355</v>
      </c>
      <c r="F161" t="s" s="71">
        <v>104</v>
      </c>
      <c r="G161" s="76"/>
      <c r="H161" s="77"/>
      <c r="I161" s="74">
        <f>H161*$G161</f>
        <v>0</v>
      </c>
    </row>
    <row r="162" ht="15" customHeight="1">
      <c r="A162" s="69"/>
      <c r="B162" s="69"/>
      <c r="C162" t="s" s="70">
        <v>145</v>
      </c>
      <c r="D162" t="s" s="71">
        <v>356</v>
      </c>
      <c r="E162" t="s" s="75">
        <v>357</v>
      </c>
      <c r="F162" t="s" s="71">
        <v>261</v>
      </c>
      <c r="G162" s="76">
        <v>21.2766666666667</v>
      </c>
      <c r="H162" s="77">
        <v>750</v>
      </c>
      <c r="I162" s="74">
        <f>H162*$G162</f>
        <v>15957.5</v>
      </c>
    </row>
    <row r="163" ht="52.5" customHeight="1">
      <c r="A163" s="69"/>
      <c r="B163" s="69"/>
      <c r="C163" t="s" s="70">
        <v>148</v>
      </c>
      <c r="D163" t="s" s="71">
        <v>358</v>
      </c>
      <c r="E163" t="s" s="75">
        <v>359</v>
      </c>
      <c r="F163" t="s" s="71">
        <v>104</v>
      </c>
      <c r="G163" s="76">
        <v>0</v>
      </c>
      <c r="H163" s="77"/>
      <c r="I163" s="74">
        <f>H163*$G163</f>
        <v>0</v>
      </c>
    </row>
    <row r="164" ht="25.5" customHeight="1">
      <c r="A164" t="s" s="133">
        <v>360</v>
      </c>
      <c r="B164" s="98"/>
      <c r="C164" s="134"/>
      <c r="D164" s="134"/>
      <c r="E164" s="106"/>
      <c r="F164" s="98"/>
      <c r="G164" s="106"/>
      <c r="H164" s="107"/>
      <c r="I164" s="108">
        <f>SUM(I156:I163)</f>
        <v>45457.6</v>
      </c>
    </row>
    <row r="165" ht="15.75" customHeight="1">
      <c r="A165" t="s" s="56">
        <v>361</v>
      </c>
      <c r="B165" s="57"/>
      <c r="C165" s="57"/>
      <c r="D165" s="57"/>
      <c r="E165" t="s" s="112">
        <v>362</v>
      </c>
      <c r="F165" s="57"/>
      <c r="G165" s="57"/>
      <c r="H165" s="113"/>
      <c r="I165" s="61"/>
    </row>
    <row r="166" ht="13.55" customHeight="1">
      <c r="A166" s="119"/>
      <c r="B166" t="s" s="135">
        <v>363</v>
      </c>
      <c r="C166" s="119"/>
      <c r="D166" s="119"/>
      <c r="E166" t="s" s="136">
        <v>364</v>
      </c>
      <c r="F166" s="119"/>
      <c r="G166" s="120"/>
      <c r="H166" s="121"/>
      <c r="I166" s="122"/>
    </row>
    <row r="167" ht="102" customHeight="1">
      <c r="A167" s="69"/>
      <c r="B167" s="69"/>
      <c r="C167" t="s" s="70">
        <v>35</v>
      </c>
      <c r="D167" t="s" s="71">
        <v>365</v>
      </c>
      <c r="E167" t="s" s="72">
        <v>366</v>
      </c>
      <c r="F167" t="s" s="71">
        <v>367</v>
      </c>
      <c r="G167" s="76">
        <f>8.446</f>
        <v>8.446</v>
      </c>
      <c r="H167" s="77">
        <v>4700</v>
      </c>
      <c r="I167" s="74">
        <f>H167*$G167</f>
        <v>39696.2</v>
      </c>
    </row>
    <row r="168" ht="111.75" customHeight="1">
      <c r="A168" s="69"/>
      <c r="B168" s="69"/>
      <c r="C168" t="s" s="70">
        <v>38</v>
      </c>
      <c r="D168" t="s" s="71">
        <v>368</v>
      </c>
      <c r="E168" t="s" s="72">
        <v>369</v>
      </c>
      <c r="F168" t="s" s="71">
        <v>367</v>
      </c>
      <c r="G168" s="76">
        <v>0</v>
      </c>
      <c r="H168" s="77"/>
      <c r="I168" s="74">
        <f>H168*$G168</f>
        <v>0</v>
      </c>
    </row>
    <row r="169" ht="73.5" customHeight="1">
      <c r="A169" s="69"/>
      <c r="B169" s="69"/>
      <c r="C169" t="s" s="70">
        <v>53</v>
      </c>
      <c r="D169" t="s" s="71">
        <v>370</v>
      </c>
      <c r="E169" t="s" s="145">
        <v>371</v>
      </c>
      <c r="F169" t="s" s="71">
        <v>367</v>
      </c>
      <c r="G169" s="76">
        <v>13.53</v>
      </c>
      <c r="H169" s="77">
        <v>4700</v>
      </c>
      <c r="I169" s="74">
        <f>H169*$G169</f>
        <v>63591</v>
      </c>
    </row>
    <row r="170" ht="69" customHeight="1">
      <c r="A170" s="69"/>
      <c r="B170" s="69"/>
      <c r="C170" t="s" s="70">
        <v>65</v>
      </c>
      <c r="D170" t="s" s="71">
        <v>372</v>
      </c>
      <c r="E170" t="s" s="75">
        <v>373</v>
      </c>
      <c r="F170" t="s" s="71">
        <v>40</v>
      </c>
      <c r="G170" s="76">
        <v>0</v>
      </c>
      <c r="H170" s="77"/>
      <c r="I170" s="74">
        <f>H170*$G170</f>
        <v>0</v>
      </c>
    </row>
    <row r="171" ht="35.25" customHeight="1">
      <c r="A171" s="69"/>
      <c r="B171" s="69"/>
      <c r="C171" t="s" s="70">
        <v>105</v>
      </c>
      <c r="D171" t="s" s="71">
        <v>374</v>
      </c>
      <c r="E171" t="s" s="75">
        <v>375</v>
      </c>
      <c r="F171" t="s" s="71">
        <v>58</v>
      </c>
      <c r="G171" s="76">
        <v>0</v>
      </c>
      <c r="H171" s="77"/>
      <c r="I171" s="74">
        <f>H171*$G171</f>
        <v>0</v>
      </c>
    </row>
    <row r="172" ht="70.5" customHeight="1">
      <c r="A172" s="69"/>
      <c r="B172" s="69"/>
      <c r="C172" t="s" s="70">
        <v>108</v>
      </c>
      <c r="D172" t="s" s="71">
        <v>376</v>
      </c>
      <c r="E172" t="s" s="75">
        <v>377</v>
      </c>
      <c r="F172" t="s" s="71">
        <v>40</v>
      </c>
      <c r="G172" s="76">
        <v>0</v>
      </c>
      <c r="H172" s="77"/>
      <c r="I172" s="74">
        <f>H172*$G172</f>
        <v>0</v>
      </c>
    </row>
    <row r="173" ht="72" customHeight="1">
      <c r="A173" s="69"/>
      <c r="B173" s="69"/>
      <c r="C173" t="s" s="70">
        <v>124</v>
      </c>
      <c r="D173" t="s" s="71">
        <v>378</v>
      </c>
      <c r="E173" t="s" s="75">
        <v>379</v>
      </c>
      <c r="F173" t="s" s="71">
        <v>261</v>
      </c>
      <c r="G173" s="76">
        <v>0</v>
      </c>
      <c r="H173" s="77"/>
      <c r="I173" s="74">
        <f>H173*$G173</f>
        <v>0</v>
      </c>
    </row>
    <row r="174" ht="48" customHeight="1">
      <c r="A174" s="69"/>
      <c r="B174" s="69"/>
      <c r="C174" t="s" s="70">
        <v>145</v>
      </c>
      <c r="D174" t="s" s="71">
        <v>380</v>
      </c>
      <c r="E174" t="s" s="75">
        <v>381</v>
      </c>
      <c r="F174" t="s" s="71">
        <v>261</v>
      </c>
      <c r="G174" s="76">
        <v>0</v>
      </c>
      <c r="H174" s="77"/>
      <c r="I174" s="74">
        <f>H174*$G174</f>
        <v>0</v>
      </c>
    </row>
    <row r="175" ht="45.75" customHeight="1">
      <c r="A175" s="69"/>
      <c r="B175" s="69"/>
      <c r="C175" t="s" s="70">
        <v>148</v>
      </c>
      <c r="D175" t="s" s="71">
        <v>382</v>
      </c>
      <c r="E175" t="s" s="75">
        <v>383</v>
      </c>
      <c r="F175" t="s" s="71">
        <v>384</v>
      </c>
      <c r="G175" s="76">
        <v>0</v>
      </c>
      <c r="H175" s="77"/>
      <c r="I175" s="74">
        <f>H175*$G175</f>
        <v>0</v>
      </c>
    </row>
    <row r="176" ht="57.75" customHeight="1">
      <c r="A176" s="69"/>
      <c r="B176" s="69"/>
      <c r="C176" t="s" s="70">
        <v>152</v>
      </c>
      <c r="D176" t="s" s="71">
        <v>385</v>
      </c>
      <c r="E176" t="s" s="75">
        <v>386</v>
      </c>
      <c r="F176" t="s" s="71">
        <v>387</v>
      </c>
      <c r="G176" s="76">
        <v>0</v>
      </c>
      <c r="H176" s="77"/>
      <c r="I176" s="74">
        <f>H176*$G176</f>
        <v>0</v>
      </c>
    </row>
    <row r="177" ht="51.75" customHeight="1">
      <c r="A177" s="69"/>
      <c r="B177" s="69"/>
      <c r="C177" t="s" s="70">
        <v>155</v>
      </c>
      <c r="D177" t="s" s="71">
        <v>388</v>
      </c>
      <c r="E177" t="s" s="75">
        <v>389</v>
      </c>
      <c r="F177" t="s" s="71">
        <v>191</v>
      </c>
      <c r="G177" s="76">
        <v>0</v>
      </c>
      <c r="H177" s="77"/>
      <c r="I177" s="74">
        <f>H177*$G177</f>
        <v>0</v>
      </c>
    </row>
    <row r="178" ht="43.5" customHeight="1">
      <c r="A178" s="69"/>
      <c r="B178" s="69"/>
      <c r="C178" t="s" s="70">
        <v>160</v>
      </c>
      <c r="D178" t="s" s="71">
        <v>390</v>
      </c>
      <c r="E178" t="s" s="75">
        <v>391</v>
      </c>
      <c r="F178" t="s" s="71">
        <v>58</v>
      </c>
      <c r="G178" s="76">
        <v>1</v>
      </c>
      <c r="H178" s="77">
        <v>3500</v>
      </c>
      <c r="I178" s="74">
        <f>H178*$G178</f>
        <v>3500</v>
      </c>
    </row>
    <row r="179" ht="46.5" customHeight="1">
      <c r="A179" s="69"/>
      <c r="B179" s="69"/>
      <c r="C179" t="s" s="70">
        <v>163</v>
      </c>
      <c r="D179" t="s" s="71">
        <v>392</v>
      </c>
      <c r="E179" t="s" s="75">
        <v>393</v>
      </c>
      <c r="F179" t="s" s="71">
        <v>58</v>
      </c>
      <c r="G179" s="76">
        <v>1</v>
      </c>
      <c r="H179" s="77">
        <v>3500</v>
      </c>
      <c r="I179" s="74">
        <f>H179*$G179</f>
        <v>3500</v>
      </c>
    </row>
    <row r="180" ht="90" customHeight="1">
      <c r="A180" s="146"/>
      <c r="B180" s="146"/>
      <c r="C180" t="s" s="70">
        <v>166</v>
      </c>
      <c r="D180" t="s" s="71">
        <v>394</v>
      </c>
      <c r="E180" t="s" s="72">
        <v>395</v>
      </c>
      <c r="F180" t="s" s="71">
        <v>396</v>
      </c>
      <c r="G180" s="76">
        <v>0</v>
      </c>
      <c r="H180" s="77"/>
      <c r="I180" s="74">
        <f>H180*$G180</f>
        <v>0</v>
      </c>
    </row>
    <row r="181" ht="102" customHeight="1">
      <c r="A181" s="146"/>
      <c r="B181" s="146"/>
      <c r="C181" t="s" s="70">
        <v>169</v>
      </c>
      <c r="D181" t="s" s="71">
        <v>397</v>
      </c>
      <c r="E181" t="s" s="75">
        <v>398</v>
      </c>
      <c r="F181" t="s" s="71">
        <v>396</v>
      </c>
      <c r="G181" s="76">
        <v>0</v>
      </c>
      <c r="H181" s="77"/>
      <c r="I181" s="74">
        <f>H181*$G181</f>
        <v>0</v>
      </c>
    </row>
    <row r="182" ht="25.5" customHeight="1">
      <c r="A182" t="s" s="133">
        <v>399</v>
      </c>
      <c r="B182" s="98"/>
      <c r="C182" s="134"/>
      <c r="D182" s="134"/>
      <c r="E182" s="106"/>
      <c r="F182" s="98"/>
      <c r="G182" s="106"/>
      <c r="H182" s="107"/>
      <c r="I182" s="108">
        <f>SUM(I167:I181)</f>
        <v>110287.2</v>
      </c>
    </row>
    <row r="183" ht="15.75" customHeight="1">
      <c r="A183" t="s" s="56">
        <v>400</v>
      </c>
      <c r="B183" s="57"/>
      <c r="C183" s="57"/>
      <c r="D183" s="57"/>
      <c r="E183" t="s" s="112">
        <v>401</v>
      </c>
      <c r="F183" s="57"/>
      <c r="G183" s="57"/>
      <c r="H183" s="113"/>
      <c r="I183" s="61"/>
    </row>
    <row r="184" ht="13.55" customHeight="1">
      <c r="A184" s="119"/>
      <c r="B184" t="s" s="135">
        <v>402</v>
      </c>
      <c r="C184" s="119"/>
      <c r="D184" s="119"/>
      <c r="E184" t="s" s="136">
        <v>403</v>
      </c>
      <c r="F184" s="119"/>
      <c r="G184" s="120"/>
      <c r="H184" s="121"/>
      <c r="I184" s="122"/>
    </row>
    <row r="185" ht="60.75" customHeight="1">
      <c r="A185" s="93"/>
      <c r="B185" s="93"/>
      <c r="C185" t="s" s="70">
        <v>35</v>
      </c>
      <c r="D185" s="69"/>
      <c r="E185" t="s" s="72">
        <v>404</v>
      </c>
      <c r="F185" s="69"/>
      <c r="G185" s="76"/>
      <c r="H185" s="77"/>
      <c r="I185" s="74"/>
    </row>
    <row r="186" ht="15" customHeight="1">
      <c r="A186" s="93"/>
      <c r="B186" s="93"/>
      <c r="C186" t="s" s="70">
        <v>38</v>
      </c>
      <c r="D186" s="69"/>
      <c r="E186" t="s" s="72">
        <v>405</v>
      </c>
      <c r="F186" t="s" s="71">
        <v>406</v>
      </c>
      <c r="G186" s="76">
        <v>0</v>
      </c>
      <c r="H186" s="147"/>
      <c r="I186" s="74">
        <f>H186*$G186</f>
        <v>0</v>
      </c>
    </row>
    <row r="187" ht="15" customHeight="1">
      <c r="A187" s="93"/>
      <c r="B187" s="93"/>
      <c r="C187" t="s" s="70">
        <v>41</v>
      </c>
      <c r="D187" s="69"/>
      <c r="E187" t="s" s="72">
        <v>407</v>
      </c>
      <c r="F187" t="s" s="71">
        <v>406</v>
      </c>
      <c r="G187" s="76">
        <f>6.8/100*G11</f>
        <v>34</v>
      </c>
      <c r="H187" s="147">
        <v>350</v>
      </c>
      <c r="I187" s="74">
        <f>H187*$G187</f>
        <v>11900</v>
      </c>
    </row>
    <row r="188" ht="15" customHeight="1">
      <c r="A188" s="93"/>
      <c r="B188" s="93"/>
      <c r="C188" t="s" s="70">
        <v>43</v>
      </c>
      <c r="D188" s="69"/>
      <c r="E188" t="s" s="72">
        <v>408</v>
      </c>
      <c r="F188" t="s" s="71">
        <v>406</v>
      </c>
      <c r="G188" s="76">
        <f>6.7/100*G11</f>
        <v>33.5</v>
      </c>
      <c r="H188" s="147">
        <v>400</v>
      </c>
      <c r="I188" s="74">
        <f>H188*$G188</f>
        <v>13400</v>
      </c>
    </row>
    <row r="189" ht="15" customHeight="1">
      <c r="A189" s="93"/>
      <c r="B189" s="93"/>
      <c r="C189" t="s" s="70">
        <v>45</v>
      </c>
      <c r="D189" s="69"/>
      <c r="E189" t="s" s="72">
        <v>409</v>
      </c>
      <c r="F189" t="s" s="71">
        <v>406</v>
      </c>
      <c r="G189" s="76">
        <f>0.2/100*G11</f>
        <v>1</v>
      </c>
      <c r="H189" s="147">
        <v>1000</v>
      </c>
      <c r="I189" s="74">
        <f>H189*$G189</f>
        <v>1000</v>
      </c>
    </row>
    <row r="190" ht="15" customHeight="1">
      <c r="A190" s="93"/>
      <c r="B190" s="93"/>
      <c r="C190" t="s" s="70">
        <v>47</v>
      </c>
      <c r="D190" s="69"/>
      <c r="E190" t="s" s="72">
        <v>410</v>
      </c>
      <c r="F190" t="s" s="71">
        <v>406</v>
      </c>
      <c r="G190" s="76">
        <f>0.9/100*G11</f>
        <v>4.5</v>
      </c>
      <c r="H190" s="147">
        <v>780</v>
      </c>
      <c r="I190" s="74">
        <f>H190*$G190</f>
        <v>3510</v>
      </c>
    </row>
    <row r="191" ht="32.25" customHeight="1">
      <c r="A191" s="93"/>
      <c r="B191" s="93"/>
      <c r="C191" t="s" s="70">
        <v>53</v>
      </c>
      <c r="D191" s="69"/>
      <c r="E191" t="s" s="145">
        <v>411</v>
      </c>
      <c r="F191" s="69"/>
      <c r="G191" s="76"/>
      <c r="H191" s="147"/>
      <c r="I191" s="74"/>
    </row>
    <row r="192" ht="13.55" customHeight="1">
      <c r="A192" s="93"/>
      <c r="B192" s="93"/>
      <c r="C192" t="s" s="70">
        <v>56</v>
      </c>
      <c r="D192" s="69"/>
      <c r="E192" t="s" s="72">
        <v>405</v>
      </c>
      <c r="F192" t="s" s="148">
        <v>58</v>
      </c>
      <c r="G192" s="76">
        <v>0</v>
      </c>
      <c r="H192" s="147"/>
      <c r="I192" s="74">
        <f>H192*$G192</f>
        <v>0</v>
      </c>
    </row>
    <row r="193" ht="13.55" customHeight="1">
      <c r="A193" s="93"/>
      <c r="B193" s="93"/>
      <c r="C193" t="s" s="70">
        <v>59</v>
      </c>
      <c r="D193" s="69"/>
      <c r="E193" t="s" s="72">
        <v>407</v>
      </c>
      <c r="F193" t="s" s="148">
        <v>58</v>
      </c>
      <c r="G193" s="76">
        <v>0</v>
      </c>
      <c r="H193" s="147"/>
      <c r="I193" s="74">
        <f>H193*$G193</f>
        <v>0</v>
      </c>
    </row>
    <row r="194" ht="13.55" customHeight="1">
      <c r="A194" s="93"/>
      <c r="B194" s="93"/>
      <c r="C194" t="s" s="70">
        <v>61</v>
      </c>
      <c r="D194" s="69"/>
      <c r="E194" t="s" s="72">
        <v>408</v>
      </c>
      <c r="F194" t="s" s="148">
        <v>58</v>
      </c>
      <c r="G194" s="76">
        <v>0</v>
      </c>
      <c r="H194" s="147"/>
      <c r="I194" s="74">
        <f>H194*$G194</f>
        <v>0</v>
      </c>
    </row>
    <row r="195" ht="13.55" customHeight="1">
      <c r="A195" s="93"/>
      <c r="B195" s="93"/>
      <c r="C195" t="s" s="70">
        <v>63</v>
      </c>
      <c r="D195" s="69"/>
      <c r="E195" t="s" s="72">
        <v>409</v>
      </c>
      <c r="F195" t="s" s="148">
        <v>58</v>
      </c>
      <c r="G195" s="76">
        <v>0</v>
      </c>
      <c r="H195" s="147"/>
      <c r="I195" s="74">
        <f>H195*$G195</f>
        <v>0</v>
      </c>
    </row>
    <row r="196" ht="13.55" customHeight="1">
      <c r="A196" s="93"/>
      <c r="B196" s="93"/>
      <c r="C196" t="s" s="70">
        <v>412</v>
      </c>
      <c r="D196" s="69"/>
      <c r="E196" t="s" s="72">
        <v>410</v>
      </c>
      <c r="F196" t="s" s="148">
        <v>58</v>
      </c>
      <c r="G196" s="76">
        <v>0</v>
      </c>
      <c r="H196" s="147"/>
      <c r="I196" s="74">
        <f>H196*$G196</f>
        <v>0</v>
      </c>
    </row>
    <row r="197" ht="33" customHeight="1">
      <c r="A197" s="93"/>
      <c r="B197" s="93"/>
      <c r="C197" t="s" s="70">
        <v>65</v>
      </c>
      <c r="D197" s="69"/>
      <c r="E197" t="s" s="72">
        <v>413</v>
      </c>
      <c r="F197" s="69"/>
      <c r="G197" s="76"/>
      <c r="H197" s="147"/>
      <c r="I197" s="74"/>
    </row>
    <row r="198" ht="15" customHeight="1">
      <c r="A198" s="93"/>
      <c r="B198" s="93"/>
      <c r="C198" t="s" s="70">
        <v>92</v>
      </c>
      <c r="D198" s="69"/>
      <c r="E198" t="s" s="72">
        <v>414</v>
      </c>
      <c r="F198" t="s" s="71">
        <v>406</v>
      </c>
      <c r="G198" s="76">
        <v>0</v>
      </c>
      <c r="H198" s="147"/>
      <c r="I198" s="74">
        <f>H198*$G198</f>
        <v>0</v>
      </c>
    </row>
    <row r="199" ht="15" customHeight="1">
      <c r="A199" s="93"/>
      <c r="B199" s="93"/>
      <c r="C199" t="s" s="70">
        <v>305</v>
      </c>
      <c r="D199" s="69"/>
      <c r="E199" t="s" s="72">
        <v>415</v>
      </c>
      <c r="F199" t="s" s="71">
        <v>406</v>
      </c>
      <c r="G199" s="76">
        <v>0</v>
      </c>
      <c r="H199" s="147"/>
      <c r="I199" s="74">
        <f>H199*$G199</f>
        <v>0</v>
      </c>
    </row>
    <row r="200" ht="51.75" customHeight="1">
      <c r="A200" s="93"/>
      <c r="B200" s="93"/>
      <c r="C200" t="s" s="70">
        <v>105</v>
      </c>
      <c r="D200" s="69"/>
      <c r="E200" t="s" s="72">
        <v>416</v>
      </c>
      <c r="F200" s="69"/>
      <c r="G200" s="76"/>
      <c r="H200" s="147"/>
      <c r="I200" s="74"/>
    </row>
    <row r="201" ht="15" customHeight="1">
      <c r="A201" s="93"/>
      <c r="B201" s="93"/>
      <c r="C201" t="s" s="70">
        <v>237</v>
      </c>
      <c r="D201" s="69"/>
      <c r="E201" t="s" s="72">
        <v>417</v>
      </c>
      <c r="F201" t="s" s="71">
        <v>350</v>
      </c>
      <c r="G201" s="76">
        <f>0.5613/100*G11</f>
        <v>2.8065</v>
      </c>
      <c r="H201" s="147">
        <v>1150</v>
      </c>
      <c r="I201" s="74">
        <f>H201*$G201</f>
        <v>3227.475</v>
      </c>
    </row>
    <row r="202" ht="15" customHeight="1">
      <c r="A202" s="93"/>
      <c r="B202" s="93"/>
      <c r="C202" t="s" s="70">
        <v>239</v>
      </c>
      <c r="D202" s="69"/>
      <c r="E202" t="s" s="72">
        <v>418</v>
      </c>
      <c r="F202" t="s" s="71">
        <v>350</v>
      </c>
      <c r="G202" s="76">
        <f>0.641/100*G11</f>
        <v>3.205</v>
      </c>
      <c r="H202" s="147">
        <v>1350</v>
      </c>
      <c r="I202" s="74">
        <f>H202*$G202</f>
        <v>4326.75</v>
      </c>
    </row>
    <row r="203" ht="15" customHeight="1">
      <c r="A203" s="93"/>
      <c r="B203" s="93"/>
      <c r="C203" t="s" s="70">
        <v>419</v>
      </c>
      <c r="D203" s="69"/>
      <c r="E203" t="s" s="72">
        <v>420</v>
      </c>
      <c r="F203" t="s" s="71">
        <v>350</v>
      </c>
      <c r="G203" s="76">
        <f>0.4/100*G11</f>
        <v>2</v>
      </c>
      <c r="H203" s="147">
        <v>1650</v>
      </c>
      <c r="I203" s="74">
        <f>H203*$G203</f>
        <v>3300</v>
      </c>
    </row>
    <row r="204" ht="15" customHeight="1">
      <c r="A204" s="93"/>
      <c r="B204" s="93"/>
      <c r="C204" t="s" s="70">
        <v>421</v>
      </c>
      <c r="D204" s="69"/>
      <c r="E204" t="s" s="72">
        <v>422</v>
      </c>
      <c r="F204" t="s" s="71">
        <v>350</v>
      </c>
      <c r="G204" s="76">
        <v>0</v>
      </c>
      <c r="H204" s="147"/>
      <c r="I204" s="74">
        <f>H204*$G204</f>
        <v>0</v>
      </c>
    </row>
    <row r="205" ht="15" customHeight="1">
      <c r="A205" s="93"/>
      <c r="B205" s="93"/>
      <c r="C205" t="s" s="70">
        <v>423</v>
      </c>
      <c r="D205" s="69"/>
      <c r="E205" t="s" s="72">
        <v>424</v>
      </c>
      <c r="F205" t="s" s="71">
        <v>350</v>
      </c>
      <c r="G205" s="76">
        <v>0</v>
      </c>
      <c r="H205" s="147"/>
      <c r="I205" s="74">
        <f>H205*$G205</f>
        <v>0</v>
      </c>
    </row>
    <row r="206" ht="35.25" customHeight="1">
      <c r="A206" s="93"/>
      <c r="B206" s="93"/>
      <c r="C206" t="s" s="70">
        <v>108</v>
      </c>
      <c r="D206" s="69"/>
      <c r="E206" t="s" s="72">
        <v>425</v>
      </c>
      <c r="F206" t="s" s="71">
        <v>350</v>
      </c>
      <c r="G206" s="76">
        <v>0</v>
      </c>
      <c r="H206" s="147"/>
      <c r="I206" s="74">
        <f>H206*$G206</f>
        <v>0</v>
      </c>
    </row>
    <row r="207" ht="15" customHeight="1">
      <c r="A207" s="93"/>
      <c r="B207" s="93"/>
      <c r="C207" t="s" s="70">
        <v>124</v>
      </c>
      <c r="D207" s="69"/>
      <c r="E207" t="s" s="72">
        <v>426</v>
      </c>
      <c r="F207" s="69"/>
      <c r="G207" s="76"/>
      <c r="H207" s="147"/>
      <c r="I207" s="74"/>
    </row>
    <row r="208" ht="15" customHeight="1">
      <c r="A208" s="93"/>
      <c r="B208" s="93"/>
      <c r="C208" t="s" s="70">
        <v>427</v>
      </c>
      <c r="D208" s="69"/>
      <c r="E208" t="s" s="72">
        <v>428</v>
      </c>
      <c r="F208" t="s" s="71">
        <v>350</v>
      </c>
      <c r="G208" s="76">
        <v>0</v>
      </c>
      <c r="H208" s="147"/>
      <c r="I208" s="74">
        <f>H208*$G208</f>
        <v>0</v>
      </c>
    </row>
    <row r="209" ht="15" customHeight="1">
      <c r="A209" s="93"/>
      <c r="B209" s="93"/>
      <c r="C209" t="s" s="70">
        <v>429</v>
      </c>
      <c r="D209" s="69"/>
      <c r="E209" t="s" s="72">
        <v>430</v>
      </c>
      <c r="F209" t="s" s="71">
        <v>350</v>
      </c>
      <c r="G209" s="76">
        <v>0</v>
      </c>
      <c r="H209" s="147"/>
      <c r="I209" s="74">
        <f>H209*$G209</f>
        <v>0</v>
      </c>
    </row>
    <row r="210" ht="15" customHeight="1">
      <c r="A210" s="93"/>
      <c r="B210" s="93"/>
      <c r="C210" t="s" s="70">
        <v>431</v>
      </c>
      <c r="D210" s="69"/>
      <c r="E210" t="s" s="72">
        <v>432</v>
      </c>
      <c r="F210" t="s" s="71">
        <v>350</v>
      </c>
      <c r="G210" s="76">
        <v>0</v>
      </c>
      <c r="H210" s="147"/>
      <c r="I210" s="74">
        <f>H210*$G210</f>
        <v>0</v>
      </c>
    </row>
    <row r="211" ht="25.5" customHeight="1">
      <c r="A211" t="s" s="133">
        <v>433</v>
      </c>
      <c r="B211" s="98"/>
      <c r="C211" s="134"/>
      <c r="D211" s="134"/>
      <c r="E211" s="106"/>
      <c r="F211" s="98"/>
      <c r="G211" s="106"/>
      <c r="H211" s="107"/>
      <c r="I211" s="108">
        <f>SUM(I186:I210)</f>
        <v>40664.225</v>
      </c>
    </row>
    <row r="212" ht="13.55" customHeight="1">
      <c r="A212" s="119"/>
      <c r="B212" t="s" s="135">
        <v>434</v>
      </c>
      <c r="C212" s="119"/>
      <c r="D212" s="119"/>
      <c r="E212" t="s" s="136">
        <v>435</v>
      </c>
      <c r="F212" s="119"/>
      <c r="G212" s="120"/>
      <c r="H212" s="121"/>
      <c r="I212" s="122"/>
    </row>
    <row r="213" ht="84" customHeight="1">
      <c r="A213" s="93"/>
      <c r="B213" s="93"/>
      <c r="C213" t="s" s="70">
        <v>35</v>
      </c>
      <c r="D213" s="69"/>
      <c r="E213" t="s" s="72">
        <v>436</v>
      </c>
      <c r="F213" s="69"/>
      <c r="G213" s="76"/>
      <c r="H213" s="77"/>
      <c r="I213" s="74"/>
    </row>
    <row r="214" ht="15" customHeight="1">
      <c r="A214" s="93"/>
      <c r="B214" s="93"/>
      <c r="C214" t="s" s="70">
        <v>38</v>
      </c>
      <c r="D214" s="69"/>
      <c r="E214" t="s" s="72">
        <v>437</v>
      </c>
      <c r="F214" t="s" s="71">
        <v>166</v>
      </c>
      <c r="G214" s="76">
        <v>0</v>
      </c>
      <c r="H214" s="77"/>
      <c r="I214" s="74">
        <f>H214*$G214</f>
        <v>0</v>
      </c>
    </row>
    <row r="215" ht="15" customHeight="1">
      <c r="A215" s="93"/>
      <c r="B215" s="93"/>
      <c r="C215" t="s" s="70">
        <v>41</v>
      </c>
      <c r="D215" s="69"/>
      <c r="E215" t="s" s="72">
        <v>438</v>
      </c>
      <c r="F215" t="s" s="71">
        <v>166</v>
      </c>
      <c r="G215" s="76">
        <f>2.16/100*G11</f>
        <v>10.8</v>
      </c>
      <c r="H215" s="77">
        <v>510</v>
      </c>
      <c r="I215" s="74">
        <f>H215*$G215</f>
        <v>5508</v>
      </c>
    </row>
    <row r="216" ht="15" customHeight="1">
      <c r="A216" s="93"/>
      <c r="B216" s="93"/>
      <c r="C216" t="s" s="70">
        <v>43</v>
      </c>
      <c r="D216" s="69"/>
      <c r="E216" t="s" s="72">
        <v>439</v>
      </c>
      <c r="F216" t="s" s="71">
        <v>166</v>
      </c>
      <c r="G216" s="76">
        <v>0</v>
      </c>
      <c r="H216" s="77"/>
      <c r="I216" s="74">
        <f>H216*$G216</f>
        <v>0</v>
      </c>
    </row>
    <row r="217" ht="15" customHeight="1">
      <c r="A217" s="93"/>
      <c r="B217" s="93"/>
      <c r="C217" t="s" s="70">
        <v>45</v>
      </c>
      <c r="D217" s="69"/>
      <c r="E217" t="s" s="72">
        <v>440</v>
      </c>
      <c r="F217" t="s" s="71">
        <v>166</v>
      </c>
      <c r="G217" s="76">
        <v>0</v>
      </c>
      <c r="H217" s="77"/>
      <c r="I217" s="74">
        <f>H217*$G217</f>
        <v>0</v>
      </c>
    </row>
    <row r="218" ht="15" customHeight="1">
      <c r="A218" s="93"/>
      <c r="B218" s="93"/>
      <c r="C218" t="s" s="70">
        <v>47</v>
      </c>
      <c r="D218" s="69"/>
      <c r="E218" t="s" s="72">
        <v>441</v>
      </c>
      <c r="F218" t="s" s="71">
        <v>166</v>
      </c>
      <c r="G218" s="76">
        <f>3.12/100*G11</f>
        <v>15.6</v>
      </c>
      <c r="H218" s="77">
        <v>700</v>
      </c>
      <c r="I218" s="74">
        <f>H218*$G218</f>
        <v>10920</v>
      </c>
    </row>
    <row r="219" ht="15" customHeight="1">
      <c r="A219" s="93"/>
      <c r="B219" s="93"/>
      <c r="C219" t="s" s="70">
        <v>49</v>
      </c>
      <c r="D219" s="69"/>
      <c r="E219" t="s" s="72">
        <v>442</v>
      </c>
      <c r="F219" t="s" s="71">
        <v>166</v>
      </c>
      <c r="G219" s="76">
        <f>3.12/100*G11</f>
        <v>15.6</v>
      </c>
      <c r="H219" s="77">
        <v>786</v>
      </c>
      <c r="I219" s="74">
        <f>H219*$G219</f>
        <v>12261.6</v>
      </c>
    </row>
    <row r="220" ht="13.55" customHeight="1">
      <c r="A220" s="93"/>
      <c r="B220" s="93"/>
      <c r="C220" t="s" s="70">
        <v>51</v>
      </c>
      <c r="D220" s="69"/>
      <c r="E220" t="s" s="145">
        <v>443</v>
      </c>
      <c r="F220" t="s" s="71">
        <v>166</v>
      </c>
      <c r="G220" s="76">
        <v>0</v>
      </c>
      <c r="H220" s="77"/>
      <c r="I220" s="74">
        <f>H220*$G220</f>
        <v>0</v>
      </c>
    </row>
    <row r="221" ht="38.25" customHeight="1">
      <c r="A221" s="93"/>
      <c r="B221" s="93"/>
      <c r="C221" t="s" s="70">
        <v>53</v>
      </c>
      <c r="D221" s="69"/>
      <c r="E221" t="s" s="72">
        <v>444</v>
      </c>
      <c r="F221" t="s" s="71">
        <v>58</v>
      </c>
      <c r="G221" s="76">
        <f>0.8/100*G11</f>
        <v>4</v>
      </c>
      <c r="H221" s="77">
        <v>1950</v>
      </c>
      <c r="I221" s="74">
        <f>H221*$G221</f>
        <v>7800</v>
      </c>
    </row>
    <row r="222" ht="33.75" customHeight="1">
      <c r="A222" s="93"/>
      <c r="B222" s="93"/>
      <c r="C222" t="s" s="70">
        <v>108</v>
      </c>
      <c r="D222" s="69"/>
      <c r="E222" t="s" s="72">
        <v>445</v>
      </c>
      <c r="F222" t="s" s="71">
        <v>58</v>
      </c>
      <c r="G222" s="76">
        <f>0.08/100*G11</f>
        <v>0.4</v>
      </c>
      <c r="H222" s="77"/>
      <c r="I222" s="74">
        <f>H222*$G222</f>
        <v>0</v>
      </c>
    </row>
    <row r="223" ht="36" customHeight="1">
      <c r="A223" s="93"/>
      <c r="B223" s="93"/>
      <c r="C223" t="s" s="70">
        <v>105</v>
      </c>
      <c r="D223" s="69"/>
      <c r="E223" t="s" s="145">
        <v>446</v>
      </c>
      <c r="F223" s="69"/>
      <c r="G223" s="76">
        <v>0</v>
      </c>
      <c r="H223" s="77"/>
      <c r="I223" s="74">
        <f>H223*$G223</f>
        <v>0</v>
      </c>
    </row>
    <row r="224" ht="45.75" customHeight="1">
      <c r="A224" s="93"/>
      <c r="B224" s="93"/>
      <c r="C224" t="s" s="70">
        <v>124</v>
      </c>
      <c r="D224" s="69"/>
      <c r="E224" t="s" s="94">
        <v>447</v>
      </c>
      <c r="F224" t="s" s="71">
        <v>350</v>
      </c>
      <c r="G224" s="76">
        <f>0.08/100*G11</f>
        <v>0.4</v>
      </c>
      <c r="H224" s="77"/>
      <c r="I224" s="74">
        <f>H224*$G224</f>
        <v>0</v>
      </c>
    </row>
    <row r="225" ht="43.5" customHeight="1">
      <c r="A225" s="93"/>
      <c r="B225" s="93"/>
      <c r="C225" t="s" s="70">
        <v>145</v>
      </c>
      <c r="D225" s="69"/>
      <c r="E225" t="s" s="94">
        <v>448</v>
      </c>
      <c r="F225" t="s" s="71">
        <v>449</v>
      </c>
      <c r="G225" s="76">
        <v>0</v>
      </c>
      <c r="H225" s="77"/>
      <c r="I225" s="74">
        <f>H225*$G225</f>
        <v>0</v>
      </c>
    </row>
    <row r="226" ht="25.5" customHeight="1">
      <c r="A226" t="s" s="133">
        <v>450</v>
      </c>
      <c r="B226" s="98"/>
      <c r="C226" s="134"/>
      <c r="D226" s="134"/>
      <c r="E226" s="106"/>
      <c r="F226" s="98"/>
      <c r="G226" s="106"/>
      <c r="H226" s="107"/>
      <c r="I226" s="108">
        <f>SUM(I214:I225)</f>
        <v>36489.6</v>
      </c>
    </row>
    <row r="227" ht="13.55" customHeight="1">
      <c r="A227" s="119"/>
      <c r="B227" t="s" s="135">
        <v>451</v>
      </c>
      <c r="C227" s="119"/>
      <c r="D227" s="119"/>
      <c r="E227" t="s" s="136">
        <v>452</v>
      </c>
      <c r="F227" s="119"/>
      <c r="G227" s="120"/>
      <c r="H227" s="121"/>
      <c r="I227" s="122"/>
    </row>
    <row r="228" ht="130.5" customHeight="1">
      <c r="A228" s="93"/>
      <c r="B228" s="93"/>
      <c r="C228" t="s" s="70">
        <v>35</v>
      </c>
      <c r="D228" s="69"/>
      <c r="E228" t="s" s="94">
        <v>453</v>
      </c>
      <c r="F228" t="s" s="71">
        <v>454</v>
      </c>
      <c r="G228" s="76">
        <v>0</v>
      </c>
      <c r="H228" s="77"/>
      <c r="I228" s="74">
        <f>H228*$G228</f>
        <v>0</v>
      </c>
    </row>
    <row r="229" ht="48" customHeight="1">
      <c r="A229" s="93"/>
      <c r="B229" s="93"/>
      <c r="C229" t="s" s="70">
        <v>53</v>
      </c>
      <c r="D229" s="69"/>
      <c r="E229" t="s" s="94">
        <v>455</v>
      </c>
      <c r="F229" t="s" s="71">
        <v>454</v>
      </c>
      <c r="G229" s="76">
        <f>0.08/100*G11</f>
        <v>0.4</v>
      </c>
      <c r="H229" s="77"/>
      <c r="I229" s="74">
        <f>H229*$G229</f>
        <v>0</v>
      </c>
    </row>
    <row r="230" ht="25.5" customHeight="1">
      <c r="A230" t="s" s="133">
        <v>456</v>
      </c>
      <c r="B230" s="98"/>
      <c r="C230" s="134"/>
      <c r="D230" s="134"/>
      <c r="E230" s="106"/>
      <c r="F230" s="98"/>
      <c r="G230" s="106"/>
      <c r="H230" s="107"/>
      <c r="I230" s="108">
        <f>SUM(I228:I229)</f>
        <v>0</v>
      </c>
    </row>
    <row r="231" ht="13.55" customHeight="1">
      <c r="A231" s="119"/>
      <c r="B231" t="s" s="135">
        <v>457</v>
      </c>
      <c r="C231" s="119"/>
      <c r="D231" s="119"/>
      <c r="E231" t="s" s="136">
        <v>458</v>
      </c>
      <c r="F231" s="119"/>
      <c r="G231" s="120"/>
      <c r="H231" s="121"/>
      <c r="I231" s="122"/>
    </row>
    <row r="232" ht="84" customHeight="1">
      <c r="A232" s="149"/>
      <c r="B232" s="149"/>
      <c r="C232" t="s" s="70">
        <v>35</v>
      </c>
      <c r="D232" s="69"/>
      <c r="E232" t="s" s="75">
        <v>459</v>
      </c>
      <c r="F232" s="69"/>
      <c r="G232" s="76"/>
      <c r="H232" s="77"/>
      <c r="I232" s="74"/>
    </row>
    <row r="233" ht="37.5" customHeight="1">
      <c r="A233" s="146"/>
      <c r="B233" s="146"/>
      <c r="C233" t="s" s="70">
        <v>38</v>
      </c>
      <c r="D233" t="s" s="71">
        <v>460</v>
      </c>
      <c r="E233" t="s" s="75">
        <v>461</v>
      </c>
      <c r="F233" t="s" s="71">
        <v>387</v>
      </c>
      <c r="G233" s="76">
        <v>0</v>
      </c>
      <c r="H233" s="77"/>
      <c r="I233" s="74">
        <f>H233*$G233</f>
        <v>0</v>
      </c>
    </row>
    <row r="234" ht="36.75" customHeight="1">
      <c r="A234" s="146"/>
      <c r="B234" s="146"/>
      <c r="C234" t="s" s="70">
        <v>41</v>
      </c>
      <c r="D234" t="s" s="71">
        <v>462</v>
      </c>
      <c r="E234" t="s" s="75">
        <v>463</v>
      </c>
      <c r="F234" t="s" s="71">
        <v>387</v>
      </c>
      <c r="G234" s="76">
        <v>0</v>
      </c>
      <c r="H234" s="77"/>
      <c r="I234" s="74">
        <f>H234*$G234</f>
        <v>0</v>
      </c>
    </row>
    <row r="235" ht="35.25" customHeight="1">
      <c r="A235" s="146"/>
      <c r="B235" s="146"/>
      <c r="C235" t="s" s="70">
        <v>43</v>
      </c>
      <c r="D235" t="s" s="71">
        <v>464</v>
      </c>
      <c r="E235" t="s" s="75">
        <v>465</v>
      </c>
      <c r="F235" t="s" s="71">
        <v>387</v>
      </c>
      <c r="G235" s="76">
        <v>0</v>
      </c>
      <c r="H235" s="77"/>
      <c r="I235" s="74">
        <f>H235*$G235</f>
        <v>0</v>
      </c>
    </row>
    <row r="236" ht="37.5" customHeight="1">
      <c r="A236" s="146"/>
      <c r="B236" s="146"/>
      <c r="C236" t="s" s="70">
        <v>45</v>
      </c>
      <c r="D236" t="s" s="71">
        <v>466</v>
      </c>
      <c r="E236" t="s" s="75">
        <v>467</v>
      </c>
      <c r="F236" t="s" s="71">
        <v>387</v>
      </c>
      <c r="G236" s="76">
        <v>0</v>
      </c>
      <c r="H236" s="77"/>
      <c r="I236" s="74">
        <f>H236*$G236</f>
        <v>0</v>
      </c>
    </row>
    <row r="237" ht="34.5" customHeight="1">
      <c r="A237" s="146"/>
      <c r="B237" s="146"/>
      <c r="C237" t="s" s="70">
        <v>47</v>
      </c>
      <c r="D237" t="s" s="71">
        <v>468</v>
      </c>
      <c r="E237" t="s" s="75">
        <v>469</v>
      </c>
      <c r="F237" t="s" s="71">
        <v>387</v>
      </c>
      <c r="G237" s="76">
        <v>0</v>
      </c>
      <c r="H237" s="77"/>
      <c r="I237" s="74">
        <f>H237*$G237</f>
        <v>0</v>
      </c>
    </row>
    <row r="238" ht="46.5" customHeight="1">
      <c r="A238" s="146"/>
      <c r="B238" s="146"/>
      <c r="C238" t="s" s="70">
        <v>49</v>
      </c>
      <c r="D238" t="s" s="71">
        <v>470</v>
      </c>
      <c r="E238" t="s" s="75">
        <v>471</v>
      </c>
      <c r="F238" t="s" s="71">
        <v>387</v>
      </c>
      <c r="G238" s="76">
        <v>0</v>
      </c>
      <c r="H238" s="77"/>
      <c r="I238" s="74">
        <f>H238*$G238</f>
        <v>0</v>
      </c>
    </row>
    <row r="239" ht="35.25" customHeight="1">
      <c r="A239" s="146"/>
      <c r="B239" s="146"/>
      <c r="C239" t="s" s="70">
        <v>51</v>
      </c>
      <c r="D239" t="s" s="71">
        <v>472</v>
      </c>
      <c r="E239" t="s" s="75">
        <v>473</v>
      </c>
      <c r="F239" t="s" s="71">
        <v>387</v>
      </c>
      <c r="G239" s="76">
        <v>1</v>
      </c>
      <c r="H239" s="77">
        <v>3250</v>
      </c>
      <c r="I239" s="74">
        <f>H239*$G239</f>
        <v>3250</v>
      </c>
    </row>
    <row r="240" ht="39.75" customHeight="1">
      <c r="A240" s="146"/>
      <c r="B240" s="146"/>
      <c r="C240" t="s" s="70">
        <v>474</v>
      </c>
      <c r="D240" t="s" s="71">
        <v>475</v>
      </c>
      <c r="E240" t="s" s="75">
        <v>476</v>
      </c>
      <c r="F240" t="s" s="71">
        <v>387</v>
      </c>
      <c r="G240" s="76">
        <v>1</v>
      </c>
      <c r="H240" s="77">
        <v>2670</v>
      </c>
      <c r="I240" s="74">
        <f>H240*$G240</f>
        <v>2670</v>
      </c>
    </row>
    <row r="241" ht="15" customHeight="1">
      <c r="A241" s="146"/>
      <c r="B241" s="146"/>
      <c r="C241" t="s" s="70">
        <v>477</v>
      </c>
      <c r="D241" t="s" s="71">
        <v>478</v>
      </c>
      <c r="E241" t="s" s="75">
        <v>479</v>
      </c>
      <c r="F241" t="s" s="71">
        <v>387</v>
      </c>
      <c r="G241" s="76">
        <v>1</v>
      </c>
      <c r="H241" s="77">
        <v>2150</v>
      </c>
      <c r="I241" s="74">
        <f>H241*$G241</f>
        <v>2150</v>
      </c>
    </row>
    <row r="242" ht="55.5" customHeight="1">
      <c r="A242" s="146"/>
      <c r="B242" s="146"/>
      <c r="C242" t="s" s="70">
        <v>480</v>
      </c>
      <c r="D242" t="s" s="71">
        <v>481</v>
      </c>
      <c r="E242" t="s" s="75">
        <v>482</v>
      </c>
      <c r="F242" t="s" s="71">
        <v>387</v>
      </c>
      <c r="G242" s="76">
        <v>0</v>
      </c>
      <c r="H242" s="77"/>
      <c r="I242" s="74">
        <f>H242*$G242</f>
        <v>0</v>
      </c>
    </row>
    <row r="243" ht="39.75" customHeight="1">
      <c r="A243" s="146"/>
      <c r="B243" s="146"/>
      <c r="C243" t="s" s="70">
        <v>483</v>
      </c>
      <c r="D243" t="s" s="71">
        <v>484</v>
      </c>
      <c r="E243" t="s" s="75">
        <v>485</v>
      </c>
      <c r="F243" t="s" s="71">
        <v>387</v>
      </c>
      <c r="G243" s="76">
        <v>1</v>
      </c>
      <c r="H243" s="77">
        <v>1950</v>
      </c>
      <c r="I243" s="74">
        <f>H243*$G243</f>
        <v>1950</v>
      </c>
    </row>
    <row r="244" ht="31.5" customHeight="1">
      <c r="A244" s="146"/>
      <c r="B244" s="146"/>
      <c r="C244" t="s" s="70">
        <v>486</v>
      </c>
      <c r="D244" t="s" s="71">
        <v>487</v>
      </c>
      <c r="E244" t="s" s="72">
        <v>488</v>
      </c>
      <c r="F244" t="s" s="71">
        <v>454</v>
      </c>
      <c r="G244" s="76">
        <v>1</v>
      </c>
      <c r="H244" s="77">
        <v>3250</v>
      </c>
      <c r="I244" s="74">
        <f>H244*$G244</f>
        <v>3250</v>
      </c>
    </row>
    <row r="245" ht="15" customHeight="1">
      <c r="A245" s="146"/>
      <c r="B245" s="146"/>
      <c r="C245" t="s" s="70">
        <v>489</v>
      </c>
      <c r="D245" t="s" s="71">
        <v>490</v>
      </c>
      <c r="E245" t="s" s="72">
        <v>491</v>
      </c>
      <c r="F245" t="s" s="71">
        <v>454</v>
      </c>
      <c r="G245" s="76">
        <v>1</v>
      </c>
      <c r="H245" s="77">
        <v>1200</v>
      </c>
      <c r="I245" s="74">
        <f>H245*$G245</f>
        <v>1200</v>
      </c>
    </row>
    <row r="246" ht="30" customHeight="1">
      <c r="A246" s="146"/>
      <c r="B246" s="146"/>
      <c r="C246" t="s" s="70">
        <v>492</v>
      </c>
      <c r="D246" t="s" s="71">
        <v>493</v>
      </c>
      <c r="E246" t="s" s="72">
        <v>494</v>
      </c>
      <c r="F246" t="s" s="71">
        <v>454</v>
      </c>
      <c r="G246" s="76">
        <v>1</v>
      </c>
      <c r="H246" s="77">
        <v>1250</v>
      </c>
      <c r="I246" s="74">
        <f>H246*$G246</f>
        <v>1250</v>
      </c>
    </row>
    <row r="247" ht="15" customHeight="1">
      <c r="A247" s="93"/>
      <c r="B247" s="93"/>
      <c r="C247" t="s" s="70">
        <v>495</v>
      </c>
      <c r="D247" t="s" s="71">
        <v>496</v>
      </c>
      <c r="E247" t="s" s="72">
        <v>497</v>
      </c>
      <c r="F247" t="s" s="71">
        <v>387</v>
      </c>
      <c r="G247" s="76">
        <v>1</v>
      </c>
      <c r="H247" s="77">
        <v>850</v>
      </c>
      <c r="I247" s="74">
        <f>H247*$G247</f>
        <v>850</v>
      </c>
    </row>
    <row r="248" ht="15" customHeight="1">
      <c r="A248" s="93"/>
      <c r="B248" s="93"/>
      <c r="C248" t="s" s="70">
        <v>498</v>
      </c>
      <c r="D248" t="s" s="71">
        <v>499</v>
      </c>
      <c r="E248" t="s" s="72">
        <v>500</v>
      </c>
      <c r="F248" t="s" s="71">
        <v>387</v>
      </c>
      <c r="G248" s="76">
        <v>0</v>
      </c>
      <c r="H248" s="77"/>
      <c r="I248" s="74">
        <f>H248*$G248</f>
        <v>0</v>
      </c>
    </row>
    <row r="249" ht="37.5" customHeight="1">
      <c r="A249" s="93"/>
      <c r="B249" s="93"/>
      <c r="C249" t="s" s="70">
        <v>501</v>
      </c>
      <c r="D249" t="s" s="71">
        <v>502</v>
      </c>
      <c r="E249" t="s" s="72">
        <v>503</v>
      </c>
      <c r="F249" t="s" s="71">
        <v>504</v>
      </c>
      <c r="G249" s="76">
        <v>1</v>
      </c>
      <c r="H249" s="77">
        <v>1980</v>
      </c>
      <c r="I249" s="74">
        <f>H249*$G249</f>
        <v>1980</v>
      </c>
    </row>
    <row r="250" ht="31.5" customHeight="1">
      <c r="A250" t="s" s="78">
        <v>505</v>
      </c>
      <c r="B250" s="97"/>
      <c r="C250" s="80"/>
      <c r="D250" s="80"/>
      <c r="E250" s="105"/>
      <c r="F250" s="97"/>
      <c r="G250" s="106"/>
      <c r="H250" s="107"/>
      <c r="I250" s="108">
        <f>SUM(I233:I249)</f>
        <v>18550</v>
      </c>
    </row>
    <row r="251" ht="15.75" customHeight="1">
      <c r="A251" t="s" s="56">
        <v>506</v>
      </c>
      <c r="B251" s="57"/>
      <c r="C251" s="57"/>
      <c r="D251" s="57"/>
      <c r="E251" t="s" s="112">
        <v>507</v>
      </c>
      <c r="F251" s="57"/>
      <c r="G251" s="57"/>
      <c r="H251" s="113"/>
      <c r="I251" s="61"/>
    </row>
    <row r="252" ht="15.75" customHeight="1">
      <c r="A252" s="64"/>
      <c r="B252" t="s" s="63">
        <v>508</v>
      </c>
      <c r="C252" s="64"/>
      <c r="D252" s="64"/>
      <c r="E252" t="s" s="118">
        <v>509</v>
      </c>
      <c r="F252" s="64"/>
      <c r="G252" s="120"/>
      <c r="H252" s="121"/>
      <c r="I252" s="122"/>
    </row>
    <row r="253" ht="30" customHeight="1">
      <c r="A253" s="93"/>
      <c r="B253" s="93"/>
      <c r="C253" t="s" s="70">
        <v>38</v>
      </c>
      <c r="D253" t="s" s="71">
        <v>510</v>
      </c>
      <c r="E253" t="s" s="94">
        <v>511</v>
      </c>
      <c r="F253" t="s" s="71">
        <v>454</v>
      </c>
      <c r="G253" s="76">
        <v>0</v>
      </c>
      <c r="H253" s="77"/>
      <c r="I253" s="74">
        <f>H253*$G253</f>
        <v>0</v>
      </c>
    </row>
    <row r="254" ht="15" customHeight="1">
      <c r="A254" s="93"/>
      <c r="B254" s="93"/>
      <c r="C254" s="93"/>
      <c r="D254" s="69"/>
      <c r="E254" t="s" s="94">
        <v>512</v>
      </c>
      <c r="F254" s="69"/>
      <c r="G254" s="76"/>
      <c r="H254" s="77"/>
      <c r="I254" s="74"/>
    </row>
    <row r="255" ht="15" customHeight="1">
      <c r="A255" s="93"/>
      <c r="B255" s="93"/>
      <c r="C255" s="93"/>
      <c r="D255" s="69"/>
      <c r="E255" t="s" s="94">
        <v>513</v>
      </c>
      <c r="F255" s="69"/>
      <c r="G255" s="76"/>
      <c r="H255" s="77"/>
      <c r="I255" s="74"/>
    </row>
    <row r="256" ht="15" customHeight="1">
      <c r="A256" s="93"/>
      <c r="B256" s="93"/>
      <c r="C256" s="93"/>
      <c r="D256" s="69"/>
      <c r="E256" t="s" s="150">
        <v>514</v>
      </c>
      <c r="F256" s="69"/>
      <c r="G256" s="76"/>
      <c r="H256" s="77"/>
      <c r="I256" s="74"/>
    </row>
    <row r="257" ht="15" customHeight="1">
      <c r="A257" s="93"/>
      <c r="B257" s="93"/>
      <c r="C257" s="93"/>
      <c r="D257" s="69"/>
      <c r="E257" t="s" s="94">
        <v>515</v>
      </c>
      <c r="F257" s="69"/>
      <c r="G257" s="76"/>
      <c r="H257" s="77"/>
      <c r="I257" s="74"/>
    </row>
    <row r="258" ht="15" customHeight="1">
      <c r="A258" s="93"/>
      <c r="B258" s="93"/>
      <c r="C258" s="93"/>
      <c r="D258" s="69"/>
      <c r="E258" t="s" s="94">
        <v>516</v>
      </c>
      <c r="F258" s="69"/>
      <c r="G258" s="76"/>
      <c r="H258" s="77"/>
      <c r="I258" s="74"/>
    </row>
    <row r="259" ht="15" customHeight="1">
      <c r="A259" s="93"/>
      <c r="B259" s="93"/>
      <c r="C259" s="93"/>
      <c r="D259" s="69"/>
      <c r="E259" t="s" s="94">
        <v>517</v>
      </c>
      <c r="F259" s="69"/>
      <c r="G259" s="76"/>
      <c r="H259" s="77"/>
      <c r="I259" s="74"/>
    </row>
    <row r="260" ht="35.25" customHeight="1">
      <c r="A260" s="93"/>
      <c r="B260" s="93"/>
      <c r="C260" t="s" s="70">
        <v>41</v>
      </c>
      <c r="D260" t="s" s="71">
        <v>518</v>
      </c>
      <c r="E260" t="s" s="94">
        <v>511</v>
      </c>
      <c r="F260" t="s" s="71">
        <v>454</v>
      </c>
      <c r="G260" s="76">
        <v>0</v>
      </c>
      <c r="H260" s="77"/>
      <c r="I260" s="74">
        <f>H260*$G260</f>
        <v>0</v>
      </c>
    </row>
    <row r="261" ht="15" customHeight="1">
      <c r="A261" s="93"/>
      <c r="B261" s="93"/>
      <c r="C261" s="93"/>
      <c r="D261" s="69"/>
      <c r="E261" t="s" s="94">
        <v>512</v>
      </c>
      <c r="F261" s="151"/>
      <c r="G261" s="76"/>
      <c r="H261" s="77"/>
      <c r="I261" s="74"/>
    </row>
    <row r="262" ht="15" customHeight="1">
      <c r="A262" s="93"/>
      <c r="B262" s="93"/>
      <c r="C262" s="93"/>
      <c r="D262" s="69"/>
      <c r="E262" t="s" s="94">
        <v>519</v>
      </c>
      <c r="F262" s="151"/>
      <c r="G262" s="76"/>
      <c r="H262" s="77"/>
      <c r="I262" s="74"/>
    </row>
    <row r="263" ht="15" customHeight="1">
      <c r="A263" s="93"/>
      <c r="B263" s="93"/>
      <c r="C263" s="93"/>
      <c r="D263" s="69"/>
      <c r="E263" t="s" s="150">
        <v>514</v>
      </c>
      <c r="F263" s="151"/>
      <c r="G263" s="76"/>
      <c r="H263" s="77"/>
      <c r="I263" s="74"/>
    </row>
    <row r="264" ht="15" customHeight="1">
      <c r="A264" s="93"/>
      <c r="B264" s="93"/>
      <c r="C264" s="93"/>
      <c r="D264" s="69"/>
      <c r="E264" t="s" s="94">
        <v>520</v>
      </c>
      <c r="F264" s="151"/>
      <c r="G264" s="76"/>
      <c r="H264" s="77"/>
      <c r="I264" s="74"/>
    </row>
    <row r="265" ht="15" customHeight="1">
      <c r="A265" s="93"/>
      <c r="B265" s="93"/>
      <c r="C265" s="93"/>
      <c r="D265" s="69"/>
      <c r="E265" t="s" s="94">
        <v>521</v>
      </c>
      <c r="F265" s="151"/>
      <c r="G265" s="76"/>
      <c r="H265" s="77"/>
      <c r="I265" s="74"/>
    </row>
    <row r="266" ht="15" customHeight="1">
      <c r="A266" s="93"/>
      <c r="B266" s="93"/>
      <c r="C266" s="93"/>
      <c r="D266" s="69"/>
      <c r="E266" t="s" s="94">
        <v>517</v>
      </c>
      <c r="F266" s="151"/>
      <c r="G266" s="76"/>
      <c r="H266" s="77"/>
      <c r="I266" s="74"/>
    </row>
    <row r="267" ht="30.75" customHeight="1">
      <c r="A267" s="93"/>
      <c r="B267" s="93"/>
      <c r="C267" t="s" s="70">
        <v>43</v>
      </c>
      <c r="D267" t="s" s="71">
        <v>522</v>
      </c>
      <c r="E267" t="s" s="94">
        <v>511</v>
      </c>
      <c r="F267" t="s" s="71">
        <v>454</v>
      </c>
      <c r="G267" s="76">
        <v>0</v>
      </c>
      <c r="H267" s="77"/>
      <c r="I267" s="74">
        <f>H267*$G267</f>
        <v>0</v>
      </c>
    </row>
    <row r="268" ht="15" customHeight="1">
      <c r="A268" s="93"/>
      <c r="B268" s="93"/>
      <c r="C268" s="93"/>
      <c r="D268" s="69"/>
      <c r="E268" t="s" s="94">
        <v>512</v>
      </c>
      <c r="F268" s="69"/>
      <c r="G268" s="76"/>
      <c r="H268" s="77"/>
      <c r="I268" s="74"/>
    </row>
    <row r="269" ht="15" customHeight="1">
      <c r="A269" s="93"/>
      <c r="B269" s="93"/>
      <c r="C269" s="93"/>
      <c r="D269" s="69"/>
      <c r="E269" t="s" s="94">
        <v>519</v>
      </c>
      <c r="F269" s="69"/>
      <c r="G269" s="76"/>
      <c r="H269" s="77"/>
      <c r="I269" s="74"/>
    </row>
    <row r="270" ht="15" customHeight="1">
      <c r="A270" s="93"/>
      <c r="B270" s="93"/>
      <c r="C270" s="93"/>
      <c r="D270" s="69"/>
      <c r="E270" t="s" s="150">
        <v>514</v>
      </c>
      <c r="F270" s="69"/>
      <c r="G270" s="76"/>
      <c r="H270" s="77"/>
      <c r="I270" s="74"/>
    </row>
    <row r="271" ht="15" customHeight="1">
      <c r="A271" s="93"/>
      <c r="B271" s="93"/>
      <c r="C271" s="93"/>
      <c r="D271" s="69"/>
      <c r="E271" t="s" s="94">
        <v>523</v>
      </c>
      <c r="F271" s="69"/>
      <c r="G271" s="76"/>
      <c r="H271" s="77"/>
      <c r="I271" s="74"/>
    </row>
    <row r="272" ht="15" customHeight="1">
      <c r="A272" s="93"/>
      <c r="B272" s="93"/>
      <c r="C272" s="93"/>
      <c r="D272" s="69"/>
      <c r="E272" t="s" s="94">
        <v>524</v>
      </c>
      <c r="F272" s="69"/>
      <c r="G272" s="76"/>
      <c r="H272" s="77"/>
      <c r="I272" s="74"/>
    </row>
    <row r="273" ht="15" customHeight="1">
      <c r="A273" s="93"/>
      <c r="B273" s="93"/>
      <c r="C273" s="93"/>
      <c r="D273" s="69"/>
      <c r="E273" t="s" s="94">
        <v>517</v>
      </c>
      <c r="F273" s="69"/>
      <c r="G273" s="76"/>
      <c r="H273" s="77"/>
      <c r="I273" s="74"/>
    </row>
    <row r="274" ht="31.5" customHeight="1">
      <c r="A274" t="s" s="78">
        <v>525</v>
      </c>
      <c r="B274" s="97"/>
      <c r="C274" s="80"/>
      <c r="D274" s="80"/>
      <c r="E274" s="105"/>
      <c r="F274" s="97"/>
      <c r="G274" s="106"/>
      <c r="H274" s="107"/>
      <c r="I274" s="108">
        <f>SUM(I253:I273)</f>
        <v>0</v>
      </c>
    </row>
    <row r="275" ht="15.75" customHeight="1">
      <c r="A275" s="64"/>
      <c r="B275" t="s" s="63">
        <v>526</v>
      </c>
      <c r="C275" s="64"/>
      <c r="D275" s="64"/>
      <c r="E275" t="s" s="118">
        <v>527</v>
      </c>
      <c r="F275" s="64"/>
      <c r="G275" s="120"/>
      <c r="H275" s="121"/>
      <c r="I275" s="122"/>
    </row>
    <row r="276" ht="25.5" customHeight="1">
      <c r="A276" s="93"/>
      <c r="B276" s="93"/>
      <c r="C276" t="s" s="70">
        <v>56</v>
      </c>
      <c r="D276" t="s" s="71">
        <v>528</v>
      </c>
      <c r="E276" t="s" s="94">
        <v>529</v>
      </c>
      <c r="F276" t="s" s="71">
        <v>454</v>
      </c>
      <c r="G276" s="76">
        <v>0</v>
      </c>
      <c r="H276" s="77"/>
      <c r="I276" s="74">
        <f>H276*$G276</f>
        <v>0</v>
      </c>
    </row>
    <row r="277" ht="15" customHeight="1">
      <c r="A277" s="93"/>
      <c r="B277" s="93"/>
      <c r="C277" s="93"/>
      <c r="D277" s="69"/>
      <c r="E277" t="s" s="150">
        <v>512</v>
      </c>
      <c r="F277" s="151"/>
      <c r="G277" s="76"/>
      <c r="H277" s="77"/>
      <c r="I277" s="74"/>
    </row>
    <row r="278" ht="15" customHeight="1">
      <c r="A278" s="93"/>
      <c r="B278" s="93"/>
      <c r="C278" s="93"/>
      <c r="D278" s="69"/>
      <c r="E278" t="s" s="94">
        <v>530</v>
      </c>
      <c r="F278" s="151"/>
      <c r="G278" s="76"/>
      <c r="H278" s="77"/>
      <c r="I278" s="74"/>
    </row>
    <row r="279" ht="15" customHeight="1">
      <c r="A279" s="93"/>
      <c r="B279" s="93"/>
      <c r="C279" s="93"/>
      <c r="D279" s="69"/>
      <c r="E279" t="s" s="150">
        <v>531</v>
      </c>
      <c r="F279" s="151"/>
      <c r="G279" s="76"/>
      <c r="H279" s="77"/>
      <c r="I279" s="74"/>
    </row>
    <row r="280" ht="15" customHeight="1">
      <c r="A280" s="93"/>
      <c r="B280" s="93"/>
      <c r="C280" s="93"/>
      <c r="D280" s="69"/>
      <c r="E280" t="s" s="94">
        <v>532</v>
      </c>
      <c r="F280" s="151"/>
      <c r="G280" s="76"/>
      <c r="H280" s="77"/>
      <c r="I280" s="74"/>
    </row>
    <row r="281" ht="15" customHeight="1">
      <c r="A281" s="93"/>
      <c r="B281" s="93"/>
      <c r="C281" s="93"/>
      <c r="D281" s="69"/>
      <c r="E281" t="s" s="150">
        <v>514</v>
      </c>
      <c r="F281" s="151"/>
      <c r="G281" s="76"/>
      <c r="H281" s="77"/>
      <c r="I281" s="74"/>
    </row>
    <row r="282" ht="15" customHeight="1">
      <c r="A282" s="93"/>
      <c r="B282" s="93"/>
      <c r="C282" s="93"/>
      <c r="D282" s="69"/>
      <c r="E282" t="s" s="94">
        <v>533</v>
      </c>
      <c r="F282" s="151"/>
      <c r="G282" s="76"/>
      <c r="H282" s="77"/>
      <c r="I282" s="74"/>
    </row>
    <row r="283" ht="15" customHeight="1">
      <c r="A283" s="93"/>
      <c r="B283" s="93"/>
      <c r="C283" s="93"/>
      <c r="D283" s="69"/>
      <c r="E283" t="s" s="94">
        <v>517</v>
      </c>
      <c r="F283" s="151"/>
      <c r="G283" s="76"/>
      <c r="H283" s="77"/>
      <c r="I283" s="74"/>
    </row>
    <row r="284" ht="33.75" customHeight="1">
      <c r="A284" s="93"/>
      <c r="B284" s="93"/>
      <c r="C284" t="s" s="70">
        <v>59</v>
      </c>
      <c r="D284" t="s" s="71">
        <v>534</v>
      </c>
      <c r="E284" t="s" s="94">
        <v>535</v>
      </c>
      <c r="F284" t="s" s="71">
        <v>454</v>
      </c>
      <c r="G284" s="76">
        <v>0</v>
      </c>
      <c r="H284" s="77"/>
      <c r="I284" s="74">
        <f>H284*$G284</f>
        <v>0</v>
      </c>
    </row>
    <row r="285" ht="36" customHeight="1">
      <c r="A285" s="93"/>
      <c r="B285" s="93"/>
      <c r="C285" s="93"/>
      <c r="D285" s="69"/>
      <c r="E285" t="s" s="94">
        <v>529</v>
      </c>
      <c r="F285" s="69"/>
      <c r="G285" s="76"/>
      <c r="H285" s="77"/>
      <c r="I285" s="74"/>
    </row>
    <row r="286" ht="15" customHeight="1">
      <c r="A286" s="93"/>
      <c r="B286" s="93"/>
      <c r="C286" s="93"/>
      <c r="D286" s="69"/>
      <c r="E286" t="s" s="94">
        <v>536</v>
      </c>
      <c r="F286" s="69"/>
      <c r="G286" s="76"/>
      <c r="H286" s="77"/>
      <c r="I286" s="74"/>
    </row>
    <row r="287" ht="15" customHeight="1">
      <c r="A287" s="93"/>
      <c r="B287" s="93"/>
      <c r="C287" s="93"/>
      <c r="D287" s="69"/>
      <c r="E287" t="s" s="150">
        <v>512</v>
      </c>
      <c r="F287" s="69"/>
      <c r="G287" s="76"/>
      <c r="H287" s="77"/>
      <c r="I287" s="74"/>
    </row>
    <row r="288" ht="15" customHeight="1">
      <c r="A288" s="93"/>
      <c r="B288" s="93"/>
      <c r="C288" s="93"/>
      <c r="D288" s="69"/>
      <c r="E288" t="s" s="94">
        <v>537</v>
      </c>
      <c r="F288" s="69"/>
      <c r="G288" s="76"/>
      <c r="H288" s="77"/>
      <c r="I288" s="74"/>
    </row>
    <row r="289" ht="15" customHeight="1">
      <c r="A289" s="93"/>
      <c r="B289" s="93"/>
      <c r="C289" s="93"/>
      <c r="D289" s="69"/>
      <c r="E289" t="s" s="150">
        <v>531</v>
      </c>
      <c r="F289" s="69"/>
      <c r="G289" s="76"/>
      <c r="H289" s="77"/>
      <c r="I289" s="74"/>
    </row>
    <row r="290" ht="15" customHeight="1">
      <c r="A290" s="93"/>
      <c r="B290" s="93"/>
      <c r="C290" s="93"/>
      <c r="D290" s="69"/>
      <c r="E290" t="s" s="94">
        <v>538</v>
      </c>
      <c r="F290" s="69"/>
      <c r="G290" s="76"/>
      <c r="H290" s="77"/>
      <c r="I290" s="74"/>
    </row>
    <row r="291" ht="15" customHeight="1">
      <c r="A291" s="93"/>
      <c r="B291" s="93"/>
      <c r="C291" s="93"/>
      <c r="D291" s="69"/>
      <c r="E291" t="s" s="150">
        <v>514</v>
      </c>
      <c r="F291" s="69"/>
      <c r="G291" s="76"/>
      <c r="H291" s="77"/>
      <c r="I291" s="74"/>
    </row>
    <row r="292" ht="15" customHeight="1">
      <c r="A292" s="93"/>
      <c r="B292" s="93"/>
      <c r="C292" s="93"/>
      <c r="D292" s="69"/>
      <c r="E292" t="s" s="94">
        <v>539</v>
      </c>
      <c r="F292" s="69"/>
      <c r="G292" s="76"/>
      <c r="H292" s="77"/>
      <c r="I292" s="74"/>
    </row>
    <row r="293" ht="15" customHeight="1">
      <c r="A293" s="93"/>
      <c r="B293" s="93"/>
      <c r="C293" s="93"/>
      <c r="D293" s="69"/>
      <c r="E293" t="s" s="94">
        <v>517</v>
      </c>
      <c r="F293" s="69"/>
      <c r="G293" s="76"/>
      <c r="H293" s="77"/>
      <c r="I293" s="74"/>
    </row>
    <row r="294" ht="40.5" customHeight="1">
      <c r="A294" s="93"/>
      <c r="B294" s="93"/>
      <c r="C294" t="s" s="70">
        <v>61</v>
      </c>
      <c r="D294" t="s" s="71">
        <v>540</v>
      </c>
      <c r="E294" t="s" s="94">
        <v>541</v>
      </c>
      <c r="F294" t="s" s="71">
        <v>454</v>
      </c>
      <c r="G294" s="76">
        <v>0</v>
      </c>
      <c r="H294" s="77"/>
      <c r="I294" s="74">
        <f>H294*$G294</f>
        <v>0</v>
      </c>
    </row>
    <row r="295" ht="39.75" customHeight="1">
      <c r="A295" s="93"/>
      <c r="B295" s="93"/>
      <c r="C295" s="93"/>
      <c r="D295" s="69"/>
      <c r="E295" t="s" s="94">
        <v>529</v>
      </c>
      <c r="F295" s="69"/>
      <c r="G295" s="76"/>
      <c r="H295" s="77"/>
      <c r="I295" s="74"/>
    </row>
    <row r="296" ht="15" customHeight="1">
      <c r="A296" s="93"/>
      <c r="B296" s="93"/>
      <c r="C296" s="93"/>
      <c r="D296" s="69"/>
      <c r="E296" t="s" s="94">
        <v>536</v>
      </c>
      <c r="F296" s="69"/>
      <c r="G296" s="76"/>
      <c r="H296" s="77"/>
      <c r="I296" s="74"/>
    </row>
    <row r="297" ht="15" customHeight="1">
      <c r="A297" s="93"/>
      <c r="B297" s="93"/>
      <c r="C297" s="93"/>
      <c r="D297" s="69"/>
      <c r="E297" t="s" s="150">
        <v>512</v>
      </c>
      <c r="F297" s="69"/>
      <c r="G297" s="76"/>
      <c r="H297" s="77"/>
      <c r="I297" s="74"/>
    </row>
    <row r="298" ht="15" customHeight="1">
      <c r="A298" s="93"/>
      <c r="B298" s="93"/>
      <c r="C298" s="93"/>
      <c r="D298" s="69"/>
      <c r="E298" t="s" s="94">
        <v>537</v>
      </c>
      <c r="F298" s="69"/>
      <c r="G298" s="76"/>
      <c r="H298" s="77"/>
      <c r="I298" s="74"/>
    </row>
    <row r="299" ht="15" customHeight="1">
      <c r="A299" s="93"/>
      <c r="B299" s="93"/>
      <c r="C299" s="93"/>
      <c r="D299" s="69"/>
      <c r="E299" t="s" s="150">
        <v>531</v>
      </c>
      <c r="F299" s="69"/>
      <c r="G299" s="76"/>
      <c r="H299" s="77"/>
      <c r="I299" s="74"/>
    </row>
    <row r="300" ht="15" customHeight="1">
      <c r="A300" s="93"/>
      <c r="B300" s="93"/>
      <c r="C300" s="93"/>
      <c r="D300" s="69"/>
      <c r="E300" t="s" s="94">
        <v>538</v>
      </c>
      <c r="F300" s="69"/>
      <c r="G300" s="76"/>
      <c r="H300" s="77"/>
      <c r="I300" s="74"/>
    </row>
    <row r="301" ht="15" customHeight="1">
      <c r="A301" s="93"/>
      <c r="B301" s="93"/>
      <c r="C301" s="93"/>
      <c r="D301" s="69"/>
      <c r="E301" t="s" s="150">
        <v>514</v>
      </c>
      <c r="F301" s="69"/>
      <c r="G301" s="76"/>
      <c r="H301" s="77"/>
      <c r="I301" s="74"/>
    </row>
    <row r="302" ht="15" customHeight="1">
      <c r="A302" s="93"/>
      <c r="B302" s="93"/>
      <c r="C302" s="93"/>
      <c r="D302" s="69"/>
      <c r="E302" t="s" s="94">
        <v>542</v>
      </c>
      <c r="F302" s="69"/>
      <c r="G302" s="76"/>
      <c r="H302" s="77"/>
      <c r="I302" s="74"/>
    </row>
    <row r="303" ht="15" customHeight="1">
      <c r="A303" s="93"/>
      <c r="B303" s="93"/>
      <c r="C303" s="93"/>
      <c r="D303" s="69"/>
      <c r="E303" t="s" s="94">
        <v>517</v>
      </c>
      <c r="F303" s="69"/>
      <c r="G303" s="76"/>
      <c r="H303" s="77"/>
      <c r="I303" s="74"/>
    </row>
    <row r="304" ht="31.5" customHeight="1">
      <c r="A304" t="s" s="78">
        <v>543</v>
      </c>
      <c r="B304" s="97"/>
      <c r="C304" s="80"/>
      <c r="D304" s="80"/>
      <c r="E304" s="105"/>
      <c r="F304" s="97"/>
      <c r="G304" s="105"/>
      <c r="H304" s="110"/>
      <c r="I304" s="152">
        <f>SUM(I276:I303)</f>
        <v>0</v>
      </c>
    </row>
    <row r="305" ht="15.75" customHeight="1">
      <c r="A305" s="64"/>
      <c r="B305" t="s" s="63">
        <v>544</v>
      </c>
      <c r="C305" s="64"/>
      <c r="D305" s="64"/>
      <c r="E305" t="s" s="153">
        <v>545</v>
      </c>
      <c r="F305" s="64"/>
      <c r="G305" s="154"/>
      <c r="H305" s="155"/>
      <c r="I305" s="156"/>
    </row>
    <row r="306" ht="15" customHeight="1">
      <c r="A306" s="93"/>
      <c r="B306" s="93"/>
      <c r="C306" t="s" s="70">
        <v>92</v>
      </c>
      <c r="D306" t="s" s="71">
        <v>546</v>
      </c>
      <c r="E306" t="s" s="94">
        <v>547</v>
      </c>
      <c r="F306" t="s" s="71">
        <v>454</v>
      </c>
      <c r="G306" s="76">
        <v>0</v>
      </c>
      <c r="H306" s="138"/>
      <c r="I306" s="74">
        <f>H306*$G306</f>
        <v>0</v>
      </c>
    </row>
    <row r="307" ht="15" customHeight="1">
      <c r="A307" s="93"/>
      <c r="B307" s="93"/>
      <c r="C307" s="93"/>
      <c r="D307" s="69"/>
      <c r="E307" t="s" s="94">
        <v>512</v>
      </c>
      <c r="F307" s="69"/>
      <c r="G307" s="76"/>
      <c r="H307" s="77"/>
      <c r="I307" s="74"/>
    </row>
    <row r="308" ht="15" customHeight="1">
      <c r="A308" s="93"/>
      <c r="B308" s="93"/>
      <c r="C308" s="93"/>
      <c r="D308" s="69"/>
      <c r="E308" t="s" s="94">
        <v>548</v>
      </c>
      <c r="F308" s="69"/>
      <c r="G308" s="76"/>
      <c r="H308" s="77"/>
      <c r="I308" s="74"/>
    </row>
    <row r="309" ht="15" customHeight="1">
      <c r="A309" s="93"/>
      <c r="B309" s="93"/>
      <c r="C309" s="93"/>
      <c r="D309" s="69"/>
      <c r="E309" t="s" s="94">
        <v>514</v>
      </c>
      <c r="F309" s="69"/>
      <c r="G309" s="76"/>
      <c r="H309" s="77"/>
      <c r="I309" s="74"/>
    </row>
    <row r="310" ht="15" customHeight="1">
      <c r="A310" s="93"/>
      <c r="B310" s="93"/>
      <c r="C310" s="93"/>
      <c r="D310" s="69"/>
      <c r="E310" t="s" s="94">
        <v>542</v>
      </c>
      <c r="F310" s="69"/>
      <c r="G310" s="76"/>
      <c r="H310" s="77"/>
      <c r="I310" s="74"/>
    </row>
    <row r="311" ht="15" customHeight="1">
      <c r="A311" s="93"/>
      <c r="B311" s="93"/>
      <c r="C311" s="93"/>
      <c r="D311" s="69"/>
      <c r="E311" t="s" s="94">
        <v>549</v>
      </c>
      <c r="F311" s="69"/>
      <c r="G311" s="76"/>
      <c r="H311" s="77"/>
      <c r="I311" s="74"/>
    </row>
    <row r="312" ht="15" customHeight="1">
      <c r="A312" s="93"/>
      <c r="B312" s="93"/>
      <c r="C312" s="93"/>
      <c r="D312" s="69"/>
      <c r="E312" t="s" s="94">
        <v>517</v>
      </c>
      <c r="F312" s="69"/>
      <c r="G312" s="76"/>
      <c r="H312" s="77"/>
      <c r="I312" s="74"/>
    </row>
    <row r="313" ht="15" customHeight="1">
      <c r="A313" s="93"/>
      <c r="B313" s="93"/>
      <c r="C313" t="s" s="70">
        <v>305</v>
      </c>
      <c r="D313" t="s" s="71">
        <v>550</v>
      </c>
      <c r="E313" t="s" s="94">
        <v>551</v>
      </c>
      <c r="F313" t="s" s="71">
        <v>454</v>
      </c>
      <c r="G313" s="76">
        <v>1</v>
      </c>
      <c r="H313" s="138">
        <v>12600</v>
      </c>
      <c r="I313" s="74">
        <f>H313*$G313</f>
        <v>12600</v>
      </c>
    </row>
    <row r="314" ht="15" customHeight="1">
      <c r="A314" s="93"/>
      <c r="B314" s="93"/>
      <c r="C314" s="93"/>
      <c r="D314" s="69"/>
      <c r="E314" t="s" s="157">
        <v>512</v>
      </c>
      <c r="F314" s="69"/>
      <c r="G314" s="76"/>
      <c r="H314" s="77"/>
      <c r="I314" s="74"/>
    </row>
    <row r="315" ht="15" customHeight="1">
      <c r="A315" s="93"/>
      <c r="B315" s="93"/>
      <c r="C315" s="93"/>
      <c r="D315" s="69"/>
      <c r="E315" t="s" s="94">
        <v>552</v>
      </c>
      <c r="F315" s="69"/>
      <c r="G315" s="76"/>
      <c r="H315" s="77"/>
      <c r="I315" s="74"/>
    </row>
    <row r="316" ht="15" customHeight="1">
      <c r="A316" s="93"/>
      <c r="B316" s="93"/>
      <c r="C316" s="93"/>
      <c r="D316" s="69"/>
      <c r="E316" t="s" s="157">
        <v>514</v>
      </c>
      <c r="F316" s="69"/>
      <c r="G316" s="76"/>
      <c r="H316" s="77"/>
      <c r="I316" s="74"/>
    </row>
    <row r="317" ht="15" customHeight="1">
      <c r="A317" s="93"/>
      <c r="B317" s="93"/>
      <c r="C317" s="93"/>
      <c r="D317" s="69"/>
      <c r="E317" t="s" s="94">
        <v>553</v>
      </c>
      <c r="F317" s="69"/>
      <c r="G317" s="76"/>
      <c r="H317" s="77"/>
      <c r="I317" s="74"/>
    </row>
    <row r="318" ht="15" customHeight="1">
      <c r="A318" s="93"/>
      <c r="B318" s="93"/>
      <c r="C318" s="93"/>
      <c r="D318" s="69"/>
      <c r="E318" t="s" s="94">
        <v>554</v>
      </c>
      <c r="F318" s="69"/>
      <c r="G318" s="76"/>
      <c r="H318" s="77"/>
      <c r="I318" s="74"/>
    </row>
    <row r="319" ht="15" customHeight="1">
      <c r="A319" s="93"/>
      <c r="B319" s="93"/>
      <c r="C319" s="93"/>
      <c r="D319" s="69"/>
      <c r="E319" t="s" s="94">
        <v>517</v>
      </c>
      <c r="F319" s="69"/>
      <c r="G319" s="76"/>
      <c r="H319" s="77"/>
      <c r="I319" s="74"/>
    </row>
    <row r="320" ht="15" customHeight="1">
      <c r="A320" s="93"/>
      <c r="B320" s="93"/>
      <c r="C320" t="s" s="70">
        <v>419</v>
      </c>
      <c r="D320" t="s" s="71">
        <v>555</v>
      </c>
      <c r="E320" t="s" s="94">
        <v>556</v>
      </c>
      <c r="F320" t="s" s="71">
        <v>454</v>
      </c>
      <c r="G320" s="76">
        <v>0</v>
      </c>
      <c r="H320" s="138"/>
      <c r="I320" s="74">
        <f>H320*$G320</f>
        <v>0</v>
      </c>
    </row>
    <row r="321" ht="15" customHeight="1">
      <c r="A321" s="93"/>
      <c r="B321" s="93"/>
      <c r="C321" s="93"/>
      <c r="D321" s="69"/>
      <c r="E321" t="s" s="94">
        <v>512</v>
      </c>
      <c r="F321" s="69"/>
      <c r="G321" s="76"/>
      <c r="H321" s="77"/>
      <c r="I321" s="74"/>
    </row>
    <row r="322" ht="15" customHeight="1">
      <c r="A322" s="93"/>
      <c r="B322" s="93"/>
      <c r="C322" s="93"/>
      <c r="D322" s="69"/>
      <c r="E322" t="s" s="94">
        <v>557</v>
      </c>
      <c r="F322" s="69"/>
      <c r="G322" s="76"/>
      <c r="H322" s="77"/>
      <c r="I322" s="74"/>
    </row>
    <row r="323" ht="15" customHeight="1">
      <c r="A323" s="93"/>
      <c r="B323" s="93"/>
      <c r="C323" s="93"/>
      <c r="D323" s="69"/>
      <c r="E323" t="s" s="94">
        <v>514</v>
      </c>
      <c r="F323" s="69"/>
      <c r="G323" s="76"/>
      <c r="H323" s="77"/>
      <c r="I323" s="74"/>
    </row>
    <row r="324" ht="15" customHeight="1">
      <c r="A324" s="93"/>
      <c r="B324" s="93"/>
      <c r="C324" s="93"/>
      <c r="D324" s="69"/>
      <c r="E324" t="s" s="94">
        <v>558</v>
      </c>
      <c r="F324" s="69"/>
      <c r="G324" s="76"/>
      <c r="H324" s="77"/>
      <c r="I324" s="74"/>
    </row>
    <row r="325" ht="15" customHeight="1">
      <c r="A325" s="93"/>
      <c r="B325" s="93"/>
      <c r="C325" s="93"/>
      <c r="D325" s="69"/>
      <c r="E325" t="s" s="94">
        <v>559</v>
      </c>
      <c r="F325" s="69"/>
      <c r="G325" s="76"/>
      <c r="H325" s="77"/>
      <c r="I325" s="74"/>
    </row>
    <row r="326" ht="15" customHeight="1">
      <c r="A326" s="93"/>
      <c r="B326" s="93"/>
      <c r="C326" s="93"/>
      <c r="D326" s="69"/>
      <c r="E326" t="s" s="94">
        <v>517</v>
      </c>
      <c r="F326" s="69"/>
      <c r="G326" s="76"/>
      <c r="H326" s="77"/>
      <c r="I326" s="74"/>
    </row>
    <row r="327" ht="15" customHeight="1">
      <c r="A327" s="93"/>
      <c r="B327" s="93"/>
      <c r="C327" t="s" s="70">
        <v>560</v>
      </c>
      <c r="D327" t="s" s="71">
        <v>509</v>
      </c>
      <c r="E327" t="s" s="94">
        <v>547</v>
      </c>
      <c r="F327" t="s" s="71">
        <v>454</v>
      </c>
      <c r="G327" s="76">
        <v>1</v>
      </c>
      <c r="H327" s="77"/>
      <c r="I327" s="74"/>
    </row>
    <row r="328" ht="15" customHeight="1">
      <c r="A328" s="93"/>
      <c r="B328" s="93"/>
      <c r="C328" s="93"/>
      <c r="D328" s="69"/>
      <c r="E328" t="s" s="94">
        <v>512</v>
      </c>
      <c r="F328" s="69"/>
      <c r="G328" s="76"/>
      <c r="H328" s="77"/>
      <c r="I328" s="74"/>
    </row>
    <row r="329" ht="15" customHeight="1">
      <c r="A329" s="93"/>
      <c r="B329" s="93"/>
      <c r="C329" s="93"/>
      <c r="D329" s="69"/>
      <c r="E329" t="s" s="94">
        <v>561</v>
      </c>
      <c r="F329" s="69"/>
      <c r="G329" s="76"/>
      <c r="H329" s="77"/>
      <c r="I329" s="74"/>
    </row>
    <row r="330" ht="15" customHeight="1">
      <c r="A330" s="93"/>
      <c r="B330" s="93"/>
      <c r="C330" s="93"/>
      <c r="D330" s="69"/>
      <c r="E330" t="s" s="94">
        <v>514</v>
      </c>
      <c r="F330" s="69"/>
      <c r="G330" s="76"/>
      <c r="H330" s="77">
        <v>20000</v>
      </c>
      <c r="I330" s="74">
        <f>SUM(G327*H330)</f>
        <v>20000</v>
      </c>
    </row>
    <row r="331" ht="15" customHeight="1">
      <c r="A331" s="93"/>
      <c r="B331" s="93"/>
      <c r="C331" s="93"/>
      <c r="D331" s="69"/>
      <c r="E331" t="s" s="94">
        <v>542</v>
      </c>
      <c r="F331" s="69"/>
      <c r="G331" s="76"/>
      <c r="H331" s="77"/>
      <c r="I331" s="74"/>
    </row>
    <row r="332" ht="15" customHeight="1">
      <c r="A332" s="93"/>
      <c r="B332" s="93"/>
      <c r="C332" s="93"/>
      <c r="D332" s="69"/>
      <c r="E332" t="s" s="94">
        <v>562</v>
      </c>
      <c r="F332" s="69"/>
      <c r="G332" s="76"/>
      <c r="H332" s="77"/>
      <c r="I332" s="74"/>
    </row>
    <row r="333" ht="15" customHeight="1">
      <c r="A333" s="93"/>
      <c r="B333" s="93"/>
      <c r="C333" s="93"/>
      <c r="D333" s="69"/>
      <c r="E333" t="s" s="94">
        <v>517</v>
      </c>
      <c r="F333" s="69"/>
      <c r="G333" s="76"/>
      <c r="H333" s="77"/>
      <c r="I333" s="74"/>
    </row>
    <row r="334" ht="31.5" customHeight="1">
      <c r="A334" t="s" s="78">
        <v>563</v>
      </c>
      <c r="B334" s="97"/>
      <c r="C334" s="80"/>
      <c r="D334" s="80"/>
      <c r="E334" s="97"/>
      <c r="F334" s="97"/>
      <c r="G334" s="105"/>
      <c r="H334" s="110"/>
      <c r="I334" s="111">
        <f>SUM(I306:I333)</f>
        <v>32600</v>
      </c>
    </row>
    <row r="335" ht="15.75" customHeight="1">
      <c r="A335" s="64"/>
      <c r="B335" t="s" s="63">
        <v>564</v>
      </c>
      <c r="C335" s="64"/>
      <c r="D335" s="64"/>
      <c r="E335" t="s" s="118">
        <v>565</v>
      </c>
      <c r="F335" s="64"/>
      <c r="G335" s="154"/>
      <c r="H335" s="155"/>
      <c r="I335" s="156"/>
    </row>
    <row r="336" ht="15" customHeight="1">
      <c r="A336" s="93"/>
      <c r="B336" s="93"/>
      <c r="C336" t="s" s="70">
        <v>38</v>
      </c>
      <c r="D336" s="93"/>
      <c r="E336" t="s" s="94">
        <v>566</v>
      </c>
      <c r="F336" t="s" s="71">
        <v>454</v>
      </c>
      <c r="G336" s="76">
        <v>0</v>
      </c>
      <c r="H336" s="77"/>
      <c r="I336" s="74">
        <f>H336*$G336</f>
        <v>0</v>
      </c>
    </row>
    <row r="337" ht="15" customHeight="1">
      <c r="A337" s="93"/>
      <c r="B337" s="93"/>
      <c r="C337" t="s" s="70">
        <v>41</v>
      </c>
      <c r="D337" s="93"/>
      <c r="E337" t="s" s="94">
        <v>567</v>
      </c>
      <c r="F337" t="s" s="71">
        <v>454</v>
      </c>
      <c r="G337" s="76">
        <f>0.48/100*G11</f>
        <v>2.4</v>
      </c>
      <c r="H337" s="77">
        <v>1858</v>
      </c>
      <c r="I337" s="74">
        <f>H337*$G337</f>
        <v>4459.2</v>
      </c>
    </row>
    <row r="338" ht="15" customHeight="1">
      <c r="A338" s="93"/>
      <c r="B338" s="93"/>
      <c r="C338" t="s" s="70">
        <v>43</v>
      </c>
      <c r="D338" s="93"/>
      <c r="E338" t="s" s="94">
        <v>568</v>
      </c>
      <c r="F338" t="s" s="71">
        <v>454</v>
      </c>
      <c r="G338" s="76">
        <v>0</v>
      </c>
      <c r="H338" s="77"/>
      <c r="I338" s="74">
        <f>H338*$G338</f>
        <v>0</v>
      </c>
    </row>
    <row r="339" ht="15" customHeight="1">
      <c r="A339" s="93"/>
      <c r="B339" s="93"/>
      <c r="C339" t="s" s="70">
        <v>45</v>
      </c>
      <c r="D339" s="93"/>
      <c r="E339" t="s" s="94">
        <v>569</v>
      </c>
      <c r="F339" t="s" s="71">
        <v>454</v>
      </c>
      <c r="G339" s="76">
        <v>0</v>
      </c>
      <c r="H339" s="77"/>
      <c r="I339" s="74">
        <f>H339*$G339</f>
        <v>0</v>
      </c>
    </row>
    <row r="340" ht="15" customHeight="1">
      <c r="A340" s="93"/>
      <c r="B340" s="93"/>
      <c r="C340" t="s" s="70">
        <v>47</v>
      </c>
      <c r="D340" s="93"/>
      <c r="E340" t="s" s="94">
        <v>570</v>
      </c>
      <c r="F340" t="s" s="71">
        <v>454</v>
      </c>
      <c r="G340" s="76">
        <f>0.48/100*G11</f>
        <v>2.4</v>
      </c>
      <c r="H340" s="77">
        <v>1765</v>
      </c>
      <c r="I340" s="74">
        <f>H340*$G340</f>
        <v>4236</v>
      </c>
    </row>
    <row r="341" ht="15" customHeight="1">
      <c r="A341" s="93"/>
      <c r="B341" s="93"/>
      <c r="C341" t="s" s="70">
        <v>49</v>
      </c>
      <c r="D341" s="93"/>
      <c r="E341" t="s" s="94">
        <v>571</v>
      </c>
      <c r="F341" t="s" s="71">
        <v>454</v>
      </c>
      <c r="G341" s="76">
        <f>0.24/100*G11</f>
        <v>1.2</v>
      </c>
      <c r="H341" s="77">
        <v>1858</v>
      </c>
      <c r="I341" s="74">
        <f>H341*$G341</f>
        <v>2229.6</v>
      </c>
    </row>
    <row r="342" ht="15" customHeight="1">
      <c r="A342" s="93"/>
      <c r="B342" s="93"/>
      <c r="C342" t="s" s="70">
        <v>51</v>
      </c>
      <c r="D342" s="93"/>
      <c r="E342" t="s" s="94">
        <v>572</v>
      </c>
      <c r="F342" t="s" s="71">
        <v>454</v>
      </c>
      <c r="G342" s="76">
        <v>0</v>
      </c>
      <c r="H342" s="77"/>
      <c r="I342" s="74">
        <f>H342*$G342</f>
        <v>0</v>
      </c>
    </row>
    <row r="343" ht="15" customHeight="1">
      <c r="A343" s="93"/>
      <c r="B343" s="93"/>
      <c r="C343" t="s" s="70">
        <v>474</v>
      </c>
      <c r="D343" s="93"/>
      <c r="E343" t="s" s="94">
        <v>573</v>
      </c>
      <c r="F343" t="s" s="71">
        <v>454</v>
      </c>
      <c r="G343" s="76">
        <v>0</v>
      </c>
      <c r="H343" s="77"/>
      <c r="I343" s="74">
        <f>H343*$G343</f>
        <v>0</v>
      </c>
    </row>
    <row r="344" ht="15" customHeight="1">
      <c r="A344" s="93"/>
      <c r="B344" s="93"/>
      <c r="C344" t="s" s="70">
        <v>477</v>
      </c>
      <c r="D344" s="93"/>
      <c r="E344" t="s" s="94">
        <v>574</v>
      </c>
      <c r="F344" t="s" s="71">
        <v>454</v>
      </c>
      <c r="G344" s="76">
        <v>0</v>
      </c>
      <c r="H344" s="77"/>
      <c r="I344" s="74">
        <f>H344*$G344</f>
        <v>0</v>
      </c>
    </row>
    <row r="345" ht="15" customHeight="1">
      <c r="A345" s="93"/>
      <c r="B345" s="93"/>
      <c r="C345" t="s" s="70">
        <v>480</v>
      </c>
      <c r="D345" s="93"/>
      <c r="E345" t="s" s="94">
        <v>575</v>
      </c>
      <c r="F345" t="s" s="71">
        <v>454</v>
      </c>
      <c r="G345" s="76">
        <v>0</v>
      </c>
      <c r="H345" s="77"/>
      <c r="I345" s="74">
        <f>H345*$G345</f>
        <v>0</v>
      </c>
    </row>
    <row r="346" ht="15" customHeight="1">
      <c r="A346" s="93"/>
      <c r="B346" s="93"/>
      <c r="C346" t="s" s="70">
        <v>483</v>
      </c>
      <c r="D346" s="93"/>
      <c r="E346" t="s" s="94">
        <v>576</v>
      </c>
      <c r="F346" t="s" s="71">
        <v>454</v>
      </c>
      <c r="G346" s="76">
        <v>0</v>
      </c>
      <c r="H346" s="77"/>
      <c r="I346" s="74">
        <f>H346*$G346</f>
        <v>0</v>
      </c>
    </row>
    <row r="347" ht="15" customHeight="1">
      <c r="A347" s="93"/>
      <c r="B347" s="93"/>
      <c r="C347" t="s" s="70">
        <v>486</v>
      </c>
      <c r="D347" s="93"/>
      <c r="E347" t="s" s="94">
        <v>577</v>
      </c>
      <c r="F347" t="s" s="71">
        <v>454</v>
      </c>
      <c r="G347" s="76">
        <v>0</v>
      </c>
      <c r="H347" s="77"/>
      <c r="I347" s="74">
        <f>H347*$G347</f>
        <v>0</v>
      </c>
    </row>
    <row r="348" ht="15" customHeight="1">
      <c r="A348" s="93"/>
      <c r="B348" s="93"/>
      <c r="C348" t="s" s="70">
        <v>489</v>
      </c>
      <c r="D348" s="93"/>
      <c r="E348" t="s" s="94">
        <v>578</v>
      </c>
      <c r="F348" t="s" s="71">
        <v>454</v>
      </c>
      <c r="G348" s="76">
        <v>0</v>
      </c>
      <c r="H348" s="77"/>
      <c r="I348" s="74">
        <f>H348*$G348</f>
        <v>0</v>
      </c>
    </row>
    <row r="349" ht="15" customHeight="1">
      <c r="A349" s="93"/>
      <c r="B349" s="93"/>
      <c r="C349" t="s" s="70">
        <v>492</v>
      </c>
      <c r="D349" s="93"/>
      <c r="E349" t="s" s="94">
        <v>579</v>
      </c>
      <c r="F349" t="s" s="71">
        <v>454</v>
      </c>
      <c r="G349" s="76">
        <v>0</v>
      </c>
      <c r="H349" s="77"/>
      <c r="I349" s="74">
        <f>H349*$G349</f>
        <v>0</v>
      </c>
    </row>
    <row r="350" ht="15" customHeight="1">
      <c r="A350" s="93"/>
      <c r="B350" s="93"/>
      <c r="C350" t="s" s="70">
        <v>495</v>
      </c>
      <c r="D350" s="93"/>
      <c r="E350" t="s" s="94">
        <v>580</v>
      </c>
      <c r="F350" t="s" s="71">
        <v>454</v>
      </c>
      <c r="G350" s="76">
        <v>0</v>
      </c>
      <c r="H350" s="77"/>
      <c r="I350" s="74">
        <f>H350*$G350</f>
        <v>0</v>
      </c>
    </row>
    <row r="351" ht="15" customHeight="1">
      <c r="A351" s="93"/>
      <c r="B351" s="93"/>
      <c r="C351" t="s" s="70">
        <v>498</v>
      </c>
      <c r="D351" s="93"/>
      <c r="E351" t="s" s="94">
        <v>581</v>
      </c>
      <c r="F351" t="s" s="71">
        <v>454</v>
      </c>
      <c r="G351" s="76">
        <v>0</v>
      </c>
      <c r="H351" s="77"/>
      <c r="I351" s="74">
        <f>H351*$G351</f>
        <v>0</v>
      </c>
    </row>
    <row r="352" ht="15" customHeight="1">
      <c r="A352" s="93"/>
      <c r="B352" s="93"/>
      <c r="C352" t="s" s="70">
        <v>501</v>
      </c>
      <c r="D352" s="93"/>
      <c r="E352" t="s" s="94">
        <v>582</v>
      </c>
      <c r="F352" t="s" s="71">
        <v>454</v>
      </c>
      <c r="G352" s="76">
        <v>0</v>
      </c>
      <c r="H352" s="77"/>
      <c r="I352" s="74">
        <f>H352*$G352</f>
        <v>0</v>
      </c>
    </row>
    <row r="353" ht="15" customHeight="1">
      <c r="A353" s="93"/>
      <c r="B353" s="93"/>
      <c r="C353" t="s" s="70">
        <v>53</v>
      </c>
      <c r="D353" s="93"/>
      <c r="E353" t="s" s="94">
        <v>583</v>
      </c>
      <c r="F353" s="69"/>
      <c r="G353" s="76"/>
      <c r="H353" s="77"/>
      <c r="I353" s="74">
        <f>H353*$G353</f>
        <v>0</v>
      </c>
    </row>
    <row r="354" ht="32.25" customHeight="1">
      <c r="A354" s="93"/>
      <c r="B354" s="93"/>
      <c r="C354" t="s" s="70">
        <v>56</v>
      </c>
      <c r="D354" s="93"/>
      <c r="E354" t="s" s="94">
        <v>584</v>
      </c>
      <c r="F354" t="s" s="71">
        <v>454</v>
      </c>
      <c r="G354" s="76">
        <v>0</v>
      </c>
      <c r="H354" s="77"/>
      <c r="I354" s="74">
        <f>H354*$G354</f>
        <v>0</v>
      </c>
    </row>
    <row r="355" ht="36" customHeight="1">
      <c r="A355" s="93"/>
      <c r="B355" s="93"/>
      <c r="C355" t="s" s="70">
        <v>59</v>
      </c>
      <c r="D355" s="93"/>
      <c r="E355" t="s" s="94">
        <v>585</v>
      </c>
      <c r="F355" t="s" s="71">
        <v>454</v>
      </c>
      <c r="G355" s="76">
        <v>1</v>
      </c>
      <c r="H355" s="77">
        <v>14560</v>
      </c>
      <c r="I355" s="74">
        <f>H355*$G355</f>
        <v>14560</v>
      </c>
    </row>
    <row r="356" ht="21.75" customHeight="1">
      <c r="A356" s="93"/>
      <c r="B356" s="93"/>
      <c r="C356" t="s" s="70">
        <v>65</v>
      </c>
      <c r="D356" s="93"/>
      <c r="E356" t="s" s="94">
        <v>586</v>
      </c>
      <c r="F356" t="s" s="71">
        <v>454</v>
      </c>
      <c r="G356" s="76">
        <f>0.96/100*G11</f>
        <v>4.8</v>
      </c>
      <c r="H356" s="77">
        <v>100</v>
      </c>
      <c r="I356" s="74">
        <f>H356*$G356</f>
        <v>480</v>
      </c>
    </row>
    <row r="357" ht="177" customHeight="1">
      <c r="A357" s="93"/>
      <c r="B357" s="93"/>
      <c r="C357" s="93"/>
      <c r="D357" t="s" s="71">
        <v>587</v>
      </c>
      <c r="E357" t="s" s="94">
        <v>588</v>
      </c>
      <c r="F357" s="69"/>
      <c r="G357" s="76"/>
      <c r="H357" s="77"/>
      <c r="I357" s="74"/>
    </row>
    <row r="358" ht="81" customHeight="1">
      <c r="A358" s="93"/>
      <c r="B358" s="93"/>
      <c r="C358" t="s" s="70">
        <v>105</v>
      </c>
      <c r="D358" t="s" s="71">
        <v>589</v>
      </c>
      <c r="E358" t="s" s="94">
        <v>590</v>
      </c>
      <c r="F358" s="69"/>
      <c r="G358" s="76"/>
      <c r="H358" s="77"/>
      <c r="I358" s="74"/>
    </row>
    <row r="359" ht="15" customHeight="1">
      <c r="A359" s="93"/>
      <c r="B359" s="93"/>
      <c r="C359" t="s" s="70">
        <v>237</v>
      </c>
      <c r="D359" s="93"/>
      <c r="E359" t="s" s="75">
        <v>591</v>
      </c>
      <c r="F359" t="s" s="71">
        <v>592</v>
      </c>
      <c r="G359" s="76">
        <f>0.8/100*G11</f>
        <v>4</v>
      </c>
      <c r="H359" s="77">
        <v>1150</v>
      </c>
      <c r="I359" s="74">
        <f>H359*$G359</f>
        <v>4600</v>
      </c>
    </row>
    <row r="360" ht="15" customHeight="1">
      <c r="A360" s="93"/>
      <c r="B360" s="93"/>
      <c r="C360" t="s" s="70">
        <v>239</v>
      </c>
      <c r="D360" s="93"/>
      <c r="E360" t="s" s="75">
        <v>593</v>
      </c>
      <c r="F360" t="s" s="71">
        <v>592</v>
      </c>
      <c r="G360" s="76">
        <f>0.8/100*G11</f>
        <v>4</v>
      </c>
      <c r="H360" s="77">
        <v>1550</v>
      </c>
      <c r="I360" s="74">
        <f>H360*$G360</f>
        <v>6200</v>
      </c>
    </row>
    <row r="361" ht="15" customHeight="1">
      <c r="A361" s="93"/>
      <c r="B361" s="93"/>
      <c r="C361" t="s" s="70">
        <v>594</v>
      </c>
      <c r="D361" s="93"/>
      <c r="E361" t="s" s="75">
        <v>595</v>
      </c>
      <c r="F361" t="s" s="71">
        <v>592</v>
      </c>
      <c r="G361" s="76">
        <f>1.6/100*G11</f>
        <v>8</v>
      </c>
      <c r="H361" s="77">
        <v>1550</v>
      </c>
      <c r="I361" s="74">
        <f>H361*$G361</f>
        <v>12400</v>
      </c>
    </row>
    <row r="362" ht="66.75" customHeight="1">
      <c r="A362" s="93"/>
      <c r="B362" s="93"/>
      <c r="C362" t="s" s="70">
        <v>596</v>
      </c>
      <c r="D362" s="93"/>
      <c r="E362" t="s" s="72">
        <v>597</v>
      </c>
      <c r="F362" t="s" s="71">
        <v>406</v>
      </c>
      <c r="G362" s="76">
        <f>1.6/100*G11</f>
        <v>8</v>
      </c>
      <c r="H362" s="77">
        <v>260</v>
      </c>
      <c r="I362" s="74">
        <f>H362*$G362</f>
        <v>2080</v>
      </c>
    </row>
    <row r="363" ht="44.25" customHeight="1">
      <c r="A363" s="93"/>
      <c r="B363" s="93"/>
      <c r="C363" t="s" s="70">
        <v>598</v>
      </c>
      <c r="D363" s="93"/>
      <c r="E363" t="s" s="72">
        <v>599</v>
      </c>
      <c r="F363" t="s" s="71">
        <v>406</v>
      </c>
      <c r="G363" s="76">
        <v>0</v>
      </c>
      <c r="H363" s="77"/>
      <c r="I363" s="74">
        <f>H363*$G363</f>
        <v>0</v>
      </c>
    </row>
    <row r="364" ht="40.5" customHeight="1">
      <c r="A364" s="93"/>
      <c r="B364" s="93"/>
      <c r="C364" t="s" s="70">
        <v>600</v>
      </c>
      <c r="D364" s="93"/>
      <c r="E364" t="s" s="72">
        <v>601</v>
      </c>
      <c r="F364" t="s" s="71">
        <v>406</v>
      </c>
      <c r="G364" s="76">
        <f>0.8/100*G11</f>
        <v>4</v>
      </c>
      <c r="H364" s="77">
        <v>500</v>
      </c>
      <c r="I364" s="74">
        <f>H364*$G364</f>
        <v>2000</v>
      </c>
    </row>
    <row r="365" ht="88.5" customHeight="1">
      <c r="A365" s="93"/>
      <c r="B365" s="93"/>
      <c r="C365" t="s" s="70">
        <v>108</v>
      </c>
      <c r="D365" t="s" s="71">
        <v>602</v>
      </c>
      <c r="E365" t="s" s="158">
        <v>603</v>
      </c>
      <c r="F365" s="69"/>
      <c r="G365" s="76"/>
      <c r="H365" s="77"/>
      <c r="I365" s="74"/>
    </row>
    <row r="366" ht="13.55" customHeight="1">
      <c r="A366" s="93"/>
      <c r="B366" s="93"/>
      <c r="C366" t="s" s="70">
        <v>604</v>
      </c>
      <c r="D366" s="93"/>
      <c r="E366" t="s" s="75">
        <v>591</v>
      </c>
      <c r="F366" t="s" s="159">
        <v>58</v>
      </c>
      <c r="G366" s="76">
        <v>0</v>
      </c>
      <c r="H366" s="77"/>
      <c r="I366" s="74">
        <f>H366*$G366</f>
        <v>0</v>
      </c>
    </row>
    <row r="367" ht="13.55" customHeight="1">
      <c r="A367" s="93"/>
      <c r="B367" s="93"/>
      <c r="C367" t="s" s="70">
        <v>605</v>
      </c>
      <c r="D367" s="93"/>
      <c r="E367" t="s" s="75">
        <v>593</v>
      </c>
      <c r="F367" t="s" s="159">
        <v>58</v>
      </c>
      <c r="G367" s="76">
        <v>0</v>
      </c>
      <c r="H367" s="77"/>
      <c r="I367" s="74">
        <f>H367*$G367</f>
        <v>0</v>
      </c>
    </row>
    <row r="368" ht="13.55" customHeight="1">
      <c r="A368" s="93"/>
      <c r="B368" s="93"/>
      <c r="C368" t="s" s="70">
        <v>606</v>
      </c>
      <c r="D368" s="93"/>
      <c r="E368" t="s" s="75">
        <v>595</v>
      </c>
      <c r="F368" t="s" s="159">
        <v>58</v>
      </c>
      <c r="G368" s="76">
        <v>0</v>
      </c>
      <c r="H368" s="77"/>
      <c r="I368" s="74">
        <f>H368*$G368</f>
        <v>0</v>
      </c>
    </row>
    <row r="369" ht="63" customHeight="1">
      <c r="A369" s="93"/>
      <c r="B369" s="93"/>
      <c r="C369" t="s" s="70">
        <v>560</v>
      </c>
      <c r="D369" s="93"/>
      <c r="E369" t="s" s="72">
        <v>607</v>
      </c>
      <c r="F369" t="s" s="71">
        <v>608</v>
      </c>
      <c r="G369" s="76">
        <v>0</v>
      </c>
      <c r="H369" s="77"/>
      <c r="I369" s="74">
        <f>H369*$G369</f>
        <v>0</v>
      </c>
    </row>
    <row r="370" ht="39.75" customHeight="1">
      <c r="A370" s="93"/>
      <c r="B370" s="93"/>
      <c r="C370" t="s" s="70">
        <v>609</v>
      </c>
      <c r="D370" s="93"/>
      <c r="E370" t="s" s="72">
        <v>610</v>
      </c>
      <c r="F370" t="s" s="148">
        <v>608</v>
      </c>
      <c r="G370" s="76">
        <v>0</v>
      </c>
      <c r="H370" s="77"/>
      <c r="I370" s="74">
        <f>H370*$G370</f>
        <v>0</v>
      </c>
    </row>
    <row r="371" ht="13.55" customHeight="1">
      <c r="A371" s="160"/>
      <c r="B371" s="160"/>
      <c r="C371" t="s" s="161">
        <v>124</v>
      </c>
      <c r="D371" s="160"/>
      <c r="E371" t="s" s="162">
        <v>611</v>
      </c>
      <c r="F371" s="163"/>
      <c r="G371" s="164"/>
      <c r="H371" s="165"/>
      <c r="I371" s="166"/>
    </row>
    <row r="372" ht="104.25" customHeight="1">
      <c r="A372" s="160"/>
      <c r="B372" s="160"/>
      <c r="C372" s="160"/>
      <c r="D372" s="160"/>
      <c r="E372" t="s" s="167">
        <v>612</v>
      </c>
      <c r="F372" s="163"/>
      <c r="G372" s="164"/>
      <c r="H372" s="165"/>
      <c r="I372" s="166"/>
    </row>
    <row r="373" ht="13.55" customHeight="1">
      <c r="A373" s="160"/>
      <c r="B373" s="160"/>
      <c r="C373" t="s" s="161">
        <v>427</v>
      </c>
      <c r="D373" s="160"/>
      <c r="E373" t="s" s="167">
        <v>613</v>
      </c>
      <c r="F373" t="s" s="168">
        <v>592</v>
      </c>
      <c r="G373" s="169">
        <f>0.48/100*G11</f>
        <v>2.4</v>
      </c>
      <c r="H373" s="170">
        <v>1150</v>
      </c>
      <c r="I373" s="166">
        <f>H373*$G373</f>
        <v>2760</v>
      </c>
    </row>
    <row r="374" ht="13.55" customHeight="1">
      <c r="A374" s="160"/>
      <c r="B374" s="160"/>
      <c r="C374" t="s" s="161">
        <v>429</v>
      </c>
      <c r="D374" s="160"/>
      <c r="E374" t="s" s="167">
        <v>614</v>
      </c>
      <c r="F374" t="s" s="168">
        <v>592</v>
      </c>
      <c r="G374" s="171">
        <f>1.6/100*G11</f>
        <v>8</v>
      </c>
      <c r="H374" s="170">
        <v>950</v>
      </c>
      <c r="I374" s="166">
        <f>H374*$G374</f>
        <v>7600</v>
      </c>
    </row>
    <row r="375" ht="13.55" customHeight="1">
      <c r="A375" s="160"/>
      <c r="B375" s="160"/>
      <c r="C375" t="s" s="161">
        <v>431</v>
      </c>
      <c r="D375" s="160"/>
      <c r="E375" t="s" s="167">
        <v>615</v>
      </c>
      <c r="F375" t="s" s="168">
        <v>592</v>
      </c>
      <c r="G375" s="171">
        <f>0.32/100*G11</f>
        <v>1.6</v>
      </c>
      <c r="H375" s="170">
        <v>1350</v>
      </c>
      <c r="I375" s="166">
        <f>H375*$G375</f>
        <v>2160</v>
      </c>
    </row>
    <row r="376" ht="13.55" customHeight="1">
      <c r="A376" s="160"/>
      <c r="B376" s="160"/>
      <c r="C376" t="s" s="161">
        <v>616</v>
      </c>
      <c r="D376" s="160"/>
      <c r="E376" t="s" s="167">
        <v>617</v>
      </c>
      <c r="F376" t="s" s="168">
        <v>592</v>
      </c>
      <c r="G376" s="171">
        <f>0.8/100*G11</f>
        <v>4</v>
      </c>
      <c r="H376" s="170">
        <v>1150</v>
      </c>
      <c r="I376" s="166">
        <f>H376*$G376</f>
        <v>4600</v>
      </c>
    </row>
    <row r="377" ht="51" customHeight="1">
      <c r="A377" s="160"/>
      <c r="B377" s="160"/>
      <c r="C377" t="s" s="161">
        <v>618</v>
      </c>
      <c r="D377" s="160"/>
      <c r="E377" t="s" s="167">
        <v>619</v>
      </c>
      <c r="F377" t="s" s="168">
        <v>592</v>
      </c>
      <c r="G377" s="163"/>
      <c r="H377" s="172"/>
      <c r="I377" s="166">
        <f>H377*$G377</f>
        <v>0</v>
      </c>
    </row>
    <row r="378" ht="102.75" customHeight="1">
      <c r="A378" s="160"/>
      <c r="B378" s="160"/>
      <c r="C378" t="s" s="161">
        <v>145</v>
      </c>
      <c r="D378" s="160"/>
      <c r="E378" t="s" s="167">
        <v>620</v>
      </c>
      <c r="F378" s="163"/>
      <c r="G378" s="163"/>
      <c r="H378" s="172"/>
      <c r="I378" s="166"/>
    </row>
    <row r="379" ht="39.75" customHeight="1">
      <c r="A379" s="160"/>
      <c r="B379" s="160"/>
      <c r="C379" t="s" s="161">
        <v>621</v>
      </c>
      <c r="D379" s="160"/>
      <c r="E379" t="s" s="167">
        <v>622</v>
      </c>
      <c r="F379" t="s" s="168">
        <v>592</v>
      </c>
      <c r="G379" s="171">
        <f>0.8/100*G11</f>
        <v>4</v>
      </c>
      <c r="H379" s="172">
        <v>1250</v>
      </c>
      <c r="I379" s="166">
        <f>H379*$G379</f>
        <v>5000</v>
      </c>
    </row>
    <row r="380" ht="39.75" customHeight="1">
      <c r="A380" s="160"/>
      <c r="B380" s="160"/>
      <c r="C380" t="s" s="161">
        <v>623</v>
      </c>
      <c r="D380" s="160"/>
      <c r="E380" t="s" s="167">
        <v>624</v>
      </c>
      <c r="F380" t="s" s="168">
        <v>592</v>
      </c>
      <c r="G380" s="171">
        <f>2.41/100*G11</f>
        <v>12.05</v>
      </c>
      <c r="H380" s="172">
        <v>1150</v>
      </c>
      <c r="I380" s="166">
        <f>H380*$G380</f>
        <v>13857.5</v>
      </c>
    </row>
    <row r="381" ht="47.25" customHeight="1">
      <c r="A381" s="160"/>
      <c r="B381" s="160"/>
      <c r="C381" t="s" s="161">
        <v>625</v>
      </c>
      <c r="D381" s="160"/>
      <c r="E381" t="s" s="167">
        <v>626</v>
      </c>
      <c r="F381" t="s" s="168">
        <v>592</v>
      </c>
      <c r="G381" s="163"/>
      <c r="H381" s="172"/>
      <c r="I381" s="166">
        <f>H381*$G381</f>
        <v>0</v>
      </c>
    </row>
    <row r="382" ht="49.5" customHeight="1">
      <c r="A382" s="160"/>
      <c r="B382" s="160"/>
      <c r="C382" t="s" s="161">
        <v>627</v>
      </c>
      <c r="D382" s="160"/>
      <c r="E382" t="s" s="167">
        <v>628</v>
      </c>
      <c r="F382" t="s" s="168">
        <v>608</v>
      </c>
      <c r="G382" s="171">
        <f>22.45/100*G11</f>
        <v>112.25</v>
      </c>
      <c r="H382" s="172">
        <v>260</v>
      </c>
      <c r="I382" s="166">
        <f>H382*$G382</f>
        <v>29185</v>
      </c>
    </row>
    <row r="383" ht="13.55" customHeight="1">
      <c r="A383" s="160"/>
      <c r="B383" s="160"/>
      <c r="C383" t="s" s="161">
        <v>148</v>
      </c>
      <c r="D383" s="160"/>
      <c r="E383" t="s" s="162">
        <v>629</v>
      </c>
      <c r="F383" s="163"/>
      <c r="G383" s="163"/>
      <c r="H383" s="172"/>
      <c r="I383" s="166"/>
    </row>
    <row r="384" ht="105.75" customHeight="1">
      <c r="A384" s="160"/>
      <c r="B384" s="160"/>
      <c r="C384" s="160"/>
      <c r="D384" s="160"/>
      <c r="E384" t="s" s="167">
        <v>630</v>
      </c>
      <c r="F384" s="163"/>
      <c r="G384" s="163"/>
      <c r="H384" s="172"/>
      <c r="I384" s="166"/>
    </row>
    <row r="385" ht="13.55" customHeight="1">
      <c r="A385" s="160"/>
      <c r="B385" s="160"/>
      <c r="C385" t="s" s="161">
        <v>250</v>
      </c>
      <c r="D385" s="160"/>
      <c r="E385" t="s" s="167">
        <v>613</v>
      </c>
      <c r="F385" t="s" s="168">
        <v>592</v>
      </c>
      <c r="G385" s="173">
        <v>0</v>
      </c>
      <c r="H385" s="170"/>
      <c r="I385" s="166">
        <f>H385*$G385</f>
        <v>0</v>
      </c>
    </row>
    <row r="386" ht="13.55" customHeight="1">
      <c r="A386" s="160"/>
      <c r="B386" s="160"/>
      <c r="C386" t="s" s="161">
        <v>631</v>
      </c>
      <c r="D386" s="160"/>
      <c r="E386" t="s" s="167">
        <v>614</v>
      </c>
      <c r="F386" t="s" s="168">
        <v>592</v>
      </c>
      <c r="G386" s="173">
        <v>0</v>
      </c>
      <c r="H386" s="170"/>
      <c r="I386" s="166">
        <f>H386*$G386</f>
        <v>0</v>
      </c>
    </row>
    <row r="387" ht="13.55" customHeight="1">
      <c r="A387" s="160"/>
      <c r="B387" s="160"/>
      <c r="C387" t="s" s="161">
        <v>632</v>
      </c>
      <c r="D387" s="160"/>
      <c r="E387" t="s" s="167">
        <v>615</v>
      </c>
      <c r="F387" t="s" s="168">
        <v>592</v>
      </c>
      <c r="G387" s="173">
        <v>0</v>
      </c>
      <c r="H387" s="170"/>
      <c r="I387" s="166">
        <f>H387*$G387</f>
        <v>0</v>
      </c>
    </row>
    <row r="388" ht="13.55" customHeight="1">
      <c r="A388" s="160"/>
      <c r="B388" s="160"/>
      <c r="C388" t="s" s="161">
        <v>633</v>
      </c>
      <c r="D388" s="160"/>
      <c r="E388" t="s" s="167">
        <v>617</v>
      </c>
      <c r="F388" t="s" s="168">
        <v>592</v>
      </c>
      <c r="G388" s="173">
        <v>0</v>
      </c>
      <c r="H388" s="170"/>
      <c r="I388" s="166">
        <f>H388*$G388</f>
        <v>0</v>
      </c>
    </row>
    <row r="389" ht="102.75" customHeight="1">
      <c r="A389" s="160"/>
      <c r="B389" s="160"/>
      <c r="C389" t="s" s="161">
        <v>152</v>
      </c>
      <c r="D389" s="160"/>
      <c r="E389" t="s" s="167">
        <v>634</v>
      </c>
      <c r="F389" s="163"/>
      <c r="G389" s="163"/>
      <c r="H389" s="172"/>
      <c r="I389" s="166"/>
    </row>
    <row r="390" ht="39.75" customHeight="1">
      <c r="A390" s="160"/>
      <c r="B390" s="160"/>
      <c r="C390" t="s" s="161">
        <v>635</v>
      </c>
      <c r="D390" s="160"/>
      <c r="E390" t="s" s="167">
        <v>622</v>
      </c>
      <c r="F390" t="s" s="168">
        <v>592</v>
      </c>
      <c r="G390" s="173">
        <v>0</v>
      </c>
      <c r="H390" s="172"/>
      <c r="I390" s="166">
        <f>H390*$G390</f>
        <v>0</v>
      </c>
    </row>
    <row r="391" ht="39.75" customHeight="1">
      <c r="A391" s="160"/>
      <c r="B391" s="160"/>
      <c r="C391" t="s" s="161">
        <v>636</v>
      </c>
      <c r="D391" s="160"/>
      <c r="E391" t="s" s="167">
        <v>624</v>
      </c>
      <c r="F391" t="s" s="168">
        <v>592</v>
      </c>
      <c r="G391" s="173">
        <v>0</v>
      </c>
      <c r="H391" s="172"/>
      <c r="I391" s="166">
        <f>H391*$G391</f>
        <v>0</v>
      </c>
    </row>
    <row r="392" ht="41.25" customHeight="1">
      <c r="A392" s="93"/>
      <c r="B392" s="93"/>
      <c r="C392" t="s" s="70">
        <v>155</v>
      </c>
      <c r="D392" t="s" s="71">
        <v>637</v>
      </c>
      <c r="E392" t="s" s="72">
        <v>638</v>
      </c>
      <c r="F392" s="69"/>
      <c r="G392" s="76"/>
      <c r="H392" s="77"/>
      <c r="I392" s="74"/>
    </row>
    <row r="393" ht="15" customHeight="1">
      <c r="A393" s="93"/>
      <c r="B393" s="93"/>
      <c r="C393" t="s" s="70">
        <v>639</v>
      </c>
      <c r="D393" s="69"/>
      <c r="E393" t="s" s="72">
        <v>640</v>
      </c>
      <c r="F393" t="s" s="71">
        <v>608</v>
      </c>
      <c r="G393" s="174">
        <f t="shared" si="306" ref="G393:G394">4.01/100*1247</f>
        <v>50.0047</v>
      </c>
      <c r="H393" s="138">
        <v>79</v>
      </c>
      <c r="I393" s="74">
        <f>H393*$G393</f>
        <v>3950.3713</v>
      </c>
    </row>
    <row r="394" ht="15" customHeight="1">
      <c r="A394" s="93"/>
      <c r="B394" s="93"/>
      <c r="C394" t="s" s="70">
        <v>641</v>
      </c>
      <c r="D394" s="69"/>
      <c r="E394" t="s" s="72">
        <v>642</v>
      </c>
      <c r="F394" t="s" s="71">
        <v>608</v>
      </c>
      <c r="G394" s="174">
        <f t="shared" si="306"/>
        <v>50.0047</v>
      </c>
      <c r="H394" s="138">
        <v>100</v>
      </c>
      <c r="I394" s="74">
        <f>H394*$G394</f>
        <v>5000.47</v>
      </c>
    </row>
    <row r="395" ht="15" customHeight="1">
      <c r="A395" s="93"/>
      <c r="B395" s="93"/>
      <c r="C395" t="s" s="70">
        <v>643</v>
      </c>
      <c r="D395" s="93"/>
      <c r="E395" t="s" s="72">
        <v>644</v>
      </c>
      <c r="F395" t="s" s="71">
        <v>608</v>
      </c>
      <c r="G395" s="76">
        <v>0</v>
      </c>
      <c r="H395" s="138"/>
      <c r="I395" s="74">
        <f>H395*$G395</f>
        <v>0</v>
      </c>
    </row>
    <row r="396" ht="15" customHeight="1">
      <c r="A396" s="93"/>
      <c r="B396" s="93"/>
      <c r="C396" t="s" s="70">
        <v>645</v>
      </c>
      <c r="D396" s="93"/>
      <c r="E396" t="s" s="72">
        <v>646</v>
      </c>
      <c r="F396" t="s" s="71">
        <v>608</v>
      </c>
      <c r="G396" s="76">
        <v>0</v>
      </c>
      <c r="H396" s="138"/>
      <c r="I396" s="74">
        <f>H396*$G396</f>
        <v>0</v>
      </c>
    </row>
    <row r="397" ht="15" customHeight="1">
      <c r="A397" s="93"/>
      <c r="B397" s="93"/>
      <c r="C397" t="s" s="70">
        <v>647</v>
      </c>
      <c r="D397" s="93"/>
      <c r="E397" t="s" s="72">
        <v>648</v>
      </c>
      <c r="F397" t="s" s="71">
        <v>608</v>
      </c>
      <c r="G397" s="76">
        <v>0</v>
      </c>
      <c r="H397" s="138"/>
      <c r="I397" s="74">
        <f>H397*$G397</f>
        <v>0</v>
      </c>
    </row>
    <row r="398" ht="48.75" customHeight="1">
      <c r="A398" s="93"/>
      <c r="B398" s="93"/>
      <c r="C398" t="s" s="70">
        <v>160</v>
      </c>
      <c r="D398" s="93"/>
      <c r="E398" t="s" s="72">
        <v>649</v>
      </c>
      <c r="F398" s="69"/>
      <c r="G398" s="76"/>
      <c r="H398" s="77"/>
      <c r="I398" s="74"/>
    </row>
    <row r="399" ht="15" customHeight="1">
      <c r="A399" s="93"/>
      <c r="B399" s="93"/>
      <c r="C399" t="s" s="70">
        <v>650</v>
      </c>
      <c r="D399" s="93"/>
      <c r="E399" t="s" s="72">
        <v>640</v>
      </c>
      <c r="F399" t="s" s="71">
        <v>608</v>
      </c>
      <c r="G399" s="76">
        <v>0</v>
      </c>
      <c r="H399" s="138"/>
      <c r="I399" s="74">
        <f>H399*$G399</f>
        <v>0</v>
      </c>
    </row>
    <row r="400" ht="15" customHeight="1">
      <c r="A400" s="93"/>
      <c r="B400" s="93"/>
      <c r="C400" t="s" s="70">
        <v>651</v>
      </c>
      <c r="D400" s="93"/>
      <c r="E400" t="s" s="72">
        <v>642</v>
      </c>
      <c r="F400" t="s" s="71">
        <v>608</v>
      </c>
      <c r="G400" s="76">
        <v>0</v>
      </c>
      <c r="H400" s="138"/>
      <c r="I400" s="74">
        <f>H400*$G400</f>
        <v>0</v>
      </c>
    </row>
    <row r="401" ht="15" customHeight="1">
      <c r="A401" s="93"/>
      <c r="B401" s="93"/>
      <c r="C401" t="s" s="70">
        <v>652</v>
      </c>
      <c r="D401" s="93"/>
      <c r="E401" t="s" s="72">
        <v>644</v>
      </c>
      <c r="F401" t="s" s="71">
        <v>608</v>
      </c>
      <c r="G401" s="76">
        <v>0</v>
      </c>
      <c r="H401" s="138"/>
      <c r="I401" s="74">
        <f>H401*$G401</f>
        <v>0</v>
      </c>
    </row>
    <row r="402" ht="15" customHeight="1">
      <c r="A402" s="93"/>
      <c r="B402" s="93"/>
      <c r="C402" t="s" s="70">
        <v>653</v>
      </c>
      <c r="D402" s="93"/>
      <c r="E402" t="s" s="72">
        <v>646</v>
      </c>
      <c r="F402" t="s" s="71">
        <v>608</v>
      </c>
      <c r="G402" s="76">
        <v>0</v>
      </c>
      <c r="H402" s="138"/>
      <c r="I402" s="74">
        <f>H402*$G402</f>
        <v>0</v>
      </c>
    </row>
    <row r="403" ht="15" customHeight="1">
      <c r="A403" s="93"/>
      <c r="B403" s="93"/>
      <c r="C403" t="s" s="70">
        <v>654</v>
      </c>
      <c r="D403" s="93"/>
      <c r="E403" t="s" s="72">
        <v>648</v>
      </c>
      <c r="F403" t="s" s="71">
        <v>608</v>
      </c>
      <c r="G403" s="76">
        <v>0</v>
      </c>
      <c r="H403" s="138"/>
      <c r="I403" s="74">
        <f>H403*$G403</f>
        <v>0</v>
      </c>
    </row>
    <row r="404" ht="33" customHeight="1">
      <c r="A404" s="93"/>
      <c r="B404" s="93"/>
      <c r="C404" t="s" s="70">
        <v>163</v>
      </c>
      <c r="D404" s="93"/>
      <c r="E404" t="s" s="72">
        <v>655</v>
      </c>
      <c r="F404" t="s" s="71">
        <v>608</v>
      </c>
      <c r="G404" s="76">
        <v>0</v>
      </c>
      <c r="H404" s="138"/>
      <c r="I404" s="74">
        <f>H404*$G404</f>
        <v>0</v>
      </c>
    </row>
    <row r="405" ht="35.25" customHeight="1">
      <c r="A405" s="93"/>
      <c r="B405" s="93"/>
      <c r="C405" t="s" s="70">
        <v>166</v>
      </c>
      <c r="D405" s="93"/>
      <c r="E405" t="s" s="145">
        <v>656</v>
      </c>
      <c r="F405" t="s" s="71">
        <v>608</v>
      </c>
      <c r="G405" s="76">
        <f>2.73/100*G11</f>
        <v>13.65</v>
      </c>
      <c r="H405" s="138">
        <v>89</v>
      </c>
      <c r="I405" s="74">
        <f>H405*$G405</f>
        <v>1214.85</v>
      </c>
    </row>
    <row r="406" ht="41.25" customHeight="1">
      <c r="A406" s="93"/>
      <c r="B406" s="93"/>
      <c r="C406" t="s" s="70">
        <v>169</v>
      </c>
      <c r="D406" s="93"/>
      <c r="E406" t="s" s="72">
        <v>657</v>
      </c>
      <c r="F406" t="s" s="71">
        <v>608</v>
      </c>
      <c r="G406" s="76">
        <v>5</v>
      </c>
      <c r="H406" s="138">
        <v>200</v>
      </c>
      <c r="I406" s="74">
        <f>H406*$G406</f>
        <v>1000</v>
      </c>
    </row>
    <row r="407" ht="33.75" customHeight="1">
      <c r="A407" s="93"/>
      <c r="B407" s="93"/>
      <c r="C407" t="s" s="70">
        <v>172</v>
      </c>
      <c r="D407" s="93"/>
      <c r="E407" t="s" s="72">
        <v>658</v>
      </c>
      <c r="F407" t="s" s="71">
        <v>608</v>
      </c>
      <c r="G407" s="76">
        <v>0</v>
      </c>
      <c r="H407" s="138"/>
      <c r="I407" s="74">
        <f>H407*$G407</f>
        <v>0</v>
      </c>
    </row>
    <row r="408" ht="42.75" customHeight="1">
      <c r="A408" s="93"/>
      <c r="B408" s="93"/>
      <c r="C408" t="s" s="70">
        <v>175</v>
      </c>
      <c r="D408" s="93"/>
      <c r="E408" t="s" s="72">
        <v>659</v>
      </c>
      <c r="F408" t="s" s="71">
        <v>608</v>
      </c>
      <c r="G408" s="76">
        <v>0</v>
      </c>
      <c r="H408" s="77"/>
      <c r="I408" s="74">
        <f>H408*$G408</f>
        <v>0</v>
      </c>
    </row>
    <row r="409" ht="31.5" customHeight="1">
      <c r="A409" t="s" s="78">
        <v>660</v>
      </c>
      <c r="B409" s="97"/>
      <c r="C409" s="80"/>
      <c r="D409" s="80"/>
      <c r="E409" s="105"/>
      <c r="F409" s="97"/>
      <c r="G409" s="106"/>
      <c r="H409" s="107"/>
      <c r="I409" s="108">
        <f>SUM(I336:I408)</f>
        <v>129572.9913</v>
      </c>
    </row>
    <row r="410" ht="15.75" customHeight="1">
      <c r="A410" s="64"/>
      <c r="B410" t="s" s="63">
        <v>661</v>
      </c>
      <c r="C410" s="64"/>
      <c r="D410" s="64"/>
      <c r="E410" t="s" s="118">
        <v>662</v>
      </c>
      <c r="F410" s="119"/>
      <c r="G410" s="120"/>
      <c r="H410" s="121"/>
      <c r="I410" s="122"/>
    </row>
    <row r="411" ht="58.5" customHeight="1">
      <c r="A411" s="149"/>
      <c r="B411" s="149"/>
      <c r="C411" t="s" s="70">
        <v>35</v>
      </c>
      <c r="D411" t="s" s="71">
        <v>663</v>
      </c>
      <c r="E411" t="s" s="94">
        <v>664</v>
      </c>
      <c r="F411" s="69"/>
      <c r="G411" s="76"/>
      <c r="H411" s="77"/>
      <c r="I411" s="74"/>
    </row>
    <row r="412" ht="15" customHeight="1">
      <c r="A412" s="149"/>
      <c r="B412" s="149"/>
      <c r="C412" t="s" s="70">
        <v>38</v>
      </c>
      <c r="D412" s="93"/>
      <c r="E412" t="s" s="94">
        <v>665</v>
      </c>
      <c r="F412" t="s" s="71">
        <v>608</v>
      </c>
      <c r="G412" s="76"/>
      <c r="H412" s="77"/>
      <c r="I412" s="74">
        <f>H412*$G412</f>
        <v>0</v>
      </c>
    </row>
    <row r="413" ht="15" customHeight="1">
      <c r="A413" s="149"/>
      <c r="B413" s="149"/>
      <c r="C413" t="s" s="70">
        <v>41</v>
      </c>
      <c r="D413" s="93"/>
      <c r="E413" t="s" s="94">
        <v>666</v>
      </c>
      <c r="F413" t="s" s="71">
        <v>608</v>
      </c>
      <c r="G413" s="76"/>
      <c r="H413" s="77"/>
      <c r="I413" s="74">
        <f>H413*$G413</f>
        <v>0</v>
      </c>
    </row>
    <row r="414" ht="15" customHeight="1">
      <c r="A414" s="149"/>
      <c r="B414" s="149"/>
      <c r="C414" t="s" s="70">
        <v>43</v>
      </c>
      <c r="D414" s="93"/>
      <c r="E414" t="s" s="94">
        <v>667</v>
      </c>
      <c r="F414" t="s" s="71">
        <v>608</v>
      </c>
      <c r="G414" s="76"/>
      <c r="H414" s="77"/>
      <c r="I414" s="74">
        <f>H414*$G414</f>
        <v>0</v>
      </c>
    </row>
    <row r="415" ht="15" customHeight="1">
      <c r="A415" s="149"/>
      <c r="B415" s="149"/>
      <c r="C415" t="s" s="70">
        <v>45</v>
      </c>
      <c r="D415" s="93"/>
      <c r="E415" t="s" s="94">
        <v>668</v>
      </c>
      <c r="F415" t="s" s="71">
        <v>608</v>
      </c>
      <c r="G415" s="76"/>
      <c r="H415" s="77"/>
      <c r="I415" s="74">
        <f>H415*$G415</f>
        <v>0</v>
      </c>
    </row>
    <row r="416" ht="15" customHeight="1">
      <c r="A416" s="149"/>
      <c r="B416" s="149"/>
      <c r="C416" t="s" s="70">
        <v>47</v>
      </c>
      <c r="D416" s="93"/>
      <c r="E416" t="s" s="94">
        <v>669</v>
      </c>
      <c r="F416" t="s" s="71">
        <v>608</v>
      </c>
      <c r="G416" s="76"/>
      <c r="H416" s="77"/>
      <c r="I416" s="74">
        <f>H416*$G416</f>
        <v>0</v>
      </c>
    </row>
    <row r="417" ht="15" customHeight="1">
      <c r="A417" s="149"/>
      <c r="B417" s="149"/>
      <c r="C417" t="s" s="70">
        <v>49</v>
      </c>
      <c r="D417" s="93"/>
      <c r="E417" t="s" s="94">
        <v>670</v>
      </c>
      <c r="F417" t="s" s="71">
        <v>608</v>
      </c>
      <c r="G417" s="76">
        <v>5</v>
      </c>
      <c r="H417" s="77">
        <v>860</v>
      </c>
      <c r="I417" s="74">
        <f>H417*$G417</f>
        <v>4300</v>
      </c>
    </row>
    <row r="418" ht="15" customHeight="1">
      <c r="A418" s="149"/>
      <c r="B418" s="149"/>
      <c r="C418" t="s" s="70">
        <v>51</v>
      </c>
      <c r="D418" s="93"/>
      <c r="E418" t="s" s="94">
        <v>671</v>
      </c>
      <c r="F418" t="s" s="71">
        <v>608</v>
      </c>
      <c r="G418" s="76">
        <v>0</v>
      </c>
      <c r="H418" s="77"/>
      <c r="I418" s="74">
        <f>H418*$G418</f>
        <v>0</v>
      </c>
    </row>
    <row r="419" ht="15" customHeight="1">
      <c r="A419" s="149"/>
      <c r="B419" s="149"/>
      <c r="C419" t="s" s="70">
        <v>474</v>
      </c>
      <c r="D419" s="93"/>
      <c r="E419" t="s" s="94">
        <v>672</v>
      </c>
      <c r="F419" t="s" s="71">
        <v>608</v>
      </c>
      <c r="G419" s="76"/>
      <c r="H419" s="77"/>
      <c r="I419" s="74">
        <f>H419*$G419</f>
        <v>0</v>
      </c>
    </row>
    <row r="420" ht="15" customHeight="1">
      <c r="A420" s="149"/>
      <c r="B420" s="149"/>
      <c r="C420" t="s" s="70">
        <v>477</v>
      </c>
      <c r="D420" s="93"/>
      <c r="E420" t="s" s="94">
        <v>673</v>
      </c>
      <c r="F420" t="s" s="71">
        <v>608</v>
      </c>
      <c r="G420" s="76"/>
      <c r="H420" s="77"/>
      <c r="I420" s="74">
        <f>H420*$G420</f>
        <v>0</v>
      </c>
    </row>
    <row r="421" ht="15" customHeight="1">
      <c r="A421" s="149"/>
      <c r="B421" s="149"/>
      <c r="C421" t="s" s="70">
        <v>480</v>
      </c>
      <c r="D421" s="93"/>
      <c r="E421" t="s" s="94">
        <v>674</v>
      </c>
      <c r="F421" t="s" s="71">
        <v>608</v>
      </c>
      <c r="G421" s="76"/>
      <c r="H421" s="77"/>
      <c r="I421" s="74">
        <f>H421*$G421</f>
        <v>0</v>
      </c>
    </row>
    <row r="422" ht="15" customHeight="1">
      <c r="A422" s="149"/>
      <c r="B422" s="149"/>
      <c r="C422" t="s" s="70">
        <v>483</v>
      </c>
      <c r="D422" s="93"/>
      <c r="E422" t="s" s="94">
        <v>675</v>
      </c>
      <c r="F422" t="s" s="71">
        <v>608</v>
      </c>
      <c r="G422" s="76">
        <v>0</v>
      </c>
      <c r="H422" s="77"/>
      <c r="I422" s="74">
        <f>H422*$G422</f>
        <v>0</v>
      </c>
    </row>
    <row r="423" ht="15" customHeight="1">
      <c r="A423" s="149"/>
      <c r="B423" s="149"/>
      <c r="C423" t="s" s="70">
        <v>486</v>
      </c>
      <c r="D423" s="93"/>
      <c r="E423" t="s" s="94">
        <v>676</v>
      </c>
      <c r="F423" t="s" s="71">
        <v>608</v>
      </c>
      <c r="G423" s="76">
        <v>5</v>
      </c>
      <c r="H423" s="77">
        <v>970</v>
      </c>
      <c r="I423" s="74">
        <f>H423*$G423</f>
        <v>4850</v>
      </c>
    </row>
    <row r="424" ht="15" customHeight="1">
      <c r="A424" s="149"/>
      <c r="B424" s="149"/>
      <c r="C424" t="s" s="70">
        <v>489</v>
      </c>
      <c r="D424" s="93"/>
      <c r="E424" t="s" s="94">
        <v>677</v>
      </c>
      <c r="F424" t="s" s="71">
        <v>608</v>
      </c>
      <c r="G424" s="76">
        <v>0</v>
      </c>
      <c r="H424" s="77"/>
      <c r="I424" s="74">
        <f>H424*$G424</f>
        <v>0</v>
      </c>
    </row>
    <row r="425" ht="58.5" customHeight="1">
      <c r="A425" s="149"/>
      <c r="B425" s="149"/>
      <c r="C425" s="69"/>
      <c r="D425" t="s" s="175">
        <v>678</v>
      </c>
      <c r="E425" t="s" s="72">
        <v>679</v>
      </c>
      <c r="F425" s="87"/>
      <c r="G425" s="76"/>
      <c r="H425" s="77"/>
      <c r="I425" s="74"/>
    </row>
    <row r="426" ht="18" customHeight="1">
      <c r="A426" s="149"/>
      <c r="B426" s="149"/>
      <c r="C426" t="s" s="70">
        <v>53</v>
      </c>
      <c r="D426" s="93"/>
      <c r="E426" t="s" s="176">
        <v>680</v>
      </c>
      <c r="F426" s="87"/>
      <c r="G426" s="76"/>
      <c r="H426" s="77"/>
      <c r="I426" s="74"/>
    </row>
    <row r="427" ht="15" customHeight="1">
      <c r="A427" s="149"/>
      <c r="B427" s="149"/>
      <c r="C427" t="s" s="70">
        <v>56</v>
      </c>
      <c r="D427" s="93"/>
      <c r="E427" t="s" s="94">
        <v>681</v>
      </c>
      <c r="F427" t="s" s="71">
        <v>682</v>
      </c>
      <c r="G427" s="76">
        <v>0</v>
      </c>
      <c r="H427" s="77"/>
      <c r="I427" s="74">
        <f>H427*$G427</f>
        <v>0</v>
      </c>
    </row>
    <row r="428" ht="15" customHeight="1">
      <c r="A428" s="149"/>
      <c r="B428" s="149"/>
      <c r="C428" t="s" s="70">
        <v>59</v>
      </c>
      <c r="D428" s="93"/>
      <c r="E428" t="s" s="94">
        <v>683</v>
      </c>
      <c r="F428" t="s" s="71">
        <v>682</v>
      </c>
      <c r="G428" s="76">
        <v>0</v>
      </c>
      <c r="H428" s="77"/>
      <c r="I428" s="74">
        <f>H428*$G428</f>
        <v>0</v>
      </c>
    </row>
    <row r="429" ht="15" customHeight="1">
      <c r="A429" s="149"/>
      <c r="B429" s="149"/>
      <c r="C429" t="s" s="70">
        <v>61</v>
      </c>
      <c r="D429" s="93"/>
      <c r="E429" t="s" s="94">
        <v>684</v>
      </c>
      <c r="F429" t="s" s="71">
        <v>682</v>
      </c>
      <c r="G429" s="76">
        <v>0</v>
      </c>
      <c r="H429" s="77"/>
      <c r="I429" s="74">
        <f>H429*$G429</f>
        <v>0</v>
      </c>
    </row>
    <row r="430" ht="48" customHeight="1">
      <c r="A430" s="149"/>
      <c r="B430" s="149"/>
      <c r="C430" t="s" s="70">
        <v>65</v>
      </c>
      <c r="D430" s="93"/>
      <c r="E430" t="s" s="94">
        <v>685</v>
      </c>
      <c r="F430" t="s" s="71">
        <v>608</v>
      </c>
      <c r="G430" s="76">
        <v>0</v>
      </c>
      <c r="H430" s="77"/>
      <c r="I430" s="74"/>
    </row>
    <row r="431" ht="18.75" customHeight="1">
      <c r="A431" s="149"/>
      <c r="B431" s="149"/>
      <c r="C431" t="s" s="70">
        <v>92</v>
      </c>
      <c r="D431" s="93"/>
      <c r="E431" t="s" s="75">
        <v>686</v>
      </c>
      <c r="F431" t="s" s="71">
        <v>608</v>
      </c>
      <c r="G431" s="76"/>
      <c r="H431" s="77"/>
      <c r="I431" s="74">
        <f>H431*$G431</f>
        <v>0</v>
      </c>
    </row>
    <row r="432" ht="19.5" customHeight="1">
      <c r="A432" s="149"/>
      <c r="B432" s="149"/>
      <c r="C432" t="s" s="70">
        <v>305</v>
      </c>
      <c r="D432" s="93"/>
      <c r="E432" t="s" s="75">
        <v>687</v>
      </c>
      <c r="F432" t="s" s="71">
        <v>608</v>
      </c>
      <c r="G432" s="76">
        <v>0</v>
      </c>
      <c r="H432" s="77"/>
      <c r="I432" s="74">
        <f>H432*$G432</f>
        <v>0</v>
      </c>
    </row>
    <row r="433" ht="31.5" customHeight="1">
      <c r="A433" t="s" s="78">
        <v>688</v>
      </c>
      <c r="B433" s="97"/>
      <c r="C433" s="80"/>
      <c r="D433" s="80"/>
      <c r="E433" s="105"/>
      <c r="F433" s="97"/>
      <c r="G433" s="106"/>
      <c r="H433" s="107"/>
      <c r="I433" s="108">
        <f>SUM(I412:I432)</f>
        <v>9150</v>
      </c>
    </row>
    <row r="434" ht="15.75" customHeight="1">
      <c r="A434" s="64"/>
      <c r="B434" t="s" s="63">
        <v>689</v>
      </c>
      <c r="C434" s="64"/>
      <c r="D434" s="64"/>
      <c r="E434" t="s" s="118">
        <v>690</v>
      </c>
      <c r="F434" s="64"/>
      <c r="G434" s="120"/>
      <c r="H434" s="121"/>
      <c r="I434" s="122"/>
    </row>
    <row r="435" ht="33.75" customHeight="1">
      <c r="A435" s="149"/>
      <c r="B435" s="149"/>
      <c r="C435" t="s" s="70">
        <v>38</v>
      </c>
      <c r="D435" s="93"/>
      <c r="E435" t="s" s="72">
        <v>691</v>
      </c>
      <c r="F435" t="s" s="71">
        <v>692</v>
      </c>
      <c r="G435" s="76">
        <v>0</v>
      </c>
      <c r="H435" s="77"/>
      <c r="I435" s="74">
        <f>H435*$G435</f>
        <v>0</v>
      </c>
    </row>
    <row r="436" ht="32.25" customHeight="1">
      <c r="A436" s="149"/>
      <c r="B436" s="149"/>
      <c r="C436" t="s" s="70">
        <v>41</v>
      </c>
      <c r="D436" s="93"/>
      <c r="E436" t="s" s="72">
        <v>693</v>
      </c>
      <c r="F436" t="s" s="71">
        <v>692</v>
      </c>
      <c r="G436" s="76">
        <v>0</v>
      </c>
      <c r="H436" s="77"/>
      <c r="I436" s="74">
        <f>H436*$G436</f>
        <v>0</v>
      </c>
    </row>
    <row r="437" ht="34.5" customHeight="1">
      <c r="A437" s="149"/>
      <c r="B437" s="149"/>
      <c r="C437" t="s" s="70">
        <v>43</v>
      </c>
      <c r="D437" s="93"/>
      <c r="E437" t="s" s="72">
        <v>694</v>
      </c>
      <c r="F437" t="s" s="71">
        <v>692</v>
      </c>
      <c r="G437" s="76">
        <v>0</v>
      </c>
      <c r="H437" s="77"/>
      <c r="I437" s="74">
        <f>H437*$G437</f>
        <v>0</v>
      </c>
    </row>
    <row r="438" ht="32.25" customHeight="1">
      <c r="A438" s="149"/>
      <c r="B438" s="149"/>
      <c r="C438" t="s" s="70">
        <v>45</v>
      </c>
      <c r="D438" s="93"/>
      <c r="E438" t="s" s="72">
        <v>695</v>
      </c>
      <c r="F438" t="s" s="71">
        <v>692</v>
      </c>
      <c r="G438" s="76">
        <v>0</v>
      </c>
      <c r="H438" s="77"/>
      <c r="I438" s="74">
        <f>H438*$G438</f>
        <v>0</v>
      </c>
    </row>
    <row r="439" ht="15" customHeight="1">
      <c r="A439" s="149"/>
      <c r="B439" s="149"/>
      <c r="C439" t="s" s="70">
        <v>47</v>
      </c>
      <c r="D439" s="93"/>
      <c r="E439" t="s" s="72">
        <v>696</v>
      </c>
      <c r="F439" t="s" s="71">
        <v>692</v>
      </c>
      <c r="G439" s="76">
        <v>0</v>
      </c>
      <c r="H439" s="77"/>
      <c r="I439" s="74">
        <f>H439*$G439</f>
        <v>0</v>
      </c>
    </row>
    <row r="440" ht="15" customHeight="1">
      <c r="A440" s="149"/>
      <c r="B440" s="149"/>
      <c r="C440" t="s" s="70">
        <v>49</v>
      </c>
      <c r="D440" s="93"/>
      <c r="E440" t="s" s="72">
        <v>697</v>
      </c>
      <c r="F440" t="s" s="71">
        <v>692</v>
      </c>
      <c r="G440" s="76">
        <v>0</v>
      </c>
      <c r="H440" s="77"/>
      <c r="I440" s="74">
        <f>H440*$G440</f>
        <v>0</v>
      </c>
    </row>
    <row r="441" ht="88.5" customHeight="1">
      <c r="A441" s="149"/>
      <c r="B441" s="149"/>
      <c r="C441" t="s" s="70">
        <v>51</v>
      </c>
      <c r="D441" s="93"/>
      <c r="E441" t="s" s="72">
        <v>698</v>
      </c>
      <c r="F441" t="s" s="71">
        <v>699</v>
      </c>
      <c r="G441" s="76">
        <v>0</v>
      </c>
      <c r="H441" s="77"/>
      <c r="I441" s="74">
        <f>H441*$G441</f>
        <v>0</v>
      </c>
    </row>
    <row r="442" ht="68.25" customHeight="1">
      <c r="A442" s="149"/>
      <c r="B442" s="149"/>
      <c r="C442" t="s" s="70">
        <v>474</v>
      </c>
      <c r="D442" s="93"/>
      <c r="E442" t="s" s="72">
        <v>700</v>
      </c>
      <c r="F442" t="s" s="71">
        <v>699</v>
      </c>
      <c r="G442" s="76">
        <v>0</v>
      </c>
      <c r="H442" s="77"/>
      <c r="I442" s="74">
        <f>H442*$G442</f>
        <v>0</v>
      </c>
    </row>
    <row r="443" ht="15" customHeight="1">
      <c r="A443" s="149"/>
      <c r="B443" s="149"/>
      <c r="C443" t="s" s="70">
        <v>477</v>
      </c>
      <c r="D443" s="93"/>
      <c r="E443" t="s" s="72">
        <v>701</v>
      </c>
      <c r="F443" t="s" s="71">
        <v>608</v>
      </c>
      <c r="G443" s="76">
        <v>0</v>
      </c>
      <c r="H443" s="77"/>
      <c r="I443" s="74">
        <f>H443*$G443</f>
        <v>0</v>
      </c>
    </row>
    <row r="444" ht="15" customHeight="1">
      <c r="A444" s="149"/>
      <c r="B444" s="149"/>
      <c r="C444" t="s" s="70">
        <v>480</v>
      </c>
      <c r="D444" s="93"/>
      <c r="E444" t="s" s="72">
        <v>702</v>
      </c>
      <c r="F444" t="s" s="71">
        <v>608</v>
      </c>
      <c r="G444" s="76">
        <v>0</v>
      </c>
      <c r="H444" s="77"/>
      <c r="I444" s="74">
        <f>H444*$G444</f>
        <v>0</v>
      </c>
    </row>
    <row r="445" ht="15" customHeight="1">
      <c r="A445" s="149"/>
      <c r="B445" s="149"/>
      <c r="C445" t="s" s="70">
        <v>483</v>
      </c>
      <c r="D445" s="93"/>
      <c r="E445" t="s" s="72">
        <v>703</v>
      </c>
      <c r="F445" t="s" s="71">
        <v>608</v>
      </c>
      <c r="G445" s="76">
        <v>0</v>
      </c>
      <c r="H445" s="77"/>
      <c r="I445" s="74">
        <f>H445*$G445</f>
        <v>0</v>
      </c>
    </row>
    <row r="446" ht="37.5" customHeight="1">
      <c r="A446" s="149"/>
      <c r="B446" s="149"/>
      <c r="C446" t="s" s="70">
        <v>486</v>
      </c>
      <c r="D446" t="s" s="71">
        <v>704</v>
      </c>
      <c r="E446" t="s" s="72">
        <v>705</v>
      </c>
      <c r="F446" t="s" s="71">
        <v>236</v>
      </c>
      <c r="G446" s="76">
        <v>0</v>
      </c>
      <c r="H446" s="77"/>
      <c r="I446" s="74">
        <f>H446*$G446</f>
        <v>0</v>
      </c>
    </row>
    <row r="447" ht="31.5" customHeight="1">
      <c r="A447" t="s" s="78">
        <v>706</v>
      </c>
      <c r="B447" s="97"/>
      <c r="C447" s="80"/>
      <c r="D447" s="80"/>
      <c r="E447" s="105"/>
      <c r="F447" s="97"/>
      <c r="G447" s="106"/>
      <c r="H447" s="107"/>
      <c r="I447" s="108">
        <f>SUM(I435:I446)</f>
        <v>0</v>
      </c>
    </row>
    <row r="448" ht="15.75" customHeight="1">
      <c r="A448" s="64"/>
      <c r="B448" t="s" s="63">
        <v>707</v>
      </c>
      <c r="C448" s="64"/>
      <c r="D448" s="64"/>
      <c r="E448" t="s" s="118">
        <v>708</v>
      </c>
      <c r="F448" s="64"/>
      <c r="G448" s="120"/>
      <c r="H448" s="121"/>
      <c r="I448" s="122"/>
    </row>
    <row r="449" ht="51.75" customHeight="1">
      <c r="A449" s="149"/>
      <c r="B449" s="149"/>
      <c r="C449" t="s" s="70">
        <v>38</v>
      </c>
      <c r="D449" s="93"/>
      <c r="E449" t="s" s="72">
        <v>709</v>
      </c>
      <c r="F449" t="s" s="71">
        <v>608</v>
      </c>
      <c r="G449" s="76">
        <f>3.12/100*G11</f>
        <v>15.6</v>
      </c>
      <c r="H449" s="77">
        <v>950</v>
      </c>
      <c r="I449" s="74">
        <f>H449*$G449</f>
        <v>14820</v>
      </c>
    </row>
    <row r="450" ht="61.5" customHeight="1">
      <c r="A450" s="149"/>
      <c r="B450" s="149"/>
      <c r="C450" t="s" s="70">
        <v>41</v>
      </c>
      <c r="D450" t="s" s="71">
        <v>710</v>
      </c>
      <c r="E450" t="s" s="72">
        <v>711</v>
      </c>
      <c r="F450" t="s" s="71">
        <v>608</v>
      </c>
      <c r="G450" s="76">
        <v>0</v>
      </c>
      <c r="H450" s="77"/>
      <c r="I450" s="74">
        <f>H450*$G450</f>
        <v>0</v>
      </c>
    </row>
    <row r="451" ht="68.25" customHeight="1">
      <c r="A451" s="149"/>
      <c r="B451" s="149"/>
      <c r="C451" t="s" s="70">
        <v>43</v>
      </c>
      <c r="D451" s="69"/>
      <c r="E451" t="s" s="72">
        <v>712</v>
      </c>
      <c r="F451" t="s" s="71">
        <v>608</v>
      </c>
      <c r="G451" s="76"/>
      <c r="H451" s="77"/>
      <c r="I451" s="74">
        <f>H451*$G451</f>
        <v>0</v>
      </c>
    </row>
    <row r="452" ht="61.5" customHeight="1">
      <c r="A452" s="93"/>
      <c r="B452" s="93"/>
      <c r="C452" t="s" s="70">
        <v>45</v>
      </c>
      <c r="D452" t="s" s="71">
        <v>710</v>
      </c>
      <c r="E452" t="s" s="72">
        <v>713</v>
      </c>
      <c r="F452" t="s" s="71">
        <v>608</v>
      </c>
      <c r="G452" s="76">
        <v>0</v>
      </c>
      <c r="H452" s="77"/>
      <c r="I452" s="74">
        <f>H452*$G452</f>
        <v>0</v>
      </c>
    </row>
    <row r="453" ht="69" customHeight="1">
      <c r="A453" s="149"/>
      <c r="B453" s="149"/>
      <c r="C453" t="s" s="70">
        <v>47</v>
      </c>
      <c r="D453" s="69"/>
      <c r="E453" t="s" s="72">
        <v>714</v>
      </c>
      <c r="F453" t="s" s="71">
        <v>608</v>
      </c>
      <c r="G453" s="76"/>
      <c r="H453" s="77"/>
      <c r="I453" s="74">
        <f>H453*$G453</f>
        <v>0</v>
      </c>
    </row>
    <row r="454" ht="62.25" customHeight="1">
      <c r="A454" s="93"/>
      <c r="B454" s="93"/>
      <c r="C454" t="s" s="70">
        <v>49</v>
      </c>
      <c r="D454" t="s" s="71">
        <v>710</v>
      </c>
      <c r="E454" t="s" s="72">
        <v>715</v>
      </c>
      <c r="F454" t="s" s="71">
        <v>608</v>
      </c>
      <c r="G454" s="76"/>
      <c r="H454" s="77"/>
      <c r="I454" s="74">
        <f>H454*$G454</f>
        <v>0</v>
      </c>
    </row>
    <row r="455" ht="61.5" customHeight="1">
      <c r="A455" s="149"/>
      <c r="B455" s="149"/>
      <c r="C455" t="s" s="70">
        <v>51</v>
      </c>
      <c r="D455" s="69"/>
      <c r="E455" t="s" s="72">
        <v>716</v>
      </c>
      <c r="F455" t="s" s="71">
        <v>608</v>
      </c>
      <c r="G455" s="76"/>
      <c r="H455" s="77"/>
      <c r="I455" s="74">
        <f>H455*$G455</f>
        <v>0</v>
      </c>
    </row>
    <row r="456" ht="63" customHeight="1">
      <c r="A456" s="93"/>
      <c r="B456" s="93"/>
      <c r="C456" t="s" s="70">
        <v>474</v>
      </c>
      <c r="D456" t="s" s="71">
        <v>710</v>
      </c>
      <c r="E456" t="s" s="72">
        <v>717</v>
      </c>
      <c r="F456" t="s" s="71">
        <v>608</v>
      </c>
      <c r="G456" s="76">
        <v>0</v>
      </c>
      <c r="H456" s="77"/>
      <c r="I456" s="74">
        <f>H456*$G456</f>
        <v>0</v>
      </c>
    </row>
    <row r="457" ht="48" customHeight="1">
      <c r="A457" s="93"/>
      <c r="B457" s="93"/>
      <c r="C457" t="s" s="70">
        <v>53</v>
      </c>
      <c r="D457" t="s" s="71">
        <v>718</v>
      </c>
      <c r="E457" t="s" s="72">
        <v>719</v>
      </c>
      <c r="F457" s="69"/>
      <c r="G457" s="76"/>
      <c r="H457" s="77"/>
      <c r="I457" s="74"/>
    </row>
    <row r="458" ht="15" customHeight="1">
      <c r="A458" s="93"/>
      <c r="B458" s="93"/>
      <c r="C458" t="s" s="70">
        <v>56</v>
      </c>
      <c r="D458" s="69"/>
      <c r="E458" t="s" s="72">
        <v>720</v>
      </c>
      <c r="F458" t="s" s="71">
        <v>608</v>
      </c>
      <c r="G458" s="76"/>
      <c r="H458" s="77"/>
      <c r="I458" s="74">
        <f>H458*$G458</f>
        <v>0</v>
      </c>
    </row>
    <row r="459" ht="15" customHeight="1">
      <c r="A459" s="93"/>
      <c r="B459" s="93"/>
      <c r="C459" t="s" s="70">
        <v>59</v>
      </c>
      <c r="D459" s="69"/>
      <c r="E459" t="s" s="72">
        <v>721</v>
      </c>
      <c r="F459" t="s" s="71">
        <v>608</v>
      </c>
      <c r="G459" s="76"/>
      <c r="H459" s="77"/>
      <c r="I459" s="74">
        <f>H459*$G459</f>
        <v>0</v>
      </c>
    </row>
    <row r="460" ht="15" customHeight="1">
      <c r="A460" s="93"/>
      <c r="B460" s="93"/>
      <c r="C460" t="s" s="70">
        <v>61</v>
      </c>
      <c r="D460" s="69"/>
      <c r="E460" t="s" s="72">
        <v>722</v>
      </c>
      <c r="F460" t="s" s="71">
        <v>608</v>
      </c>
      <c r="G460" s="76"/>
      <c r="H460" s="77"/>
      <c r="I460" s="74">
        <f>H460*$G460</f>
        <v>0</v>
      </c>
    </row>
    <row r="461" ht="15" customHeight="1">
      <c r="A461" s="93"/>
      <c r="B461" s="93"/>
      <c r="C461" t="s" s="70">
        <v>63</v>
      </c>
      <c r="D461" s="93"/>
      <c r="E461" t="s" s="72">
        <v>723</v>
      </c>
      <c r="F461" t="s" s="71">
        <v>608</v>
      </c>
      <c r="G461" s="76"/>
      <c r="H461" s="77"/>
      <c r="I461" s="74">
        <f>H461*$G461</f>
        <v>0</v>
      </c>
    </row>
    <row r="462" ht="31.5" customHeight="1">
      <c r="A462" t="s" s="78">
        <v>724</v>
      </c>
      <c r="B462" s="97"/>
      <c r="C462" s="80"/>
      <c r="D462" s="80"/>
      <c r="E462" s="105"/>
      <c r="F462" s="98"/>
      <c r="G462" s="106"/>
      <c r="H462" s="107"/>
      <c r="I462" s="108">
        <f>SUM(I449:I461)</f>
        <v>14820</v>
      </c>
    </row>
    <row r="463" ht="15.75" customHeight="1">
      <c r="A463" s="64"/>
      <c r="B463" t="s" s="63">
        <v>725</v>
      </c>
      <c r="C463" s="64"/>
      <c r="D463" s="64"/>
      <c r="E463" t="s" s="118">
        <v>726</v>
      </c>
      <c r="F463" s="119"/>
      <c r="G463" s="120"/>
      <c r="H463" s="121"/>
      <c r="I463" s="122"/>
    </row>
    <row r="464" ht="30.75" customHeight="1">
      <c r="A464" s="149"/>
      <c r="B464" s="149"/>
      <c r="C464" t="s" s="70">
        <v>38</v>
      </c>
      <c r="D464" s="93"/>
      <c r="E464" t="s" s="72">
        <v>727</v>
      </c>
      <c r="F464" t="s" s="71">
        <v>728</v>
      </c>
      <c r="G464" s="76">
        <v>21.0804533630621</v>
      </c>
      <c r="H464" s="77">
        <v>850</v>
      </c>
      <c r="I464" s="74">
        <f>H464*$G464</f>
        <v>17918.3853586028</v>
      </c>
    </row>
    <row r="465" ht="25.5" customHeight="1">
      <c r="A465" t="s" s="133">
        <v>729</v>
      </c>
      <c r="B465" s="98"/>
      <c r="C465" s="134"/>
      <c r="D465" s="134"/>
      <c r="E465" s="106"/>
      <c r="F465" s="98"/>
      <c r="G465" s="106"/>
      <c r="H465" s="107"/>
      <c r="I465" s="108">
        <f>SUM(I464)</f>
        <v>17918.3853586028</v>
      </c>
    </row>
    <row r="466" ht="15.75" customHeight="1">
      <c r="A466" s="64"/>
      <c r="B466" t="s" s="63">
        <v>730</v>
      </c>
      <c r="C466" t="s" s="63">
        <v>35</v>
      </c>
      <c r="D466" s="64"/>
      <c r="E466" t="s" s="118">
        <v>731</v>
      </c>
      <c r="F466" s="119"/>
      <c r="G466" s="120"/>
      <c r="H466" s="121"/>
      <c r="I466" s="122"/>
    </row>
    <row r="467" ht="15" customHeight="1">
      <c r="A467" s="149"/>
      <c r="B467" s="149"/>
      <c r="C467" t="s" s="70">
        <v>38</v>
      </c>
      <c r="D467" s="93"/>
      <c r="E467" t="s" s="177">
        <v>732</v>
      </c>
      <c r="F467" t="s" s="71">
        <v>387</v>
      </c>
      <c r="G467" s="76">
        <v>0</v>
      </c>
      <c r="H467" s="77"/>
      <c r="I467" s="74">
        <f>H467*$G467</f>
        <v>0</v>
      </c>
    </row>
    <row r="468" ht="15" customHeight="1">
      <c r="A468" s="149"/>
      <c r="B468" s="149"/>
      <c r="C468" t="s" s="70">
        <v>41</v>
      </c>
      <c r="D468" s="93"/>
      <c r="E468" t="s" s="177">
        <v>733</v>
      </c>
      <c r="F468" t="s" s="71">
        <v>734</v>
      </c>
      <c r="G468" s="76">
        <v>1</v>
      </c>
      <c r="H468" s="77">
        <v>9200</v>
      </c>
      <c r="I468" s="74">
        <f>H468*$G468</f>
        <v>9200</v>
      </c>
    </row>
    <row r="469" ht="25.5" customHeight="1">
      <c r="A469" t="s" s="133">
        <v>735</v>
      </c>
      <c r="B469" s="98"/>
      <c r="C469" s="134"/>
      <c r="D469" s="134"/>
      <c r="E469" s="106"/>
      <c r="F469" s="98"/>
      <c r="G469" s="106"/>
      <c r="H469" s="107"/>
      <c r="I469" s="108">
        <f>SUM(I467:I468)</f>
        <v>9200</v>
      </c>
    </row>
    <row r="470" ht="15.75" customHeight="1">
      <c r="A470" s="64"/>
      <c r="B470" t="s" s="63">
        <v>736</v>
      </c>
      <c r="C470" t="s" s="63">
        <v>35</v>
      </c>
      <c r="D470" s="64"/>
      <c r="E470" t="s" s="118">
        <v>737</v>
      </c>
      <c r="F470" s="119"/>
      <c r="G470" s="120"/>
      <c r="H470" s="121"/>
      <c r="I470" s="122"/>
    </row>
    <row r="471" ht="15" customHeight="1">
      <c r="A471" s="149"/>
      <c r="B471" s="149"/>
      <c r="C471" t="s" s="70">
        <v>38</v>
      </c>
      <c r="D471" s="93"/>
      <c r="E471" t="s" s="94">
        <v>738</v>
      </c>
      <c r="F471" t="s" s="71">
        <v>739</v>
      </c>
      <c r="G471" s="76">
        <v>0</v>
      </c>
      <c r="H471" s="77"/>
      <c r="I471" s="74">
        <f>H471*$G471</f>
        <v>0</v>
      </c>
    </row>
    <row r="472" ht="25.5" customHeight="1">
      <c r="A472" s="149"/>
      <c r="B472" s="149"/>
      <c r="C472" t="s" s="70">
        <v>41</v>
      </c>
      <c r="D472" s="93"/>
      <c r="E472" t="s" s="94">
        <v>740</v>
      </c>
      <c r="F472" t="s" s="71">
        <v>608</v>
      </c>
      <c r="G472" s="76">
        <v>0</v>
      </c>
      <c r="H472" s="77"/>
      <c r="I472" s="74">
        <f>H472*$G472</f>
        <v>0</v>
      </c>
    </row>
    <row r="473" ht="15" customHeight="1">
      <c r="A473" s="149"/>
      <c r="B473" s="149"/>
      <c r="C473" t="s" s="70">
        <v>43</v>
      </c>
      <c r="D473" s="93"/>
      <c r="E473" t="s" s="94">
        <v>741</v>
      </c>
      <c r="F473" t="s" s="71">
        <v>350</v>
      </c>
      <c r="G473" s="76">
        <v>0</v>
      </c>
      <c r="H473" s="77"/>
      <c r="I473" s="74">
        <f>H473*$G473</f>
        <v>0</v>
      </c>
    </row>
    <row r="474" ht="15" customHeight="1">
      <c r="A474" s="149"/>
      <c r="B474" s="149"/>
      <c r="C474" t="s" s="70">
        <v>45</v>
      </c>
      <c r="D474" s="93"/>
      <c r="E474" t="s" s="94">
        <v>742</v>
      </c>
      <c r="F474" t="s" s="71">
        <v>608</v>
      </c>
      <c r="G474" s="76">
        <v>150</v>
      </c>
      <c r="H474" s="77">
        <v>60</v>
      </c>
      <c r="I474" s="74">
        <f>H474*$G474</f>
        <v>9000</v>
      </c>
    </row>
    <row r="475" ht="15" customHeight="1">
      <c r="A475" s="149"/>
      <c r="B475" s="149"/>
      <c r="C475" t="s" s="70">
        <v>47</v>
      </c>
      <c r="D475" s="93"/>
      <c r="E475" t="s" s="94">
        <v>743</v>
      </c>
      <c r="F475" t="s" s="71">
        <v>608</v>
      </c>
      <c r="G475" s="76">
        <v>200</v>
      </c>
      <c r="H475" s="138">
        <v>120</v>
      </c>
      <c r="I475" s="74">
        <f>H475*$G475</f>
        <v>24000</v>
      </c>
    </row>
    <row r="476" ht="15" customHeight="1">
      <c r="A476" s="149"/>
      <c r="B476" s="149"/>
      <c r="C476" t="s" s="70">
        <v>49</v>
      </c>
      <c r="D476" s="93"/>
      <c r="E476" t="s" s="94">
        <v>744</v>
      </c>
      <c r="F476" t="s" s="71">
        <v>350</v>
      </c>
      <c r="G476" s="76">
        <v>4</v>
      </c>
      <c r="H476" s="77">
        <v>130</v>
      </c>
      <c r="I476" s="74">
        <f>H476*$G476</f>
        <v>520</v>
      </c>
    </row>
    <row r="477" ht="15" customHeight="1">
      <c r="A477" s="149"/>
      <c r="B477" s="149"/>
      <c r="C477" t="s" s="70">
        <v>51</v>
      </c>
      <c r="D477" s="93"/>
      <c r="E477" t="s" s="94">
        <v>745</v>
      </c>
      <c r="F477" t="s" s="71">
        <v>608</v>
      </c>
      <c r="G477" s="76">
        <v>0</v>
      </c>
      <c r="H477" s="138"/>
      <c r="I477" s="74">
        <f>H477*$G477</f>
        <v>0</v>
      </c>
    </row>
    <row r="478" ht="15" customHeight="1">
      <c r="A478" s="149"/>
      <c r="B478" s="149"/>
      <c r="C478" t="s" s="70">
        <v>53</v>
      </c>
      <c r="D478" t="s" s="71">
        <v>746</v>
      </c>
      <c r="E478" s="87"/>
      <c r="F478" s="69"/>
      <c r="G478" s="76"/>
      <c r="H478" s="77"/>
      <c r="I478" s="74"/>
    </row>
    <row r="479" ht="15" customHeight="1">
      <c r="A479" s="149"/>
      <c r="B479" s="149"/>
      <c r="C479" t="s" s="70">
        <v>56</v>
      </c>
      <c r="D479" s="93"/>
      <c r="E479" t="s" s="72">
        <v>747</v>
      </c>
      <c r="F479" t="s" s="71">
        <v>454</v>
      </c>
      <c r="G479" s="76">
        <v>2</v>
      </c>
      <c r="H479" s="77">
        <v>160</v>
      </c>
      <c r="I479" s="74">
        <f>H479*$G479</f>
        <v>320</v>
      </c>
    </row>
    <row r="480" ht="15" customHeight="1">
      <c r="A480" s="149"/>
      <c r="B480" s="149"/>
      <c r="C480" t="s" s="70">
        <v>59</v>
      </c>
      <c r="D480" s="93"/>
      <c r="E480" t="s" s="72">
        <v>748</v>
      </c>
      <c r="F480" t="s" s="71">
        <v>454</v>
      </c>
      <c r="G480" s="76">
        <v>20</v>
      </c>
      <c r="H480" s="138">
        <v>150</v>
      </c>
      <c r="I480" s="74">
        <f>H480*$G480</f>
        <v>3000</v>
      </c>
    </row>
    <row r="481" ht="15" customHeight="1">
      <c r="A481" s="149"/>
      <c r="B481" s="149"/>
      <c r="C481" t="s" s="70">
        <v>61</v>
      </c>
      <c r="D481" s="93"/>
      <c r="E481" t="s" s="72">
        <v>749</v>
      </c>
      <c r="F481" t="s" s="71">
        <v>454</v>
      </c>
      <c r="G481" s="76">
        <v>5</v>
      </c>
      <c r="H481" s="138">
        <v>200</v>
      </c>
      <c r="I481" s="74">
        <f>H481*$G481</f>
        <v>1000</v>
      </c>
    </row>
    <row r="482" ht="15" customHeight="1">
      <c r="A482" s="149"/>
      <c r="B482" s="149"/>
      <c r="C482" t="s" s="70">
        <v>63</v>
      </c>
      <c r="D482" s="93"/>
      <c r="E482" t="s" s="72">
        <v>750</v>
      </c>
      <c r="F482" t="s" s="71">
        <v>454</v>
      </c>
      <c r="G482" s="76">
        <v>0</v>
      </c>
      <c r="H482" s="77"/>
      <c r="I482" s="74">
        <f>H482*$G482</f>
        <v>0</v>
      </c>
    </row>
    <row r="483" ht="31.5" customHeight="1">
      <c r="A483" t="s" s="78">
        <v>751</v>
      </c>
      <c r="B483" s="97"/>
      <c r="C483" s="80"/>
      <c r="D483" s="80"/>
      <c r="E483" s="105"/>
      <c r="F483" s="98"/>
      <c r="G483" s="106"/>
      <c r="H483" s="107"/>
      <c r="I483" s="108">
        <f>SUM(I471:I482)</f>
        <v>37840</v>
      </c>
    </row>
    <row r="484" ht="15.75" customHeight="1">
      <c r="A484" t="s" s="56">
        <v>752</v>
      </c>
      <c r="B484" s="57"/>
      <c r="C484" s="57"/>
      <c r="D484" s="57"/>
      <c r="E484" t="s" s="112">
        <v>753</v>
      </c>
      <c r="F484" s="57"/>
      <c r="G484" s="57"/>
      <c r="H484" s="113"/>
      <c r="I484" s="61"/>
    </row>
    <row r="485" ht="15.75" customHeight="1">
      <c r="A485" s="64"/>
      <c r="B485" t="s" s="63">
        <v>754</v>
      </c>
      <c r="C485" s="64"/>
      <c r="D485" s="64"/>
      <c r="E485" s="154"/>
      <c r="F485" s="119"/>
      <c r="G485" s="120"/>
      <c r="H485" s="121"/>
      <c r="I485" s="122"/>
    </row>
    <row r="486" ht="47.25" customHeight="1">
      <c r="A486" s="149"/>
      <c r="B486" s="149"/>
      <c r="C486" t="s" s="70">
        <v>35</v>
      </c>
      <c r="D486" s="69"/>
      <c r="E486" t="s" s="75">
        <v>755</v>
      </c>
      <c r="F486" t="s" s="71">
        <v>387</v>
      </c>
      <c r="G486" s="76">
        <v>5</v>
      </c>
      <c r="H486" s="77">
        <v>1450</v>
      </c>
      <c r="I486" s="74">
        <f>H486*$G486</f>
        <v>7250</v>
      </c>
    </row>
    <row r="487" ht="46.5" customHeight="1">
      <c r="A487" s="149"/>
      <c r="B487" s="149"/>
      <c r="C487" t="s" s="70">
        <v>38</v>
      </c>
      <c r="D487" s="69"/>
      <c r="E487" t="s" s="75">
        <v>756</v>
      </c>
      <c r="F487" t="s" s="71">
        <v>387</v>
      </c>
      <c r="G487" s="76">
        <v>0</v>
      </c>
      <c r="H487" s="77"/>
      <c r="I487" s="74">
        <f>H487*$G487</f>
        <v>0</v>
      </c>
    </row>
    <row r="488" ht="48" customHeight="1">
      <c r="A488" s="149"/>
      <c r="B488" s="149"/>
      <c r="C488" t="s" s="70">
        <v>53</v>
      </c>
      <c r="D488" s="69"/>
      <c r="E488" t="s" s="75">
        <v>757</v>
      </c>
      <c r="F488" t="s" s="71">
        <v>387</v>
      </c>
      <c r="G488" s="76">
        <v>0</v>
      </c>
      <c r="H488" s="77"/>
      <c r="I488" s="74">
        <f>H488*$G488</f>
        <v>0</v>
      </c>
    </row>
    <row r="489" ht="45.75" customHeight="1">
      <c r="A489" s="149"/>
      <c r="B489" s="149"/>
      <c r="C489" t="s" s="70">
        <v>65</v>
      </c>
      <c r="D489" s="69"/>
      <c r="E489" t="s" s="75">
        <v>758</v>
      </c>
      <c r="F489" t="s" s="71">
        <v>387</v>
      </c>
      <c r="G489" s="76">
        <v>1</v>
      </c>
      <c r="H489" s="77">
        <v>1800</v>
      </c>
      <c r="I489" s="74">
        <f>H489*$G489</f>
        <v>1800</v>
      </c>
    </row>
    <row r="490" ht="46.5" customHeight="1">
      <c r="A490" s="149"/>
      <c r="B490" s="149"/>
      <c r="C490" t="s" s="70">
        <v>92</v>
      </c>
      <c r="D490" s="69"/>
      <c r="E490" t="s" s="75">
        <v>759</v>
      </c>
      <c r="F490" t="s" s="71">
        <v>387</v>
      </c>
      <c r="G490" s="76">
        <v>0</v>
      </c>
      <c r="H490" s="77"/>
      <c r="I490" s="74">
        <f>H490*$G490</f>
        <v>0</v>
      </c>
    </row>
    <row r="491" ht="45.75" customHeight="1">
      <c r="A491" s="149"/>
      <c r="B491" s="149"/>
      <c r="C491" t="s" s="70">
        <v>105</v>
      </c>
      <c r="D491" s="69"/>
      <c r="E491" t="s" s="75">
        <v>760</v>
      </c>
      <c r="F491" t="s" s="71">
        <v>387</v>
      </c>
      <c r="G491" s="76">
        <v>1</v>
      </c>
      <c r="H491" s="77">
        <v>1380</v>
      </c>
      <c r="I491" s="74">
        <f>H491*$G491</f>
        <v>1380</v>
      </c>
    </row>
    <row r="492" ht="43.5" customHeight="1">
      <c r="A492" s="149"/>
      <c r="B492" s="149"/>
      <c r="C492" t="s" s="70">
        <v>237</v>
      </c>
      <c r="D492" s="69"/>
      <c r="E492" t="s" s="75">
        <v>761</v>
      </c>
      <c r="F492" t="s" s="71">
        <v>387</v>
      </c>
      <c r="G492" s="76">
        <v>0</v>
      </c>
      <c r="H492" s="77"/>
      <c r="I492" s="74">
        <f>H492*$G492</f>
        <v>0</v>
      </c>
    </row>
    <row r="493" ht="39" customHeight="1">
      <c r="A493" s="149"/>
      <c r="B493" s="149"/>
      <c r="C493" t="s" s="70">
        <v>108</v>
      </c>
      <c r="D493" s="69"/>
      <c r="E493" t="s" s="75">
        <v>762</v>
      </c>
      <c r="F493" t="s" s="71">
        <v>763</v>
      </c>
      <c r="G493" s="76">
        <v>1</v>
      </c>
      <c r="H493" s="77">
        <v>7800</v>
      </c>
      <c r="I493" s="74">
        <f>H493*$G493</f>
        <v>7800</v>
      </c>
    </row>
    <row r="494" ht="36" customHeight="1">
      <c r="A494" s="149"/>
      <c r="B494" s="149"/>
      <c r="C494" t="s" s="70">
        <v>604</v>
      </c>
      <c r="D494" s="69"/>
      <c r="E494" t="s" s="75">
        <v>764</v>
      </c>
      <c r="F494" t="s" s="71">
        <v>763</v>
      </c>
      <c r="G494" s="76">
        <v>0</v>
      </c>
      <c r="H494" s="77"/>
      <c r="I494" s="74">
        <f>H494*$G494</f>
        <v>0</v>
      </c>
    </row>
    <row r="495" ht="34.5" customHeight="1">
      <c r="A495" s="149"/>
      <c r="B495" s="149"/>
      <c r="C495" t="s" s="70">
        <v>124</v>
      </c>
      <c r="D495" s="69"/>
      <c r="E495" t="s" s="72">
        <v>765</v>
      </c>
      <c r="F495" t="s" s="71">
        <v>766</v>
      </c>
      <c r="G495" s="76">
        <v>40</v>
      </c>
      <c r="H495" s="77">
        <v>170</v>
      </c>
      <c r="I495" s="74">
        <f>H495*$G495</f>
        <v>6800</v>
      </c>
    </row>
    <row r="496" ht="19.5" customHeight="1">
      <c r="A496" s="149"/>
      <c r="B496" s="149"/>
      <c r="C496" t="s" s="70">
        <v>145</v>
      </c>
      <c r="D496" s="69"/>
      <c r="E496" t="s" s="75">
        <v>767</v>
      </c>
      <c r="F496" t="s" s="71">
        <v>387</v>
      </c>
      <c r="G496" s="76">
        <v>0</v>
      </c>
      <c r="H496" s="77"/>
      <c r="I496" s="74">
        <f>H496*$G496</f>
        <v>0</v>
      </c>
    </row>
    <row r="497" ht="31.5" customHeight="1">
      <c r="A497" t="s" s="78">
        <v>768</v>
      </c>
      <c r="B497" s="97"/>
      <c r="C497" s="80"/>
      <c r="D497" s="80"/>
      <c r="E497" s="105"/>
      <c r="F497" s="98"/>
      <c r="G497" s="106"/>
      <c r="H497" s="107"/>
      <c r="I497" s="108">
        <f>SUM(I486:I496)</f>
        <v>25030</v>
      </c>
    </row>
    <row r="498" ht="15.75" customHeight="1">
      <c r="A498" t="s" s="56">
        <v>769</v>
      </c>
      <c r="B498" s="57"/>
      <c r="C498" s="57"/>
      <c r="D498" s="57"/>
      <c r="E498" t="s" s="112">
        <v>770</v>
      </c>
      <c r="F498" s="57"/>
      <c r="G498" s="57"/>
      <c r="H498" s="113"/>
      <c r="I498" s="61"/>
    </row>
    <row r="499" ht="15.75" customHeight="1">
      <c r="A499" s="178"/>
      <c r="B499" t="s" s="63">
        <v>771</v>
      </c>
      <c r="C499" s="64"/>
      <c r="D499" s="64"/>
      <c r="E499" t="s" s="118">
        <v>772</v>
      </c>
      <c r="F499" s="178"/>
      <c r="G499" s="179"/>
      <c r="H499" s="180"/>
      <c r="I499" s="181"/>
    </row>
    <row r="500" ht="70.5" customHeight="1">
      <c r="A500" s="182"/>
      <c r="B500" s="182"/>
      <c r="C500" s="93"/>
      <c r="D500" t="s" s="70">
        <v>35</v>
      </c>
      <c r="E500" t="s" s="72">
        <v>773</v>
      </c>
      <c r="F500" s="87"/>
      <c r="G500" s="76"/>
      <c r="H500" s="77"/>
      <c r="I500" s="74"/>
    </row>
    <row r="501" ht="15" customHeight="1">
      <c r="A501" s="182"/>
      <c r="B501" s="182"/>
      <c r="C501" s="93"/>
      <c r="D501" t="s" s="70">
        <v>38</v>
      </c>
      <c r="E501" t="s" s="72">
        <v>774</v>
      </c>
      <c r="F501" t="s" s="71">
        <v>775</v>
      </c>
      <c r="G501" s="76">
        <v>0</v>
      </c>
      <c r="H501" s="77"/>
      <c r="I501" s="74">
        <f>H501*$G501</f>
        <v>0</v>
      </c>
    </row>
    <row r="502" ht="15" customHeight="1">
      <c r="A502" s="182"/>
      <c r="B502" s="182"/>
      <c r="C502" s="93"/>
      <c r="D502" t="s" s="70">
        <v>43</v>
      </c>
      <c r="E502" t="s" s="72">
        <v>776</v>
      </c>
      <c r="F502" t="s" s="71">
        <v>775</v>
      </c>
      <c r="G502" s="76">
        <v>0</v>
      </c>
      <c r="H502" s="77"/>
      <c r="I502" s="74">
        <f>H502*$G502</f>
        <v>0</v>
      </c>
    </row>
    <row r="503" ht="135" customHeight="1">
      <c r="A503" s="182"/>
      <c r="B503" s="182"/>
      <c r="C503" s="93"/>
      <c r="D503" t="s" s="70">
        <v>53</v>
      </c>
      <c r="E503" t="s" s="72">
        <v>777</v>
      </c>
      <c r="F503" s="69"/>
      <c r="G503" s="76"/>
      <c r="H503" s="77"/>
      <c r="I503" s="74"/>
    </row>
    <row r="504" ht="15" customHeight="1">
      <c r="A504" s="182"/>
      <c r="B504" s="182"/>
      <c r="C504" s="93"/>
      <c r="D504" t="s" s="70">
        <v>56</v>
      </c>
      <c r="E504" t="s" s="72">
        <v>778</v>
      </c>
      <c r="F504" t="s" s="71">
        <v>775</v>
      </c>
      <c r="G504" s="127">
        <v>24</v>
      </c>
      <c r="H504" s="77">
        <v>1850</v>
      </c>
      <c r="I504" s="74">
        <f>H504*$G504</f>
        <v>44400</v>
      </c>
    </row>
    <row r="505" ht="15" customHeight="1">
      <c r="A505" s="182"/>
      <c r="B505" s="182"/>
      <c r="C505" s="93"/>
      <c r="D505" t="s" s="70">
        <v>59</v>
      </c>
      <c r="E505" t="s" s="72">
        <v>779</v>
      </c>
      <c r="F505" t="s" s="71">
        <v>775</v>
      </c>
      <c r="G505" s="127">
        <v>13</v>
      </c>
      <c r="H505" s="77">
        <v>1600</v>
      </c>
      <c r="I505" s="74">
        <f>H505*$G505</f>
        <v>20800</v>
      </c>
    </row>
    <row r="506" ht="15" customHeight="1">
      <c r="A506" s="182"/>
      <c r="B506" s="182"/>
      <c r="C506" s="93"/>
      <c r="D506" t="s" s="70">
        <v>61</v>
      </c>
      <c r="E506" t="s" s="72">
        <v>780</v>
      </c>
      <c r="F506" t="s" s="71">
        <v>350</v>
      </c>
      <c r="G506" s="76">
        <v>1</v>
      </c>
      <c r="H506" s="77">
        <v>2750</v>
      </c>
      <c r="I506" s="74">
        <f>H506*$G506</f>
        <v>2750</v>
      </c>
    </row>
    <row r="507" ht="31.5" customHeight="1">
      <c r="A507" t="s" s="78">
        <v>781</v>
      </c>
      <c r="B507" s="97"/>
      <c r="C507" s="80"/>
      <c r="D507" s="80"/>
      <c r="E507" s="105"/>
      <c r="F507" s="98"/>
      <c r="G507" s="106"/>
      <c r="H507" s="107"/>
      <c r="I507" s="108">
        <f>SUM(I500:I506)</f>
        <v>67950</v>
      </c>
    </row>
    <row r="508" ht="15.75" customHeight="1">
      <c r="A508" s="178"/>
      <c r="B508" t="s" s="126">
        <v>782</v>
      </c>
      <c r="C508" s="64"/>
      <c r="D508" s="64"/>
      <c r="E508" t="s" s="118">
        <v>783</v>
      </c>
      <c r="F508" s="178"/>
      <c r="G508" s="179"/>
      <c r="H508" s="180"/>
      <c r="I508" s="181"/>
    </row>
    <row r="509" ht="51.75" customHeight="1">
      <c r="A509" s="182"/>
      <c r="B509" s="182"/>
      <c r="C509" t="s" s="70">
        <v>35</v>
      </c>
      <c r="D509" s="93"/>
      <c r="E509" t="s" s="72">
        <v>784</v>
      </c>
      <c r="F509" s="87"/>
      <c r="G509" s="76"/>
      <c r="H509" s="77"/>
      <c r="I509" s="74"/>
    </row>
    <row r="510" ht="15" customHeight="1">
      <c r="A510" s="182"/>
      <c r="B510" s="182"/>
      <c r="C510" t="s" s="70">
        <v>38</v>
      </c>
      <c r="D510" s="93"/>
      <c r="E510" t="s" s="72">
        <v>785</v>
      </c>
      <c r="F510" t="s" s="71">
        <v>775</v>
      </c>
      <c r="G510" s="76">
        <v>0</v>
      </c>
      <c r="H510" s="77"/>
      <c r="I510" s="74">
        <f>H510*$G510</f>
        <v>0</v>
      </c>
    </row>
    <row r="511" ht="15" customHeight="1">
      <c r="A511" s="182"/>
      <c r="B511" s="182"/>
      <c r="C511" t="s" s="70">
        <v>41</v>
      </c>
      <c r="D511" s="93"/>
      <c r="E511" t="s" s="72">
        <v>786</v>
      </c>
      <c r="F511" t="s" s="71">
        <v>775</v>
      </c>
      <c r="G511" s="76">
        <v>24</v>
      </c>
      <c r="H511" s="77">
        <v>750</v>
      </c>
      <c r="I511" s="74">
        <f>H511*$G511</f>
        <v>18000</v>
      </c>
    </row>
    <row r="512" ht="15" customHeight="1">
      <c r="A512" s="182"/>
      <c r="B512" s="182"/>
      <c r="C512" t="s" s="70">
        <v>43</v>
      </c>
      <c r="D512" s="93"/>
      <c r="E512" t="s" s="72">
        <v>787</v>
      </c>
      <c r="F512" t="s" s="71">
        <v>775</v>
      </c>
      <c r="G512" s="76">
        <v>13</v>
      </c>
      <c r="H512" s="77">
        <v>750</v>
      </c>
      <c r="I512" s="74">
        <f>H512*$G512</f>
        <v>9750</v>
      </c>
    </row>
    <row r="513" ht="31.5" customHeight="1">
      <c r="A513" t="s" s="78">
        <v>788</v>
      </c>
      <c r="B513" s="97"/>
      <c r="C513" s="80"/>
      <c r="D513" s="80"/>
      <c r="E513" s="105"/>
      <c r="F513" s="98"/>
      <c r="G513" s="106"/>
      <c r="H513" s="107"/>
      <c r="I513" s="108">
        <f>SUM(I510:I512)</f>
        <v>27750</v>
      </c>
    </row>
    <row r="514" ht="15.75" customHeight="1">
      <c r="A514" s="178"/>
      <c r="B514" t="s" s="126">
        <v>789</v>
      </c>
      <c r="C514" s="64"/>
      <c r="D514" s="64"/>
      <c r="E514" t="s" s="118">
        <v>790</v>
      </c>
      <c r="F514" s="178"/>
      <c r="G514" s="179"/>
      <c r="H514" s="180"/>
      <c r="I514" s="181"/>
    </row>
    <row r="515" ht="72.75" customHeight="1">
      <c r="A515" s="182"/>
      <c r="B515" s="182"/>
      <c r="C515" t="s" s="70">
        <v>35</v>
      </c>
      <c r="D515" s="69"/>
      <c r="E515" t="s" s="72">
        <v>791</v>
      </c>
      <c r="F515" t="s" s="71">
        <v>236</v>
      </c>
      <c r="G515" s="76">
        <v>0</v>
      </c>
      <c r="H515" s="138"/>
      <c r="I515" s="74">
        <f>H515*$G515</f>
        <v>0</v>
      </c>
    </row>
    <row r="516" ht="46.5" customHeight="1">
      <c r="A516" s="182"/>
      <c r="B516" s="182"/>
      <c r="C516" t="s" s="70">
        <v>53</v>
      </c>
      <c r="D516" s="69"/>
      <c r="E516" t="s" s="72">
        <v>792</v>
      </c>
      <c r="F516" t="s" s="71">
        <v>236</v>
      </c>
      <c r="G516" s="76">
        <v>0</v>
      </c>
      <c r="H516" s="138"/>
      <c r="I516" s="74">
        <f>H516*$G516</f>
        <v>0</v>
      </c>
    </row>
    <row r="517" ht="36" customHeight="1">
      <c r="A517" s="182"/>
      <c r="B517" s="182"/>
      <c r="C517" t="s" s="70">
        <v>65</v>
      </c>
      <c r="D517" s="69"/>
      <c r="E517" t="s" s="72">
        <v>793</v>
      </c>
      <c r="F517" t="s" s="71">
        <v>236</v>
      </c>
      <c r="G517" s="76">
        <v>0</v>
      </c>
      <c r="H517" s="77"/>
      <c r="I517" s="74">
        <f>H517*$G517</f>
        <v>0</v>
      </c>
    </row>
    <row r="518" ht="31.5" customHeight="1">
      <c r="A518" t="s" s="78">
        <v>794</v>
      </c>
      <c r="B518" s="97"/>
      <c r="C518" s="80"/>
      <c r="D518" s="80"/>
      <c r="E518" s="105"/>
      <c r="F518" s="98"/>
      <c r="G518" s="106"/>
      <c r="H518" s="107"/>
      <c r="I518" s="108">
        <f>SUM(I515:I517)</f>
        <v>0</v>
      </c>
    </row>
    <row r="519" ht="13.55" customHeight="1">
      <c r="A519" s="119"/>
      <c r="B519" t="s" s="135">
        <v>795</v>
      </c>
      <c r="C519" s="119"/>
      <c r="D519" s="119"/>
      <c r="E519" t="s" s="136">
        <v>796</v>
      </c>
      <c r="F519" s="119"/>
      <c r="G519" s="120"/>
      <c r="H519" s="121"/>
      <c r="I519" s="122"/>
    </row>
    <row r="520" ht="43.5" customHeight="1">
      <c r="A520" s="149"/>
      <c r="B520" s="149"/>
      <c r="C520" t="s" s="70">
        <v>38</v>
      </c>
      <c r="D520" s="93"/>
      <c r="E520" t="s" s="72">
        <v>797</v>
      </c>
      <c r="F520" t="s" s="71">
        <v>454</v>
      </c>
      <c r="G520" s="76">
        <v>0</v>
      </c>
      <c r="H520" s="77"/>
      <c r="I520" s="74">
        <f>H520*$G520</f>
        <v>0</v>
      </c>
    </row>
    <row r="521" ht="15" customHeight="1">
      <c r="A521" s="149"/>
      <c r="B521" s="149"/>
      <c r="C521" t="s" s="70">
        <v>41</v>
      </c>
      <c r="D521" s="93"/>
      <c r="E521" t="s" s="72">
        <v>798</v>
      </c>
      <c r="F521" t="s" s="71">
        <v>454</v>
      </c>
      <c r="G521" s="76">
        <v>0</v>
      </c>
      <c r="H521" s="77"/>
      <c r="I521" s="74">
        <f>H521*$G521</f>
        <v>0</v>
      </c>
    </row>
    <row r="522" ht="15" customHeight="1">
      <c r="A522" s="149"/>
      <c r="B522" s="149"/>
      <c r="C522" t="s" s="70">
        <v>43</v>
      </c>
      <c r="D522" s="93"/>
      <c r="E522" t="s" s="72">
        <v>799</v>
      </c>
      <c r="F522" t="s" s="71">
        <v>454</v>
      </c>
      <c r="G522" s="76">
        <v>0</v>
      </c>
      <c r="H522" s="138"/>
      <c r="I522" s="74">
        <f>H522*$G522</f>
        <v>0</v>
      </c>
    </row>
    <row r="523" ht="15" customHeight="1">
      <c r="A523" s="149"/>
      <c r="B523" s="149"/>
      <c r="C523" t="s" s="70">
        <v>45</v>
      </c>
      <c r="D523" s="93"/>
      <c r="E523" t="s" s="72">
        <v>800</v>
      </c>
      <c r="F523" t="s" s="71">
        <v>454</v>
      </c>
      <c r="G523" s="76">
        <v>0</v>
      </c>
      <c r="H523" s="138"/>
      <c r="I523" s="74">
        <f>H523*$G523</f>
        <v>0</v>
      </c>
    </row>
    <row r="524" ht="15" customHeight="1">
      <c r="A524" s="149"/>
      <c r="B524" s="149"/>
      <c r="C524" t="s" s="70">
        <v>47</v>
      </c>
      <c r="D524" s="93"/>
      <c r="E524" t="s" s="72">
        <v>801</v>
      </c>
      <c r="F524" t="s" s="71">
        <v>454</v>
      </c>
      <c r="G524" s="76"/>
      <c r="H524" s="77"/>
      <c r="I524" s="74">
        <f>H524*$G524</f>
        <v>0</v>
      </c>
    </row>
    <row r="525" ht="31.5" customHeight="1">
      <c r="A525" t="s" s="78">
        <v>802</v>
      </c>
      <c r="B525" s="97"/>
      <c r="C525" s="80"/>
      <c r="D525" s="80"/>
      <c r="E525" s="105"/>
      <c r="F525" s="98"/>
      <c r="G525" s="106"/>
      <c r="H525" s="107"/>
      <c r="I525" s="108">
        <f>SUM(I520:I524)</f>
        <v>0</v>
      </c>
    </row>
    <row r="526" ht="15.75" customHeight="1">
      <c r="A526" t="s" s="56">
        <v>803</v>
      </c>
      <c r="B526" s="183"/>
      <c r="C526" s="57"/>
      <c r="D526" s="57"/>
      <c r="E526" t="s" s="112">
        <v>804</v>
      </c>
      <c r="F526" s="183"/>
      <c r="G526" s="183"/>
      <c r="H526" s="184"/>
      <c r="I526" s="185"/>
    </row>
    <row r="527" ht="13.55" customHeight="1">
      <c r="A527" s="186"/>
      <c r="B527" t="s" s="135">
        <v>805</v>
      </c>
      <c r="C527" s="119"/>
      <c r="D527" s="119"/>
      <c r="E527" t="s" s="136">
        <v>806</v>
      </c>
      <c r="F527" s="186"/>
      <c r="G527" s="187"/>
      <c r="H527" s="188"/>
      <c r="I527" s="189"/>
    </row>
    <row r="528" ht="63.75" customHeight="1">
      <c r="A528" s="93"/>
      <c r="B528" s="93"/>
      <c r="C528" t="s" s="71">
        <v>35</v>
      </c>
      <c r="D528" t="s" s="71">
        <v>807</v>
      </c>
      <c r="E528" t="s" s="75">
        <v>808</v>
      </c>
      <c r="F528" t="s" s="71">
        <v>809</v>
      </c>
      <c r="G528" s="76">
        <v>0</v>
      </c>
      <c r="H528" s="77"/>
      <c r="I528" s="74">
        <f>H528*$G528</f>
        <v>0</v>
      </c>
    </row>
    <row r="529" ht="15" customHeight="1">
      <c r="A529" s="93"/>
      <c r="B529" s="93"/>
      <c r="C529" t="s" s="71">
        <v>53</v>
      </c>
      <c r="D529" s="69"/>
      <c r="E529" t="s" s="75">
        <v>810</v>
      </c>
      <c r="F529" t="s" s="71">
        <v>811</v>
      </c>
      <c r="G529" s="76">
        <v>0</v>
      </c>
      <c r="H529" s="77"/>
      <c r="I529" s="74">
        <f>H529*$G529</f>
        <v>0</v>
      </c>
    </row>
    <row r="530" ht="15" customHeight="1">
      <c r="A530" s="146"/>
      <c r="B530" s="146"/>
      <c r="C530" t="s" s="71">
        <v>65</v>
      </c>
      <c r="D530" t="s" s="71">
        <v>812</v>
      </c>
      <c r="E530" t="s" s="75">
        <v>813</v>
      </c>
      <c r="F530" t="s" s="71">
        <v>191</v>
      </c>
      <c r="G530" s="76">
        <v>12</v>
      </c>
      <c r="H530" s="77">
        <v>780</v>
      </c>
      <c r="I530" s="74">
        <f>H530*$G530</f>
        <v>9360</v>
      </c>
    </row>
    <row r="531" ht="29.25" customHeight="1">
      <c r="A531" s="190"/>
      <c r="B531" s="190"/>
      <c r="C531" t="s" s="71">
        <v>105</v>
      </c>
      <c r="D531" s="69"/>
      <c r="E531" t="s" s="72">
        <v>814</v>
      </c>
      <c r="F531" t="s" s="71">
        <v>815</v>
      </c>
      <c r="G531" s="76">
        <v>0</v>
      </c>
      <c r="H531" s="138"/>
      <c r="I531" s="74">
        <f>H531*$G531</f>
        <v>0</v>
      </c>
    </row>
    <row r="532" ht="15" customHeight="1">
      <c r="A532" s="190"/>
      <c r="B532" s="190"/>
      <c r="C532" t="s" s="71">
        <v>108</v>
      </c>
      <c r="D532" s="69"/>
      <c r="E532" t="s" s="72">
        <v>816</v>
      </c>
      <c r="F532" t="s" s="71">
        <v>817</v>
      </c>
      <c r="G532" s="76">
        <v>0</v>
      </c>
      <c r="H532" s="138"/>
      <c r="I532" s="74">
        <f>H532*$G532</f>
        <v>0</v>
      </c>
    </row>
    <row r="533" ht="25.5" customHeight="1">
      <c r="A533" s="190"/>
      <c r="B533" s="190"/>
      <c r="C533" t="s" s="71">
        <v>124</v>
      </c>
      <c r="D533" s="69"/>
      <c r="E533" t="s" s="72">
        <v>818</v>
      </c>
      <c r="F533" t="s" s="71">
        <v>350</v>
      </c>
      <c r="G533" s="76">
        <v>4</v>
      </c>
      <c r="H533" s="77">
        <v>1090</v>
      </c>
      <c r="I533" s="74">
        <f>H533*$G533</f>
        <v>4360</v>
      </c>
    </row>
    <row r="534" ht="15" customHeight="1">
      <c r="A534" s="190"/>
      <c r="B534" s="190"/>
      <c r="C534" t="s" s="71">
        <v>145</v>
      </c>
      <c r="D534" s="69"/>
      <c r="E534" t="s" s="72">
        <v>819</v>
      </c>
      <c r="F534" t="s" s="71">
        <v>289</v>
      </c>
      <c r="G534" s="76">
        <v>0</v>
      </c>
      <c r="H534" s="138"/>
      <c r="I534" s="74">
        <f>H534*$G534</f>
        <v>0</v>
      </c>
    </row>
    <row r="535" ht="25.5" customHeight="1">
      <c r="A535" s="190"/>
      <c r="B535" s="190"/>
      <c r="C535" t="s" s="71">
        <v>148</v>
      </c>
      <c r="D535" s="69"/>
      <c r="E535" t="s" s="72">
        <v>820</v>
      </c>
      <c r="F535" t="s" s="71">
        <v>350</v>
      </c>
      <c r="G535" s="76">
        <v>2</v>
      </c>
      <c r="H535" s="77">
        <v>1785</v>
      </c>
      <c r="I535" s="74">
        <f>H535*$G535</f>
        <v>3570</v>
      </c>
    </row>
    <row r="536" ht="15" customHeight="1">
      <c r="A536" s="190"/>
      <c r="B536" s="190"/>
      <c r="C536" t="s" s="71">
        <v>152</v>
      </c>
      <c r="D536" s="69"/>
      <c r="E536" t="s" s="72">
        <v>821</v>
      </c>
      <c r="F536" t="s" s="71">
        <v>191</v>
      </c>
      <c r="G536" s="76">
        <v>0</v>
      </c>
      <c r="H536" s="77"/>
      <c r="I536" s="74">
        <f>H536*$G536</f>
        <v>0</v>
      </c>
    </row>
    <row r="537" ht="31.5" customHeight="1">
      <c r="A537" t="s" s="78">
        <v>822</v>
      </c>
      <c r="B537" s="97"/>
      <c r="C537" s="80"/>
      <c r="D537" s="80"/>
      <c r="E537" s="105"/>
      <c r="F537" s="98"/>
      <c r="G537" s="106"/>
      <c r="H537" s="107"/>
      <c r="I537" s="108">
        <f>SUM(I528:I536)</f>
        <v>17290</v>
      </c>
    </row>
    <row r="538" ht="13.55" customHeight="1">
      <c r="A538" s="186"/>
      <c r="B538" t="s" s="191">
        <v>823</v>
      </c>
      <c r="C538" s="119"/>
      <c r="D538" s="119"/>
      <c r="E538" t="s" s="136">
        <v>824</v>
      </c>
      <c r="F538" s="186"/>
      <c r="G538" s="187"/>
      <c r="H538" s="188"/>
      <c r="I538" s="189"/>
    </row>
    <row r="539" ht="15" customHeight="1">
      <c r="A539" s="190"/>
      <c r="B539" s="190"/>
      <c r="C539" t="s" s="71">
        <v>35</v>
      </c>
      <c r="D539" s="69"/>
      <c r="E539" t="s" s="72">
        <v>825</v>
      </c>
      <c r="F539" t="s" s="71">
        <v>454</v>
      </c>
      <c r="G539" s="76">
        <v>0</v>
      </c>
      <c r="H539" s="138"/>
      <c r="I539" s="74">
        <f>H539*$G539</f>
        <v>0</v>
      </c>
    </row>
    <row r="540" ht="15" customHeight="1">
      <c r="A540" s="190"/>
      <c r="B540" s="190"/>
      <c r="C540" t="s" s="71">
        <v>53</v>
      </c>
      <c r="D540" s="69"/>
      <c r="E540" t="s" s="72">
        <v>826</v>
      </c>
      <c r="F540" t="s" s="71">
        <v>454</v>
      </c>
      <c r="G540" s="76">
        <v>0</v>
      </c>
      <c r="H540" s="77"/>
      <c r="I540" s="74">
        <f>H540*$G540</f>
        <v>0</v>
      </c>
    </row>
    <row r="541" ht="15" customHeight="1">
      <c r="A541" s="190"/>
      <c r="B541" s="190"/>
      <c r="C541" t="s" s="71">
        <v>65</v>
      </c>
      <c r="D541" s="69"/>
      <c r="E541" t="s" s="72">
        <v>827</v>
      </c>
      <c r="F541" t="s" s="71">
        <v>454</v>
      </c>
      <c r="G541" s="76">
        <v>0</v>
      </c>
      <c r="H541" s="77"/>
      <c r="I541" s="74">
        <f>H541*$G541</f>
        <v>0</v>
      </c>
    </row>
    <row r="542" ht="15" customHeight="1">
      <c r="A542" s="190"/>
      <c r="B542" s="190"/>
      <c r="C542" t="s" s="71">
        <v>105</v>
      </c>
      <c r="D542" s="69"/>
      <c r="E542" t="s" s="72">
        <v>828</v>
      </c>
      <c r="F542" t="s" s="71">
        <v>454</v>
      </c>
      <c r="G542" s="76">
        <v>2</v>
      </c>
      <c r="H542" s="77">
        <v>18500</v>
      </c>
      <c r="I542" s="74">
        <f>H542*$G542</f>
        <v>37000</v>
      </c>
    </row>
    <row r="543" ht="15" customHeight="1">
      <c r="A543" s="190"/>
      <c r="B543" s="190"/>
      <c r="C543" t="s" s="71">
        <v>108</v>
      </c>
      <c r="D543" s="69"/>
      <c r="E543" t="s" s="72">
        <v>829</v>
      </c>
      <c r="F543" t="s" s="71">
        <v>454</v>
      </c>
      <c r="G543" s="76">
        <v>1</v>
      </c>
      <c r="H543" s="77">
        <v>5000</v>
      </c>
      <c r="I543" s="74">
        <f>H543*$G543</f>
        <v>5000</v>
      </c>
    </row>
    <row r="544" ht="15" customHeight="1">
      <c r="A544" s="190"/>
      <c r="B544" s="190"/>
      <c r="C544" t="s" s="71">
        <v>124</v>
      </c>
      <c r="D544" s="69"/>
      <c r="E544" t="s" s="72">
        <v>830</v>
      </c>
      <c r="F544" t="s" s="71">
        <v>454</v>
      </c>
      <c r="G544" s="76">
        <v>0</v>
      </c>
      <c r="H544" s="77"/>
      <c r="I544" s="74">
        <f>H544*$G544</f>
        <v>0</v>
      </c>
    </row>
    <row r="545" ht="15" customHeight="1">
      <c r="A545" s="190"/>
      <c r="B545" s="190"/>
      <c r="C545" t="s" s="71">
        <v>145</v>
      </c>
      <c r="D545" s="69"/>
      <c r="E545" t="s" s="72">
        <v>831</v>
      </c>
      <c r="F545" t="s" s="71">
        <v>454</v>
      </c>
      <c r="G545" s="76">
        <v>3</v>
      </c>
      <c r="H545" s="77">
        <v>2350</v>
      </c>
      <c r="I545" s="74">
        <f>H545*$G545</f>
        <v>7050</v>
      </c>
    </row>
    <row r="546" ht="15" customHeight="1">
      <c r="A546" s="190"/>
      <c r="B546" s="190"/>
      <c r="C546" t="s" s="71">
        <v>148</v>
      </c>
      <c r="D546" s="69"/>
      <c r="E546" t="s" s="72">
        <v>832</v>
      </c>
      <c r="F546" t="s" s="71">
        <v>454</v>
      </c>
      <c r="G546" s="76">
        <v>3</v>
      </c>
      <c r="H546" s="77">
        <v>2500</v>
      </c>
      <c r="I546" s="74">
        <f>H546*$G546</f>
        <v>7500</v>
      </c>
    </row>
    <row r="547" ht="15" customHeight="1">
      <c r="A547" s="190"/>
      <c r="B547" s="190"/>
      <c r="C547" t="s" s="71">
        <v>152</v>
      </c>
      <c r="D547" s="69"/>
      <c r="E547" t="s" s="72">
        <v>833</v>
      </c>
      <c r="F547" t="s" s="71">
        <v>834</v>
      </c>
      <c r="G547" s="76">
        <v>1</v>
      </c>
      <c r="H547" s="77">
        <v>5000</v>
      </c>
      <c r="I547" s="74">
        <f>H547*$G547</f>
        <v>5000</v>
      </c>
    </row>
    <row r="548" ht="15" customHeight="1">
      <c r="A548" s="190"/>
      <c r="B548" s="190"/>
      <c r="C548" t="s" s="71">
        <v>155</v>
      </c>
      <c r="D548" s="69"/>
      <c r="E548" t="s" s="72">
        <v>835</v>
      </c>
      <c r="F548" t="s" s="71">
        <v>834</v>
      </c>
      <c r="G548" s="76">
        <v>1</v>
      </c>
      <c r="H548" s="77">
        <v>8000</v>
      </c>
      <c r="I548" s="74">
        <f>H548*$G548</f>
        <v>8000</v>
      </c>
    </row>
    <row r="549" ht="15" customHeight="1">
      <c r="A549" s="190"/>
      <c r="B549" s="190"/>
      <c r="C549" t="s" s="71">
        <v>160</v>
      </c>
      <c r="D549" s="69"/>
      <c r="E549" t="s" s="72">
        <v>836</v>
      </c>
      <c r="F549" t="s" s="71">
        <v>454</v>
      </c>
      <c r="G549" s="76">
        <v>1</v>
      </c>
      <c r="H549" s="77">
        <v>13500</v>
      </c>
      <c r="I549" s="74">
        <f>H549*$G549</f>
        <v>13500</v>
      </c>
    </row>
    <row r="550" ht="15" customHeight="1">
      <c r="A550" s="190"/>
      <c r="B550" s="190"/>
      <c r="C550" t="s" s="71">
        <v>163</v>
      </c>
      <c r="D550" s="69"/>
      <c r="E550" t="s" s="72">
        <v>837</v>
      </c>
      <c r="F550" t="s" s="71">
        <v>350</v>
      </c>
      <c r="G550" s="76">
        <v>1</v>
      </c>
      <c r="H550" s="77">
        <v>50000</v>
      </c>
      <c r="I550" s="74">
        <f>H550*$G550</f>
        <v>50000</v>
      </c>
    </row>
    <row r="551" ht="15" customHeight="1">
      <c r="A551" s="190"/>
      <c r="B551" s="190"/>
      <c r="C551" t="s" s="71">
        <v>166</v>
      </c>
      <c r="D551" s="69"/>
      <c r="E551" t="s" s="72">
        <v>838</v>
      </c>
      <c r="F551" t="s" s="71">
        <v>350</v>
      </c>
      <c r="G551" s="76">
        <v>1</v>
      </c>
      <c r="H551" s="77">
        <v>9500</v>
      </c>
      <c r="I551" s="74">
        <f>H551*$G551</f>
        <v>9500</v>
      </c>
    </row>
    <row r="552" ht="15" customHeight="1">
      <c r="A552" s="190"/>
      <c r="B552" s="190"/>
      <c r="C552" t="s" s="71">
        <v>169</v>
      </c>
      <c r="D552" s="69"/>
      <c r="E552" t="s" s="72">
        <v>839</v>
      </c>
      <c r="F552" t="s" s="71">
        <v>350</v>
      </c>
      <c r="G552" s="76">
        <v>0</v>
      </c>
      <c r="H552" s="77"/>
      <c r="I552" s="74">
        <f>H552*$G552</f>
        <v>0</v>
      </c>
    </row>
    <row r="553" ht="15" customHeight="1">
      <c r="A553" s="190"/>
      <c r="B553" s="190"/>
      <c r="C553" t="s" s="71">
        <v>172</v>
      </c>
      <c r="D553" s="69"/>
      <c r="E553" t="s" s="72">
        <v>840</v>
      </c>
      <c r="F553" t="s" s="71">
        <v>454</v>
      </c>
      <c r="G553" s="76">
        <v>0</v>
      </c>
      <c r="H553" s="77"/>
      <c r="I553" s="74">
        <f>H553*$G553</f>
        <v>0</v>
      </c>
    </row>
    <row r="554" ht="15" customHeight="1">
      <c r="A554" s="190"/>
      <c r="B554" s="190"/>
      <c r="C554" t="s" s="71">
        <v>175</v>
      </c>
      <c r="D554" s="69"/>
      <c r="E554" t="s" s="72">
        <v>841</v>
      </c>
      <c r="F554" t="s" s="71">
        <v>454</v>
      </c>
      <c r="G554" s="76">
        <v>0</v>
      </c>
      <c r="H554" s="77"/>
      <c r="I554" s="74">
        <f>H554*$G554</f>
        <v>0</v>
      </c>
    </row>
    <row r="555" ht="15" customHeight="1">
      <c r="A555" s="190"/>
      <c r="B555" s="190"/>
      <c r="C555" t="s" s="71">
        <v>178</v>
      </c>
      <c r="D555" s="69"/>
      <c r="E555" t="s" s="72">
        <v>842</v>
      </c>
      <c r="F555" t="s" s="71">
        <v>454</v>
      </c>
      <c r="G555" s="76">
        <v>3</v>
      </c>
      <c r="H555" s="77">
        <v>850</v>
      </c>
      <c r="I555" s="74">
        <f>H555*$G555</f>
        <v>2550</v>
      </c>
    </row>
    <row r="556" ht="15" customHeight="1">
      <c r="A556" s="190"/>
      <c r="B556" s="190"/>
      <c r="C556" t="s" s="71">
        <v>181</v>
      </c>
      <c r="D556" s="69"/>
      <c r="E556" t="s" s="72">
        <v>843</v>
      </c>
      <c r="F556" t="s" s="71">
        <v>454</v>
      </c>
      <c r="G556" s="76">
        <v>2</v>
      </c>
      <c r="H556" s="77">
        <v>1000</v>
      </c>
      <c r="I556" s="74">
        <f>H556*$G556</f>
        <v>2000</v>
      </c>
    </row>
    <row r="557" ht="15" customHeight="1">
      <c r="A557" s="190"/>
      <c r="B557" s="190"/>
      <c r="C557" t="s" s="71">
        <v>185</v>
      </c>
      <c r="D557" s="69"/>
      <c r="E557" t="s" s="72">
        <v>844</v>
      </c>
      <c r="F557" t="s" s="71">
        <v>454</v>
      </c>
      <c r="G557" s="76">
        <v>2</v>
      </c>
      <c r="H557" s="77">
        <v>750</v>
      </c>
      <c r="I557" s="74">
        <f>H557*$G557</f>
        <v>1500</v>
      </c>
    </row>
    <row r="558" ht="15" customHeight="1">
      <c r="A558" s="190"/>
      <c r="B558" s="190"/>
      <c r="C558" t="s" s="71">
        <v>188</v>
      </c>
      <c r="D558" s="69"/>
      <c r="E558" t="s" s="72">
        <v>845</v>
      </c>
      <c r="F558" t="s" s="71">
        <v>454</v>
      </c>
      <c r="G558" s="76">
        <v>0</v>
      </c>
      <c r="H558" s="77"/>
      <c r="I558" s="74">
        <f>H558*$G558</f>
        <v>0</v>
      </c>
    </row>
    <row r="559" ht="15" customHeight="1">
      <c r="A559" s="190"/>
      <c r="B559" s="190"/>
      <c r="C559" t="s" s="71">
        <v>192</v>
      </c>
      <c r="D559" s="69"/>
      <c r="E559" t="s" s="72">
        <v>846</v>
      </c>
      <c r="F559" t="s" s="71">
        <v>454</v>
      </c>
      <c r="G559" s="76">
        <v>0</v>
      </c>
      <c r="H559" s="77"/>
      <c r="I559" s="74">
        <f>H559*$G559</f>
        <v>0</v>
      </c>
    </row>
    <row r="560" ht="13.55" customHeight="1">
      <c r="A560" s="192"/>
      <c r="B560" s="190"/>
      <c r="C560" t="s" s="71">
        <v>847</v>
      </c>
      <c r="D560" s="69"/>
      <c r="E560" t="s" s="72">
        <v>848</v>
      </c>
      <c r="F560" t="s" s="148">
        <v>236</v>
      </c>
      <c r="G560" t="s" s="193">
        <v>849</v>
      </c>
      <c r="H560" s="77"/>
      <c r="I560" s="74">
        <f>_xlfn.IFERROR(H560*$G560,0)</f>
        <v>0</v>
      </c>
    </row>
    <row r="561" ht="13.55" customHeight="1">
      <c r="A561" s="192"/>
      <c r="B561" s="190"/>
      <c r="C561" t="s" s="71">
        <v>850</v>
      </c>
      <c r="D561" s="69"/>
      <c r="E561" t="s" s="72">
        <v>851</v>
      </c>
      <c r="F561" t="s" s="148">
        <v>454</v>
      </c>
      <c r="G561" t="s" s="193">
        <v>849</v>
      </c>
      <c r="H561" s="77"/>
      <c r="I561" s="74">
        <f>_xlfn.IFERROR(H561*$G561,0)</f>
        <v>0</v>
      </c>
    </row>
    <row r="562" ht="15" customHeight="1">
      <c r="A562" s="190"/>
      <c r="B562" s="190"/>
      <c r="C562" t="s" s="71">
        <v>852</v>
      </c>
      <c r="D562" s="69"/>
      <c r="E562" t="s" s="72">
        <v>853</v>
      </c>
      <c r="F562" t="s" s="71">
        <v>454</v>
      </c>
      <c r="G562" s="76"/>
      <c r="H562" s="77"/>
      <c r="I562" s="74">
        <f>_xlfn.IFERROR(H562*$G562,0)</f>
        <v>0</v>
      </c>
    </row>
    <row r="563" ht="13.55" customHeight="1">
      <c r="A563" s="190"/>
      <c r="B563" s="190"/>
      <c r="C563" t="s" s="71">
        <v>854</v>
      </c>
      <c r="D563" s="69"/>
      <c r="E563" t="s" s="72">
        <v>855</v>
      </c>
      <c r="F563" t="s" s="148">
        <v>454</v>
      </c>
      <c r="G563" t="s" s="71">
        <v>849</v>
      </c>
      <c r="H563" s="147"/>
      <c r="I563" s="74">
        <f>_xlfn.IFERROR(H563*$G563,0)</f>
        <v>0</v>
      </c>
    </row>
    <row r="564" ht="15" customHeight="1">
      <c r="A564" s="190"/>
      <c r="B564" s="190"/>
      <c r="C564" t="s" s="71">
        <v>856</v>
      </c>
      <c r="D564" s="69"/>
      <c r="E564" t="s" s="72">
        <v>857</v>
      </c>
      <c r="F564" t="s" s="71">
        <v>454</v>
      </c>
      <c r="G564" s="76"/>
      <c r="H564" s="77"/>
      <c r="I564" s="74">
        <f>H564*$G564</f>
        <v>0</v>
      </c>
    </row>
    <row r="565" ht="15" customHeight="1">
      <c r="A565" s="190"/>
      <c r="B565" s="190"/>
      <c r="C565" t="s" s="71">
        <v>858</v>
      </c>
      <c r="D565" s="69"/>
      <c r="E565" t="s" s="72">
        <v>859</v>
      </c>
      <c r="F565" t="s" s="71">
        <v>454</v>
      </c>
      <c r="G565" s="76"/>
      <c r="H565" s="77"/>
      <c r="I565" s="74">
        <f>H565*$G565</f>
        <v>0</v>
      </c>
    </row>
    <row r="566" ht="15" customHeight="1">
      <c r="A566" s="190"/>
      <c r="B566" s="190"/>
      <c r="C566" t="s" s="71">
        <v>860</v>
      </c>
      <c r="D566" s="69"/>
      <c r="E566" t="s" s="72">
        <v>861</v>
      </c>
      <c r="F566" t="s" s="71">
        <v>454</v>
      </c>
      <c r="G566" s="76"/>
      <c r="H566" s="77"/>
      <c r="I566" s="74">
        <f>H566*$G566</f>
        <v>0</v>
      </c>
    </row>
    <row r="567" ht="15" customHeight="1">
      <c r="A567" s="190"/>
      <c r="B567" s="190"/>
      <c r="C567" t="s" s="71">
        <v>862</v>
      </c>
      <c r="D567" s="69"/>
      <c r="E567" t="s" s="72">
        <v>863</v>
      </c>
      <c r="F567" t="s" s="71">
        <v>454</v>
      </c>
      <c r="G567" s="76">
        <v>45</v>
      </c>
      <c r="H567" s="77">
        <v>250</v>
      </c>
      <c r="I567" s="74">
        <f>H567*$G567</f>
        <v>11250</v>
      </c>
    </row>
    <row r="568" ht="15" customHeight="1">
      <c r="A568" s="190"/>
      <c r="B568" s="190"/>
      <c r="C568" t="s" s="71">
        <v>864</v>
      </c>
      <c r="D568" s="69"/>
      <c r="E568" t="s" s="94">
        <v>865</v>
      </c>
      <c r="F568" t="s" s="71">
        <v>739</v>
      </c>
      <c r="G568" s="76">
        <v>0</v>
      </c>
      <c r="H568" s="77"/>
      <c r="I568" s="74">
        <f>H568*$G568</f>
        <v>0</v>
      </c>
    </row>
    <row r="569" ht="38.25" customHeight="1">
      <c r="A569" s="190"/>
      <c r="B569" s="190"/>
      <c r="C569" t="s" s="71">
        <v>866</v>
      </c>
      <c r="D569" s="69"/>
      <c r="E569" t="s" s="72">
        <v>867</v>
      </c>
      <c r="F569" t="s" s="71">
        <v>454</v>
      </c>
      <c r="G569" s="76">
        <v>5</v>
      </c>
      <c r="H569" s="77">
        <v>2900</v>
      </c>
      <c r="I569" s="74">
        <f>H569*$G569</f>
        <v>14500</v>
      </c>
    </row>
    <row r="570" ht="15" customHeight="1">
      <c r="A570" s="190"/>
      <c r="B570" s="190"/>
      <c r="C570" t="s" s="71">
        <v>868</v>
      </c>
      <c r="D570" s="69"/>
      <c r="E570" t="s" s="72">
        <v>869</v>
      </c>
      <c r="F570" t="s" s="71">
        <v>454</v>
      </c>
      <c r="G570" s="76"/>
      <c r="H570" s="77"/>
      <c r="I570" s="74">
        <f>H570*$G570</f>
        <v>0</v>
      </c>
    </row>
    <row r="571" ht="15" customHeight="1">
      <c r="A571" s="190"/>
      <c r="B571" s="190"/>
      <c r="C571" t="s" s="71">
        <v>870</v>
      </c>
      <c r="D571" s="69"/>
      <c r="E571" t="s" s="72">
        <v>871</v>
      </c>
      <c r="F571" t="s" s="71">
        <v>454</v>
      </c>
      <c r="G571" s="76"/>
      <c r="H571" s="77"/>
      <c r="I571" s="74">
        <f>H571*$G571</f>
        <v>0</v>
      </c>
    </row>
    <row r="572" ht="15" customHeight="1">
      <c r="A572" s="190"/>
      <c r="B572" s="190"/>
      <c r="C572" t="s" s="71">
        <v>872</v>
      </c>
      <c r="D572" s="69"/>
      <c r="E572" t="s" s="72">
        <v>873</v>
      </c>
      <c r="F572" t="s" s="71">
        <v>454</v>
      </c>
      <c r="G572" s="76">
        <v>1</v>
      </c>
      <c r="H572" s="138">
        <v>5000</v>
      </c>
      <c r="I572" s="74"/>
    </row>
    <row r="573" ht="31.5" customHeight="1">
      <c r="A573" t="s" s="78">
        <v>874</v>
      </c>
      <c r="B573" s="97"/>
      <c r="C573" s="80"/>
      <c r="D573" s="80"/>
      <c r="E573" s="105"/>
      <c r="F573" s="98"/>
      <c r="G573" s="106"/>
      <c r="H573" s="108"/>
      <c r="I573" s="108">
        <f>SUM(I539:I571)</f>
        <v>174350</v>
      </c>
    </row>
    <row r="574" ht="15.75" customHeight="1">
      <c r="A574" s="194"/>
      <c r="B574" s="195"/>
      <c r="C574" s="196"/>
      <c r="D574" s="196"/>
      <c r="E574" s="197"/>
      <c r="F574" s="198"/>
      <c r="G574" s="199"/>
      <c r="H574" s="200"/>
      <c r="I574" s="200">
        <f>I573+I537+I525+I518+I513+I507+I497+I483+I469+I465+I462+I447+I433+I409+I334+I304+I274+I250+I230+I226+I211+I182+I164+I153+I142+I129+I96+I90+I84+I59+I51+I44+I34+I29</f>
        <v>1530449.7516586</v>
      </c>
    </row>
    <row r="575" ht="15.75" customHeight="1">
      <c r="A575" s="201"/>
      <c r="B575" s="202"/>
      <c r="C575" s="203"/>
      <c r="D575" s="203"/>
      <c r="E575" s="204"/>
      <c r="F575" s="205"/>
      <c r="G575" s="206"/>
      <c r="H575" s="207"/>
      <c r="I575" s="207"/>
    </row>
    <row r="576" ht="15" customHeight="1">
      <c r="A576" s="208"/>
      <c r="B576" s="209"/>
      <c r="C576" s="209"/>
      <c r="D576" s="209"/>
      <c r="E576" s="209"/>
      <c r="F576" s="209"/>
      <c r="G576" s="41"/>
      <c r="H576" s="42"/>
      <c r="I576" s="42"/>
    </row>
    <row r="577" ht="15" customHeight="1">
      <c r="A577" s="208"/>
      <c r="B577" s="209"/>
      <c r="C577" s="209"/>
      <c r="D577" s="209"/>
      <c r="E577" s="209"/>
      <c r="F577" s="209"/>
      <c r="G577" s="41"/>
      <c r="H577" s="42"/>
      <c r="I577" s="42"/>
    </row>
    <row r="578" ht="15" customHeight="1">
      <c r="A578" s="208"/>
      <c r="B578" s="209"/>
      <c r="C578" s="209"/>
      <c r="D578" s="209"/>
      <c r="E578" s="209"/>
      <c r="F578" s="209"/>
      <c r="G578" s="41"/>
      <c r="H578" s="42"/>
      <c r="I578" s="42"/>
    </row>
    <row r="579" ht="15" customHeight="1">
      <c r="A579" s="208"/>
      <c r="B579" s="209"/>
      <c r="C579" s="209"/>
      <c r="D579" s="209"/>
      <c r="E579" s="209"/>
      <c r="F579" s="209"/>
      <c r="G579" s="41"/>
      <c r="H579" s="42"/>
      <c r="I579" s="42"/>
    </row>
    <row r="580" ht="15.75" customHeight="1">
      <c r="A580" s="210"/>
      <c r="B580" s="28"/>
      <c r="C580" s="28"/>
      <c r="D580" s="28"/>
      <c r="E580" s="28"/>
      <c r="F580" s="28"/>
      <c r="G580" s="28"/>
      <c r="H580" s="46"/>
      <c r="I580" s="46"/>
    </row>
  </sheetData>
  <mergeCells count="57">
    <mergeCell ref="F327:F333"/>
    <mergeCell ref="G327:G333"/>
    <mergeCell ref="A11:E11"/>
    <mergeCell ref="C313:C319"/>
    <mergeCell ref="B313:B319"/>
    <mergeCell ref="A313:A319"/>
    <mergeCell ref="D313:D319"/>
    <mergeCell ref="A267:A273"/>
    <mergeCell ref="B267:B273"/>
    <mergeCell ref="A253:A259"/>
    <mergeCell ref="C260:C266"/>
    <mergeCell ref="B253:B259"/>
    <mergeCell ref="C253:C259"/>
    <mergeCell ref="A260:A266"/>
    <mergeCell ref="B260:B266"/>
    <mergeCell ref="C267:C273"/>
    <mergeCell ref="A276:A283"/>
    <mergeCell ref="A320:A326"/>
    <mergeCell ref="B320:B326"/>
    <mergeCell ref="C320:C326"/>
    <mergeCell ref="D320:D326"/>
    <mergeCell ref="B284:B293"/>
    <mergeCell ref="C306:C312"/>
    <mergeCell ref="A294:A303"/>
    <mergeCell ref="B294:B303"/>
    <mergeCell ref="C294:C303"/>
    <mergeCell ref="D294:D303"/>
    <mergeCell ref="B306:B312"/>
    <mergeCell ref="A306:A312"/>
    <mergeCell ref="A284:A293"/>
    <mergeCell ref="F284:F293"/>
    <mergeCell ref="D284:D293"/>
    <mergeCell ref="C284:C293"/>
    <mergeCell ref="C276:C283"/>
    <mergeCell ref="B276:B283"/>
    <mergeCell ref="F276:F283"/>
    <mergeCell ref="F320:F326"/>
    <mergeCell ref="F313:F319"/>
    <mergeCell ref="F306:F312"/>
    <mergeCell ref="F294:F303"/>
    <mergeCell ref="D306:D312"/>
    <mergeCell ref="G284:G293"/>
    <mergeCell ref="G294:G303"/>
    <mergeCell ref="G306:G312"/>
    <mergeCell ref="G313:G319"/>
    <mergeCell ref="G320:G326"/>
    <mergeCell ref="G253:G259"/>
    <mergeCell ref="G260:G266"/>
    <mergeCell ref="G267:G273"/>
    <mergeCell ref="G276:G283"/>
    <mergeCell ref="D276:D283"/>
    <mergeCell ref="D260:D266"/>
    <mergeCell ref="F260:F266"/>
    <mergeCell ref="F253:F259"/>
    <mergeCell ref="D253:D259"/>
    <mergeCell ref="F267:F273"/>
    <mergeCell ref="D267:D273"/>
  </mergeCells>
  <conditionalFormatting sqref="G11 F260:F266 F276:F283">
    <cfRule type="cellIs" dxfId="0" priority="1" operator="lessThan" stopIfTrue="1">
      <formula>0</formula>
    </cfRule>
  </conditionalFormatting>
  <pageMargins left="0.7" right="0.7" top="0.75" bottom="0.75" header="0.3" footer="0.3"/>
  <pageSetup firstPageNumber="1" fitToHeight="1" fitToWidth="1" scale="100" useFirstPageNumber="0" orientation="portrait" pageOrder="downThenOver"/>
  <headerFooter>
    <oddFooter>&amp;C&amp;"Helvetica Neue,Regular"&amp;12&amp;K000000&amp;P</oddFooter>
  </headerFooter>
  <drawing r:id="rId1"/>
  <legacyDrawing r:id="rId2"/>
</worksheet>
</file>

<file path=xl/worksheets/sheet3.xml><?xml version="1.0" encoding="utf-8"?>
<worksheet xmlns:r="http://schemas.openxmlformats.org/officeDocument/2006/relationships" xmlns="http://schemas.openxmlformats.org/spreadsheetml/2006/main">
  <dimension ref="A1:H74"/>
  <sheetViews>
    <sheetView workbookViewId="0" showGridLines="0" defaultGridColor="1"/>
  </sheetViews>
  <sheetFormatPr defaultColWidth="8.83333" defaultRowHeight="15" customHeight="1" outlineLevelRow="0" outlineLevelCol="0"/>
  <cols>
    <col min="1" max="1" width="8.85156" style="211" customWidth="1"/>
    <col min="2" max="2" width="24.1719" style="211" customWidth="1"/>
    <col min="3" max="3" width="17.3516" style="211" customWidth="1"/>
    <col min="4" max="4" width="26" style="211" customWidth="1"/>
    <col min="5" max="5" width="21.8516" style="211" customWidth="1"/>
    <col min="6" max="6" width="40.6719" style="211" customWidth="1"/>
    <col min="7" max="7" width="37.1719" style="211" customWidth="1"/>
    <col min="8" max="8" width="43.5" style="211" customWidth="1"/>
    <col min="9" max="16384" width="8.85156" style="211" customWidth="1"/>
  </cols>
  <sheetData>
    <row r="1" ht="27.75" customHeight="1">
      <c r="A1" t="s" s="212">
        <v>875</v>
      </c>
      <c r="B1" s="213"/>
      <c r="C1" s="213"/>
      <c r="D1" s="213"/>
      <c r="E1" s="213"/>
      <c r="F1" s="213"/>
      <c r="G1" s="213"/>
      <c r="H1" s="214"/>
    </row>
    <row r="2" ht="15" customHeight="1">
      <c r="A2" t="s" s="215">
        <v>876</v>
      </c>
      <c r="B2" t="s" s="216">
        <v>877</v>
      </c>
      <c r="C2" t="s" s="217">
        <v>878</v>
      </c>
      <c r="D2" t="s" s="216">
        <v>879</v>
      </c>
      <c r="E2" t="s" s="216">
        <v>880</v>
      </c>
      <c r="F2" t="s" s="216">
        <v>881</v>
      </c>
      <c r="G2" t="s" s="216">
        <v>882</v>
      </c>
      <c r="H2" t="s" s="218">
        <v>883</v>
      </c>
    </row>
    <row r="3" ht="15.75" customHeight="1">
      <c r="A3" s="219"/>
      <c r="B3" s="220"/>
      <c r="C3" s="220"/>
      <c r="D3" s="220"/>
      <c r="E3" s="220"/>
      <c r="F3" s="220"/>
      <c r="G3" s="220"/>
      <c r="H3" s="221"/>
    </row>
    <row r="4" ht="15.75" customHeight="1">
      <c r="A4" t="s" s="222">
        <v>31</v>
      </c>
      <c r="B4" t="s" s="223">
        <v>884</v>
      </c>
      <c r="C4" s="224"/>
      <c r="D4" s="224"/>
      <c r="E4" s="224"/>
      <c r="F4" s="224"/>
      <c r="G4" s="224"/>
      <c r="H4" s="225"/>
    </row>
    <row r="5" ht="15" customHeight="1">
      <c r="A5" s="226"/>
      <c r="B5" s="227"/>
      <c r="C5" s="227"/>
      <c r="D5" s="227"/>
      <c r="E5" s="227"/>
      <c r="F5" s="227"/>
      <c r="G5" s="227"/>
      <c r="H5" s="228"/>
    </row>
    <row r="6" ht="76.5" customHeight="1">
      <c r="A6" s="229">
        <v>1</v>
      </c>
      <c r="B6" t="s" s="230">
        <v>885</v>
      </c>
      <c r="C6" t="s" s="231">
        <v>886</v>
      </c>
      <c r="D6" t="s" s="230">
        <v>887</v>
      </c>
      <c r="E6" t="s" s="231">
        <v>888</v>
      </c>
      <c r="F6" t="s" s="232">
        <v>889</v>
      </c>
      <c r="G6" t="s" s="233">
        <v>890</v>
      </c>
      <c r="H6" t="s" s="234">
        <v>891</v>
      </c>
    </row>
    <row r="7" ht="73.9" customHeight="1">
      <c r="A7" s="235">
        <v>2</v>
      </c>
      <c r="B7" t="s" s="88">
        <v>892</v>
      </c>
      <c r="C7" t="s" s="236">
        <v>893</v>
      </c>
      <c r="D7" t="s" s="230">
        <v>894</v>
      </c>
      <c r="E7" t="s" s="231">
        <v>888</v>
      </c>
      <c r="F7" t="s" s="232">
        <v>895</v>
      </c>
      <c r="G7" s="237"/>
      <c r="H7" t="s" s="238">
        <v>891</v>
      </c>
    </row>
    <row r="8" ht="48.6" customHeight="1">
      <c r="A8" t="s" s="239">
        <v>896</v>
      </c>
      <c r="B8" t="s" s="88">
        <v>892</v>
      </c>
      <c r="C8" t="s" s="236">
        <v>897</v>
      </c>
      <c r="D8" s="240"/>
      <c r="E8" s="241"/>
      <c r="F8" t="s" s="232">
        <v>898</v>
      </c>
      <c r="G8" t="s" s="232">
        <v>899</v>
      </c>
      <c r="H8" s="242"/>
    </row>
    <row r="9" ht="45" customHeight="1">
      <c r="A9" s="229">
        <v>3</v>
      </c>
      <c r="B9" t="s" s="243">
        <v>884</v>
      </c>
      <c r="C9" t="s" s="236">
        <v>900</v>
      </c>
      <c r="D9" t="s" s="230">
        <v>901</v>
      </c>
      <c r="E9" t="s" s="244">
        <v>902</v>
      </c>
      <c r="F9" t="s" s="245">
        <v>903</v>
      </c>
      <c r="G9" t="s" s="246">
        <v>904</v>
      </c>
      <c r="H9" t="s" s="238">
        <v>891</v>
      </c>
    </row>
    <row r="10" ht="30" customHeight="1">
      <c r="A10" s="229">
        <v>4</v>
      </c>
      <c r="B10" t="s" s="243">
        <v>884</v>
      </c>
      <c r="C10" t="s" s="236">
        <v>905</v>
      </c>
      <c r="D10" t="s" s="230">
        <v>887</v>
      </c>
      <c r="E10" t="s" s="231">
        <v>906</v>
      </c>
      <c r="F10" t="s" s="246">
        <v>907</v>
      </c>
      <c r="G10" t="s" s="246">
        <v>908</v>
      </c>
      <c r="H10" t="s" s="238">
        <v>891</v>
      </c>
    </row>
    <row r="11" ht="29.45" customHeight="1">
      <c r="A11" s="229">
        <v>5</v>
      </c>
      <c r="B11" t="s" s="243">
        <v>884</v>
      </c>
      <c r="C11" t="s" s="236">
        <v>909</v>
      </c>
      <c r="D11" t="s" s="230">
        <v>887</v>
      </c>
      <c r="E11" t="s" s="231">
        <v>906</v>
      </c>
      <c r="F11" t="s" s="246">
        <v>910</v>
      </c>
      <c r="G11" t="s" s="246">
        <v>911</v>
      </c>
      <c r="H11" t="s" s="238">
        <v>891</v>
      </c>
    </row>
    <row r="12" ht="15.75" customHeight="1">
      <c r="A12" s="247"/>
      <c r="B12" s="220"/>
      <c r="C12" s="248"/>
      <c r="D12" s="220"/>
      <c r="E12" s="248"/>
      <c r="F12" s="248"/>
      <c r="G12" s="248"/>
      <c r="H12" s="249"/>
    </row>
    <row r="13" ht="15.75" customHeight="1">
      <c r="A13" t="s" s="250">
        <v>196</v>
      </c>
      <c r="B13" t="s" s="251">
        <v>912</v>
      </c>
      <c r="C13" s="252"/>
      <c r="D13" s="252"/>
      <c r="E13" s="252"/>
      <c r="F13" s="252"/>
      <c r="G13" s="252"/>
      <c r="H13" s="253"/>
    </row>
    <row r="14" ht="45.6" customHeight="1">
      <c r="A14" s="235">
        <v>1</v>
      </c>
      <c r="B14" t="s" s="243">
        <v>913</v>
      </c>
      <c r="C14" t="s" s="236">
        <v>914</v>
      </c>
      <c r="D14" t="s" s="254">
        <v>915</v>
      </c>
      <c r="E14" t="s" s="231">
        <v>916</v>
      </c>
      <c r="F14" t="s" s="255">
        <v>917</v>
      </c>
      <c r="G14" t="s" s="232">
        <v>918</v>
      </c>
      <c r="H14" t="s" s="238">
        <v>919</v>
      </c>
    </row>
    <row r="15" ht="38.45" customHeight="1">
      <c r="A15" s="229">
        <v>2</v>
      </c>
      <c r="B15" t="s" s="243">
        <v>913</v>
      </c>
      <c r="C15" t="s" s="236">
        <v>920</v>
      </c>
      <c r="D15" t="s" s="254">
        <v>915</v>
      </c>
      <c r="E15" t="s" s="231">
        <v>916</v>
      </c>
      <c r="F15" t="s" s="255">
        <v>921</v>
      </c>
      <c r="G15" t="s" s="232">
        <v>922</v>
      </c>
      <c r="H15" t="s" s="238">
        <v>923</v>
      </c>
    </row>
    <row r="16" ht="63" customHeight="1">
      <c r="A16" s="235">
        <v>3</v>
      </c>
      <c r="B16" t="s" s="243">
        <v>924</v>
      </c>
      <c r="C16" t="s" s="236">
        <v>925</v>
      </c>
      <c r="D16" s="256"/>
      <c r="E16" s="241"/>
      <c r="F16" t="s" s="257">
        <v>926</v>
      </c>
      <c r="G16" s="258"/>
      <c r="H16" s="259"/>
    </row>
    <row r="17" ht="45" customHeight="1">
      <c r="A17" s="229">
        <v>4</v>
      </c>
      <c r="B17" t="s" s="243">
        <v>927</v>
      </c>
      <c r="C17" t="s" s="236">
        <v>928</v>
      </c>
      <c r="D17" s="256"/>
      <c r="E17" s="241"/>
      <c r="F17" t="s" s="254">
        <v>929</v>
      </c>
      <c r="G17" s="258"/>
      <c r="H17" s="259"/>
    </row>
    <row r="18" ht="15.75" customHeight="1">
      <c r="A18" s="247"/>
      <c r="B18" s="220"/>
      <c r="C18" s="248"/>
      <c r="D18" s="220"/>
      <c r="E18" s="248"/>
      <c r="F18" s="248"/>
      <c r="G18" s="248"/>
      <c r="H18" s="249"/>
    </row>
    <row r="19" ht="15.75" customHeight="1">
      <c r="A19" t="s" s="222">
        <v>340</v>
      </c>
      <c r="B19" t="s" s="223">
        <v>930</v>
      </c>
      <c r="C19" s="224"/>
      <c r="D19" s="224"/>
      <c r="E19" s="224"/>
      <c r="F19" s="224"/>
      <c r="G19" s="252"/>
      <c r="H19" s="225"/>
    </row>
    <row r="20" ht="30" customHeight="1">
      <c r="A20" s="260">
        <v>1</v>
      </c>
      <c r="B20" t="s" s="261">
        <v>931</v>
      </c>
      <c r="C20" s="262"/>
      <c r="D20" t="s" s="261">
        <v>887</v>
      </c>
      <c r="E20" t="s" s="263">
        <v>906</v>
      </c>
      <c r="F20" t="s" s="264">
        <v>932</v>
      </c>
      <c r="G20" t="s" s="246">
        <v>933</v>
      </c>
      <c r="H20" t="s" s="265">
        <v>934</v>
      </c>
    </row>
    <row r="21" ht="30" customHeight="1">
      <c r="A21" s="229">
        <v>2</v>
      </c>
      <c r="B21" t="s" s="230">
        <v>931</v>
      </c>
      <c r="C21" t="s" s="231">
        <v>909</v>
      </c>
      <c r="D21" t="s" s="230">
        <v>887</v>
      </c>
      <c r="E21" t="s" s="231">
        <v>906</v>
      </c>
      <c r="F21" t="s" s="246">
        <v>910</v>
      </c>
      <c r="G21" t="s" s="246">
        <v>911</v>
      </c>
      <c r="H21" t="s" s="234">
        <v>935</v>
      </c>
    </row>
    <row r="22" ht="30" customHeight="1">
      <c r="A22" s="229">
        <v>3</v>
      </c>
      <c r="B22" t="s" s="230">
        <v>931</v>
      </c>
      <c r="C22" s="241"/>
      <c r="D22" t="s" s="230">
        <v>887</v>
      </c>
      <c r="E22" t="s" s="231">
        <v>906</v>
      </c>
      <c r="F22" t="s" s="246">
        <v>936</v>
      </c>
      <c r="G22" t="s" s="246">
        <v>937</v>
      </c>
      <c r="H22" t="s" s="234">
        <v>934</v>
      </c>
    </row>
    <row r="23" ht="30" customHeight="1">
      <c r="A23" s="229">
        <v>4</v>
      </c>
      <c r="B23" t="s" s="230">
        <v>931</v>
      </c>
      <c r="C23" t="s" s="231">
        <v>905</v>
      </c>
      <c r="D23" t="s" s="230">
        <v>887</v>
      </c>
      <c r="E23" t="s" s="231">
        <v>906</v>
      </c>
      <c r="F23" t="s" s="246">
        <v>938</v>
      </c>
      <c r="G23" t="s" s="246">
        <v>908</v>
      </c>
      <c r="H23" t="s" s="234">
        <v>935</v>
      </c>
    </row>
    <row r="24" ht="15.75" customHeight="1">
      <c r="A24" s="247"/>
      <c r="B24" s="266"/>
      <c r="C24" s="267"/>
      <c r="D24" s="268"/>
      <c r="E24" s="248"/>
      <c r="F24" s="248"/>
      <c r="G24" s="248"/>
      <c r="H24" s="221"/>
    </row>
    <row r="25" ht="15.75" customHeight="1">
      <c r="A25" t="s" s="222">
        <v>361</v>
      </c>
      <c r="B25" t="s" s="223">
        <v>939</v>
      </c>
      <c r="C25" s="224"/>
      <c r="D25" s="224"/>
      <c r="E25" s="224"/>
      <c r="F25" s="252"/>
      <c r="G25" s="252"/>
      <c r="H25" s="225"/>
    </row>
    <row r="26" ht="81" customHeight="1">
      <c r="A26" s="269">
        <v>1</v>
      </c>
      <c r="B26" t="s" s="270">
        <v>940</v>
      </c>
      <c r="C26" s="271"/>
      <c r="D26" t="s" s="261">
        <v>941</v>
      </c>
      <c r="E26" t="s" s="263">
        <v>942</v>
      </c>
      <c r="F26" t="s" s="272">
        <v>943</v>
      </c>
      <c r="G26" t="s" s="255">
        <v>944</v>
      </c>
      <c r="H26" t="s" s="273">
        <v>945</v>
      </c>
    </row>
    <row r="27" ht="37.15" customHeight="1">
      <c r="A27" s="235">
        <v>2</v>
      </c>
      <c r="B27" t="s" s="257">
        <v>946</v>
      </c>
      <c r="C27" s="274"/>
      <c r="D27" t="s" s="275">
        <v>941</v>
      </c>
      <c r="E27" t="s" s="276">
        <v>942</v>
      </c>
      <c r="F27" t="s" s="277">
        <v>947</v>
      </c>
      <c r="G27" t="s" s="255">
        <v>944</v>
      </c>
      <c r="H27" t="s" s="238">
        <v>945</v>
      </c>
    </row>
    <row r="28" ht="15" customHeight="1">
      <c r="A28" s="229">
        <v>3</v>
      </c>
      <c r="B28" t="s" s="230">
        <v>948</v>
      </c>
      <c r="C28" s="240"/>
      <c r="D28" t="s" s="230">
        <v>949</v>
      </c>
      <c r="E28" s="241"/>
      <c r="F28" t="s" s="233">
        <v>950</v>
      </c>
      <c r="G28" s="241"/>
      <c r="H28" t="s" s="234">
        <v>945</v>
      </c>
    </row>
    <row r="29" ht="15" customHeight="1">
      <c r="A29" s="278"/>
      <c r="B29" s="279"/>
      <c r="C29" s="279"/>
      <c r="D29" s="279"/>
      <c r="E29" s="280"/>
      <c r="F29" s="279"/>
      <c r="G29" s="279"/>
      <c r="H29" s="281"/>
    </row>
    <row r="30" ht="15" customHeight="1">
      <c r="A30" t="s" s="282">
        <v>400</v>
      </c>
      <c r="B30" t="s" s="283">
        <v>951</v>
      </c>
      <c r="C30" s="284"/>
      <c r="D30" s="284"/>
      <c r="E30" s="284"/>
      <c r="F30" s="284"/>
      <c r="G30" s="284"/>
      <c r="H30" s="285"/>
    </row>
    <row r="31" ht="15" customHeight="1">
      <c r="A31" s="286"/>
      <c r="B31" s="240"/>
      <c r="C31" s="240"/>
      <c r="D31" s="240"/>
      <c r="E31" s="241"/>
      <c r="F31" s="240"/>
      <c r="G31" s="240"/>
      <c r="H31" s="287"/>
    </row>
    <row r="32" ht="15" customHeight="1">
      <c r="A32" s="229">
        <v>1</v>
      </c>
      <c r="B32" t="s" s="230">
        <v>952</v>
      </c>
      <c r="C32" s="240"/>
      <c r="D32" s="240"/>
      <c r="E32" s="241"/>
      <c r="F32" t="s" s="230">
        <v>953</v>
      </c>
      <c r="G32" t="s" s="230">
        <v>954</v>
      </c>
      <c r="H32" t="s" s="288">
        <v>955</v>
      </c>
    </row>
    <row r="33" ht="15" customHeight="1">
      <c r="A33" s="286"/>
      <c r="B33" s="240"/>
      <c r="C33" s="240"/>
      <c r="D33" s="240"/>
      <c r="E33" s="241"/>
      <c r="F33" s="240"/>
      <c r="G33" s="240"/>
      <c r="H33" s="287"/>
    </row>
    <row r="34" ht="84.6" customHeight="1">
      <c r="A34" s="286"/>
      <c r="B34" s="240"/>
      <c r="C34" s="240"/>
      <c r="D34" s="240"/>
      <c r="E34" s="241"/>
      <c r="F34" s="240"/>
      <c r="G34" s="240"/>
      <c r="H34" s="287"/>
    </row>
    <row r="35" ht="15.75" customHeight="1">
      <c r="A35" s="247"/>
      <c r="B35" s="220"/>
      <c r="C35" s="220"/>
      <c r="D35" s="220"/>
      <c r="E35" s="220"/>
      <c r="F35" s="220"/>
      <c r="G35" s="220"/>
      <c r="H35" s="221"/>
    </row>
    <row r="36" ht="15.75" customHeight="1">
      <c r="A36" t="s" s="222">
        <v>752</v>
      </c>
      <c r="B36" t="s" s="223">
        <v>956</v>
      </c>
      <c r="C36" s="224"/>
      <c r="D36" s="224"/>
      <c r="E36" s="224"/>
      <c r="F36" s="224"/>
      <c r="G36" s="224"/>
      <c r="H36" s="225"/>
    </row>
    <row r="37" ht="15" customHeight="1">
      <c r="A37" s="289"/>
      <c r="B37" s="227"/>
      <c r="C37" s="227"/>
      <c r="D37" s="227"/>
      <c r="E37" s="227"/>
      <c r="F37" s="227"/>
      <c r="G37" s="227"/>
      <c r="H37" s="228"/>
    </row>
    <row r="38" ht="82.5" customHeight="1">
      <c r="A38" s="229">
        <v>1</v>
      </c>
      <c r="B38" t="s" s="255">
        <v>957</v>
      </c>
      <c r="C38" t="s" s="236">
        <v>958</v>
      </c>
      <c r="D38" t="s" s="230">
        <v>957</v>
      </c>
      <c r="E38" s="240"/>
      <c r="F38" t="s" s="232">
        <v>959</v>
      </c>
      <c r="G38" s="290"/>
      <c r="H38" t="s" s="288">
        <v>960</v>
      </c>
    </row>
    <row r="39" ht="74.25" customHeight="1">
      <c r="A39" s="229">
        <v>2</v>
      </c>
      <c r="B39" t="s" s="255">
        <v>957</v>
      </c>
      <c r="C39" t="s" s="236">
        <v>961</v>
      </c>
      <c r="D39" t="s" s="230">
        <v>957</v>
      </c>
      <c r="E39" s="240"/>
      <c r="F39" t="s" s="232">
        <v>962</v>
      </c>
      <c r="G39" s="290"/>
      <c r="H39" t="s" s="288">
        <v>960</v>
      </c>
    </row>
    <row r="40" ht="40.15" customHeight="1">
      <c r="A40" s="291">
        <v>3</v>
      </c>
      <c r="B40" t="s" s="292">
        <v>957</v>
      </c>
      <c r="C40" t="s" s="293">
        <v>963</v>
      </c>
      <c r="D40" s="294"/>
      <c r="E40" s="294"/>
      <c r="F40" t="s" s="295">
        <v>964</v>
      </c>
      <c r="G40" s="296"/>
      <c r="H40" s="297"/>
    </row>
    <row r="41" ht="15.75" customHeight="1">
      <c r="A41" s="247"/>
      <c r="B41" s="220"/>
      <c r="C41" s="220"/>
      <c r="D41" s="220"/>
      <c r="E41" s="220"/>
      <c r="F41" s="298"/>
      <c r="G41" s="298"/>
      <c r="H41" s="221"/>
    </row>
    <row r="42" ht="15.75" customHeight="1">
      <c r="A42" t="s" s="222">
        <v>769</v>
      </c>
      <c r="B42" t="s" s="299">
        <v>965</v>
      </c>
      <c r="C42" s="300"/>
      <c r="D42" s="300"/>
      <c r="E42" s="300"/>
      <c r="F42" s="300"/>
      <c r="G42" s="300"/>
      <c r="H42" s="301"/>
    </row>
    <row r="43" ht="15" customHeight="1">
      <c r="A43" s="302"/>
      <c r="B43" s="303"/>
      <c r="C43" s="303"/>
      <c r="D43" s="303"/>
      <c r="E43" s="303"/>
      <c r="F43" s="303"/>
      <c r="G43" s="303"/>
      <c r="H43" s="304"/>
    </row>
    <row r="44" ht="30" customHeight="1">
      <c r="A44" s="305">
        <v>1</v>
      </c>
      <c r="B44" t="s" s="232">
        <v>966</v>
      </c>
      <c r="C44" s="306"/>
      <c r="D44" s="306"/>
      <c r="E44" s="306"/>
      <c r="F44" t="s" s="232">
        <v>967</v>
      </c>
      <c r="G44" s="307"/>
      <c r="H44" s="308"/>
    </row>
    <row r="45" ht="25.9" customHeight="1">
      <c r="A45" s="309"/>
      <c r="B45" s="306"/>
      <c r="C45" s="306"/>
      <c r="D45" s="306"/>
      <c r="E45" s="306"/>
      <c r="F45" t="s" s="232">
        <v>968</v>
      </c>
      <c r="G45" s="306"/>
      <c r="H45" s="308"/>
    </row>
    <row r="46" ht="25.9" customHeight="1">
      <c r="A46" s="309"/>
      <c r="B46" s="306"/>
      <c r="C46" s="306"/>
      <c r="D46" s="306"/>
      <c r="E46" s="306"/>
      <c r="F46" t="s" s="232">
        <v>969</v>
      </c>
      <c r="G46" s="306"/>
      <c r="H46" s="308"/>
    </row>
    <row r="47" ht="43.9" customHeight="1">
      <c r="A47" s="310"/>
      <c r="B47" s="311"/>
      <c r="C47" s="311"/>
      <c r="D47" s="311"/>
      <c r="E47" s="311"/>
      <c r="F47" s="311"/>
      <c r="G47" s="311"/>
      <c r="H47" s="312"/>
    </row>
    <row r="48" ht="15.75" customHeight="1">
      <c r="A48" t="s" s="222">
        <v>803</v>
      </c>
      <c r="B48" t="s" s="299">
        <v>970</v>
      </c>
      <c r="C48" s="300"/>
      <c r="D48" s="300"/>
      <c r="E48" s="300"/>
      <c r="F48" s="300"/>
      <c r="G48" s="300"/>
      <c r="H48" s="301"/>
    </row>
    <row r="49" ht="15" customHeight="1">
      <c r="A49" s="226"/>
      <c r="B49" s="227"/>
      <c r="C49" s="227"/>
      <c r="D49" s="227"/>
      <c r="E49" s="227"/>
      <c r="F49" s="227"/>
      <c r="G49" s="227"/>
      <c r="H49" s="228"/>
    </row>
    <row r="50" ht="44.25" customHeight="1">
      <c r="A50" s="313"/>
      <c r="B50" t="s" s="230">
        <v>971</v>
      </c>
      <c r="C50" t="s" s="231">
        <v>972</v>
      </c>
      <c r="D50" t="s" s="230">
        <v>973</v>
      </c>
      <c r="E50" s="240"/>
      <c r="F50" t="s" s="272">
        <v>974</v>
      </c>
      <c r="G50" s="240"/>
      <c r="H50" t="s" s="314">
        <v>975</v>
      </c>
    </row>
    <row r="51" ht="44.25" customHeight="1">
      <c r="A51" s="315"/>
      <c r="B51" t="s" s="316">
        <v>971</v>
      </c>
      <c r="C51" t="s" s="293">
        <v>976</v>
      </c>
      <c r="D51" s="297"/>
      <c r="E51" s="297"/>
      <c r="F51" t="s" s="295">
        <v>977</v>
      </c>
      <c r="G51" s="297"/>
      <c r="H51" s="317"/>
    </row>
    <row r="52" ht="60.75" customHeight="1">
      <c r="A52" s="315"/>
      <c r="B52" t="s" s="316">
        <v>971</v>
      </c>
      <c r="C52" t="s" s="293">
        <v>978</v>
      </c>
      <c r="D52" s="297"/>
      <c r="E52" s="297"/>
      <c r="F52" t="s" s="295">
        <v>979</v>
      </c>
      <c r="G52" s="297"/>
      <c r="H52" s="317"/>
    </row>
    <row r="53" ht="62.25" customHeight="1">
      <c r="A53" s="318"/>
      <c r="B53" t="s" s="319">
        <v>980</v>
      </c>
      <c r="C53" t="s" s="320">
        <v>976</v>
      </c>
      <c r="D53" t="s" s="321">
        <v>973</v>
      </c>
      <c r="E53" s="322"/>
      <c r="F53" t="s" s="323">
        <v>981</v>
      </c>
      <c r="G53" s="324"/>
      <c r="H53" t="s" s="325">
        <v>975</v>
      </c>
    </row>
    <row r="54" ht="62.25" customHeight="1">
      <c r="A54" s="326"/>
      <c r="B54" t="s" s="316">
        <v>982</v>
      </c>
      <c r="C54" s="327"/>
      <c r="D54" s="328"/>
      <c r="E54" s="328"/>
      <c r="F54" t="s" s="295">
        <v>983</v>
      </c>
      <c r="G54" s="329"/>
      <c r="H54" s="330"/>
    </row>
    <row r="55" ht="39" customHeight="1">
      <c r="A55" s="313"/>
      <c r="B55" t="s" s="243">
        <v>984</v>
      </c>
      <c r="C55" s="290"/>
      <c r="D55" t="s" s="230">
        <v>973</v>
      </c>
      <c r="E55" s="240"/>
      <c r="F55" t="s" s="88">
        <v>985</v>
      </c>
      <c r="G55" s="307"/>
      <c r="H55" s="287"/>
    </row>
    <row r="56" ht="24" customHeight="1">
      <c r="A56" s="313"/>
      <c r="B56" s="331"/>
      <c r="C56" s="290"/>
      <c r="D56" s="240"/>
      <c r="E56" s="240"/>
      <c r="F56" t="s" s="88">
        <v>986</v>
      </c>
      <c r="G56" s="307"/>
      <c r="H56" s="287"/>
    </row>
    <row r="57" ht="24" customHeight="1">
      <c r="A57" s="313"/>
      <c r="B57" s="331"/>
      <c r="C57" s="290"/>
      <c r="D57" s="240"/>
      <c r="E57" s="240"/>
      <c r="F57" t="s" s="316">
        <v>987</v>
      </c>
      <c r="G57" s="307"/>
      <c r="H57" s="287"/>
    </row>
    <row r="58" ht="15.75" customHeight="1">
      <c r="A58" s="219"/>
      <c r="B58" s="220"/>
      <c r="C58" s="248"/>
      <c r="D58" s="220"/>
      <c r="E58" s="220"/>
      <c r="F58" s="220"/>
      <c r="G58" s="332"/>
      <c r="H58" s="333"/>
    </row>
    <row r="59" ht="15.75" customHeight="1">
      <c r="A59" t="s" s="334">
        <v>988</v>
      </c>
      <c r="B59" t="s" s="334">
        <v>989</v>
      </c>
      <c r="C59" t="s" s="334">
        <v>990</v>
      </c>
      <c r="D59" t="s" s="334">
        <v>991</v>
      </c>
      <c r="E59" t="s" s="334">
        <v>992</v>
      </c>
      <c r="F59" t="s" s="335">
        <v>993</v>
      </c>
      <c r="G59" t="s" s="336">
        <v>992</v>
      </c>
      <c r="H59" t="s" s="337">
        <v>994</v>
      </c>
    </row>
    <row r="60" ht="45.75" customHeight="1">
      <c r="A60" s="338">
        <v>1</v>
      </c>
      <c r="B60" t="s" s="339">
        <v>995</v>
      </c>
      <c r="C60" t="s" s="340">
        <v>58</v>
      </c>
      <c r="D60" s="338">
        <v>2</v>
      </c>
      <c r="E60" t="s" s="341">
        <v>996</v>
      </c>
      <c r="F60" t="s" s="342">
        <v>997</v>
      </c>
      <c r="G60" t="s" s="236">
        <v>996</v>
      </c>
      <c r="H60" s="343">
        <v>2</v>
      </c>
    </row>
    <row r="61" ht="30.75" customHeight="1">
      <c r="A61" s="338">
        <v>2</v>
      </c>
      <c r="B61" t="s" s="339">
        <v>998</v>
      </c>
      <c r="C61" t="s" s="340">
        <v>58</v>
      </c>
      <c r="D61" s="338">
        <v>2</v>
      </c>
      <c r="E61" t="s" s="341">
        <v>996</v>
      </c>
      <c r="F61" t="s" s="342">
        <v>999</v>
      </c>
      <c r="G61" t="s" s="236">
        <v>996</v>
      </c>
      <c r="H61" s="344">
        <v>2</v>
      </c>
    </row>
    <row r="62" ht="15.75" customHeight="1">
      <c r="A62" s="338">
        <v>3</v>
      </c>
      <c r="B62" t="s" s="339">
        <v>1000</v>
      </c>
      <c r="C62" t="s" s="340">
        <v>58</v>
      </c>
      <c r="D62" s="338">
        <v>2</v>
      </c>
      <c r="E62" t="s" s="340">
        <v>996</v>
      </c>
      <c r="F62" t="s" s="342">
        <v>1001</v>
      </c>
      <c r="G62" t="s" s="236">
        <v>996</v>
      </c>
      <c r="H62" s="344">
        <v>2</v>
      </c>
    </row>
    <row r="63" ht="30.75" customHeight="1">
      <c r="A63" s="338">
        <v>4</v>
      </c>
      <c r="B63" t="s" s="339">
        <v>1002</v>
      </c>
      <c r="C63" t="s" s="340">
        <v>58</v>
      </c>
      <c r="D63" s="338">
        <v>5</v>
      </c>
      <c r="E63" t="s" s="341">
        <v>996</v>
      </c>
      <c r="F63" t="s" s="342">
        <v>1003</v>
      </c>
      <c r="G63" t="s" s="236">
        <v>996</v>
      </c>
      <c r="H63" s="344">
        <v>5</v>
      </c>
    </row>
    <row r="64" ht="15.75" customHeight="1">
      <c r="A64" s="338">
        <v>5</v>
      </c>
      <c r="B64" t="s" s="339">
        <v>1004</v>
      </c>
      <c r="C64" t="s" s="340">
        <v>58</v>
      </c>
      <c r="D64" t="s" s="340">
        <v>849</v>
      </c>
      <c r="E64" t="s" s="340">
        <v>1005</v>
      </c>
      <c r="F64" t="s" s="342">
        <v>1006</v>
      </c>
      <c r="G64" s="240"/>
      <c r="H64" t="s" s="345">
        <v>849</v>
      </c>
    </row>
    <row r="65" ht="45.75" customHeight="1">
      <c r="A65" s="338">
        <v>6</v>
      </c>
      <c r="B65" t="s" s="339">
        <v>1007</v>
      </c>
      <c r="C65" t="s" s="340">
        <v>58</v>
      </c>
      <c r="D65" s="338">
        <v>1</v>
      </c>
      <c r="E65" t="s" s="340">
        <v>1005</v>
      </c>
      <c r="F65" t="s" s="342">
        <v>1008</v>
      </c>
      <c r="G65" t="s" s="236">
        <v>1005</v>
      </c>
      <c r="H65" s="346">
        <v>1</v>
      </c>
    </row>
    <row r="66" ht="30.75" customHeight="1">
      <c r="A66" s="338">
        <v>7</v>
      </c>
      <c r="B66" t="s" s="339">
        <v>1009</v>
      </c>
      <c r="C66" t="s" s="340">
        <v>58</v>
      </c>
      <c r="D66" t="s" s="340">
        <v>849</v>
      </c>
      <c r="E66" t="s" s="341">
        <v>996</v>
      </c>
      <c r="F66" t="s" s="342">
        <v>1010</v>
      </c>
      <c r="G66" t="s" s="236">
        <v>996</v>
      </c>
      <c r="H66" t="s" s="347">
        <v>849</v>
      </c>
    </row>
    <row r="67" ht="45.75" customHeight="1">
      <c r="A67" s="338">
        <v>8</v>
      </c>
      <c r="B67" t="s" s="339">
        <v>1011</v>
      </c>
      <c r="C67" t="s" s="340">
        <v>58</v>
      </c>
      <c r="D67" s="338">
        <v>1</v>
      </c>
      <c r="E67" t="s" s="341">
        <v>1012</v>
      </c>
      <c r="F67" t="s" s="342">
        <v>1013</v>
      </c>
      <c r="G67" t="s" s="236">
        <v>1014</v>
      </c>
      <c r="H67" s="344">
        <v>1</v>
      </c>
    </row>
    <row r="68" ht="15.75" customHeight="1">
      <c r="A68" s="338">
        <v>9</v>
      </c>
      <c r="B68" t="s" s="339">
        <v>1015</v>
      </c>
      <c r="C68" t="s" s="340">
        <v>58</v>
      </c>
      <c r="D68" t="s" s="340">
        <v>849</v>
      </c>
      <c r="E68" t="s" s="341">
        <v>996</v>
      </c>
      <c r="F68" t="s" s="342">
        <v>1016</v>
      </c>
      <c r="G68" t="s" s="236">
        <v>996</v>
      </c>
      <c r="H68" t="s" s="347">
        <v>849</v>
      </c>
    </row>
    <row r="69" ht="15.75" customHeight="1">
      <c r="A69" t="s" s="348">
        <v>803</v>
      </c>
      <c r="B69" t="s" s="349">
        <v>1017</v>
      </c>
      <c r="C69" s="350"/>
      <c r="D69" s="350"/>
      <c r="E69" s="350"/>
      <c r="F69" s="350"/>
      <c r="G69" s="351"/>
      <c r="H69" s="352"/>
    </row>
    <row r="70" ht="15" customHeight="1">
      <c r="A70" s="226"/>
      <c r="B70" s="227"/>
      <c r="C70" s="227"/>
      <c r="D70" s="227"/>
      <c r="E70" s="227"/>
      <c r="F70" s="227"/>
      <c r="G70" s="227"/>
      <c r="H70" s="228"/>
    </row>
    <row r="71" ht="13.55" customHeight="1">
      <c r="A71" s="313"/>
      <c r="B71" t="s" s="230">
        <v>1018</v>
      </c>
      <c r="C71" t="s" s="232">
        <v>1019</v>
      </c>
      <c r="D71" s="307"/>
      <c r="E71" s="307"/>
      <c r="F71" s="307"/>
      <c r="G71" s="307"/>
      <c r="H71" s="353"/>
    </row>
    <row r="72" ht="45" customHeight="1">
      <c r="A72" s="313"/>
      <c r="B72" t="s" s="232">
        <v>1020</v>
      </c>
      <c r="C72" t="s" s="232">
        <v>1021</v>
      </c>
      <c r="D72" s="307"/>
      <c r="E72" s="307"/>
      <c r="F72" s="307"/>
      <c r="G72" s="307"/>
      <c r="H72" s="353"/>
    </row>
    <row r="73" ht="43.15" customHeight="1">
      <c r="A73" s="313"/>
      <c r="B73" t="s" s="254">
        <v>1022</v>
      </c>
      <c r="C73" t="s" s="232">
        <v>1023</v>
      </c>
      <c r="D73" s="307"/>
      <c r="E73" s="307"/>
      <c r="F73" s="307"/>
      <c r="G73" s="307"/>
      <c r="H73" s="353"/>
    </row>
    <row r="74" ht="45.75" customHeight="1">
      <c r="A74" s="354"/>
      <c r="B74" t="s" s="355">
        <v>1024</v>
      </c>
      <c r="C74" t="s" s="356">
        <v>1025</v>
      </c>
      <c r="D74" s="357"/>
      <c r="E74" s="357"/>
      <c r="F74" s="357"/>
      <c r="G74" s="357"/>
      <c r="H74" s="358"/>
    </row>
  </sheetData>
  <mergeCells count="13">
    <mergeCell ref="C71:H71"/>
    <mergeCell ref="C72:H72"/>
    <mergeCell ref="C73:H73"/>
    <mergeCell ref="C74:H74"/>
    <mergeCell ref="A1:H1"/>
    <mergeCell ref="B4:H4"/>
    <mergeCell ref="B13:H13"/>
    <mergeCell ref="B19:H19"/>
    <mergeCell ref="B25:H25"/>
    <mergeCell ref="B36:H36"/>
    <mergeCell ref="B42:H42"/>
    <mergeCell ref="B48:H48"/>
    <mergeCell ref="B69:H69"/>
  </mergeCells>
  <pageMargins left="0.7" right="0.7" top="0.75" bottom="0.75" header="0.3" footer="0.3"/>
  <pageSetup firstPageNumber="1" fitToHeight="1" fitToWidth="1" scale="100" useFirstPageNumber="0" orientation="portrait" pageOrder="downThenOver"/>
  <headerFooter>
    <oddFooter>&amp;C&amp;"Helvetica Neue,Regular"&amp;12&amp;K000000&amp;P</oddFooter>
  </headerFooter>
  <drawing r:id="rId1"/>
</worksheet>
</file>

<file path=xl/worksheets/sheet4.xml><?xml version="1.0" encoding="utf-8"?>
<worksheet xmlns:r="http://schemas.openxmlformats.org/officeDocument/2006/relationships" xmlns="http://schemas.openxmlformats.org/spreadsheetml/2006/main">
  <dimension ref="A1:E101"/>
  <sheetViews>
    <sheetView workbookViewId="0" showGridLines="0" defaultGridColor="1"/>
  </sheetViews>
  <sheetFormatPr defaultColWidth="31.3333" defaultRowHeight="15" customHeight="1" outlineLevelRow="0" outlineLevelCol="0"/>
  <cols>
    <col min="1" max="1" width="14" style="359" customWidth="1"/>
    <col min="2" max="2" width="37.8516" style="359" customWidth="1"/>
    <col min="3" max="3" width="49.6719" style="359" customWidth="1"/>
    <col min="4" max="5" width="31.3516" style="359" customWidth="1"/>
    <col min="6" max="16384" width="31.3516" style="359" customWidth="1"/>
  </cols>
  <sheetData>
    <row r="1" ht="13.55" customHeight="1">
      <c r="A1" s="360"/>
      <c r="B1" s="360"/>
      <c r="C1" s="360"/>
      <c r="D1" s="361"/>
      <c r="E1" s="361"/>
    </row>
    <row r="2" ht="18.75" customHeight="1">
      <c r="A2" t="s" s="362">
        <v>1026</v>
      </c>
      <c r="B2" s="363"/>
      <c r="C2" s="363"/>
      <c r="D2" s="364"/>
      <c r="E2" s="361"/>
    </row>
    <row r="3" ht="13.55" customHeight="1">
      <c r="A3" t="s" s="365">
        <v>1027</v>
      </c>
      <c r="B3" t="s" s="366">
        <v>1028</v>
      </c>
      <c r="C3" t="s" s="366">
        <v>992</v>
      </c>
      <c r="D3" s="364"/>
      <c r="E3" s="361"/>
    </row>
    <row r="4" ht="13.55" customHeight="1">
      <c r="A4" s="367">
        <v>1</v>
      </c>
      <c r="B4" t="s" s="232">
        <v>1029</v>
      </c>
      <c r="C4" t="s" s="232">
        <v>1030</v>
      </c>
      <c r="D4" s="364"/>
      <c r="E4" s="361"/>
    </row>
    <row r="5" ht="13.55" customHeight="1">
      <c r="A5" s="367">
        <v>2</v>
      </c>
      <c r="B5" t="s" s="232">
        <v>1031</v>
      </c>
      <c r="C5" t="s" s="232">
        <v>1032</v>
      </c>
      <c r="D5" s="364"/>
      <c r="E5" s="361"/>
    </row>
    <row r="6" ht="13.55" customHeight="1">
      <c r="A6" s="367">
        <v>3</v>
      </c>
      <c r="B6" t="s" s="232">
        <v>1033</v>
      </c>
      <c r="C6" t="s" s="232">
        <v>1032</v>
      </c>
      <c r="D6" s="364"/>
      <c r="E6" s="361"/>
    </row>
    <row r="7" ht="30" customHeight="1">
      <c r="A7" s="367">
        <v>4</v>
      </c>
      <c r="B7" t="s" s="232">
        <v>1034</v>
      </c>
      <c r="C7" t="s" s="232">
        <v>1035</v>
      </c>
      <c r="D7" s="364"/>
      <c r="E7" s="361"/>
    </row>
    <row r="8" ht="13.55" customHeight="1">
      <c r="A8" s="367">
        <v>5</v>
      </c>
      <c r="B8" t="s" s="232">
        <v>1036</v>
      </c>
      <c r="C8" t="s" s="232">
        <v>1037</v>
      </c>
      <c r="D8" s="364"/>
      <c r="E8" s="361"/>
    </row>
    <row r="9" ht="45" customHeight="1">
      <c r="A9" s="367">
        <v>6</v>
      </c>
      <c r="B9" t="s" s="232">
        <v>1038</v>
      </c>
      <c r="C9" t="s" s="232">
        <v>1039</v>
      </c>
      <c r="D9" s="364"/>
      <c r="E9" s="361"/>
    </row>
    <row r="10" ht="13.55" customHeight="1">
      <c r="A10" s="367">
        <v>7</v>
      </c>
      <c r="B10" t="s" s="232">
        <v>1040</v>
      </c>
      <c r="C10" t="s" s="232">
        <v>1041</v>
      </c>
      <c r="D10" s="364"/>
      <c r="E10" s="361"/>
    </row>
    <row r="11" ht="13.55" customHeight="1">
      <c r="A11" s="367">
        <v>8</v>
      </c>
      <c r="B11" t="s" s="232">
        <v>1042</v>
      </c>
      <c r="C11" t="s" s="232">
        <v>1043</v>
      </c>
      <c r="D11" s="364"/>
      <c r="E11" s="361"/>
    </row>
    <row r="12" ht="30" customHeight="1">
      <c r="A12" s="367">
        <v>9</v>
      </c>
      <c r="B12" t="s" s="232">
        <v>1044</v>
      </c>
      <c r="C12" t="s" s="232">
        <v>1043</v>
      </c>
      <c r="D12" s="364"/>
      <c r="E12" s="361"/>
    </row>
    <row r="13" ht="13.55" customHeight="1">
      <c r="A13" s="367">
        <v>10</v>
      </c>
      <c r="B13" t="s" s="232">
        <v>1045</v>
      </c>
      <c r="C13" t="s" s="232">
        <v>1046</v>
      </c>
      <c r="D13" s="364"/>
      <c r="E13" s="361"/>
    </row>
    <row r="14" ht="13.55" customHeight="1">
      <c r="A14" s="367">
        <v>11</v>
      </c>
      <c r="B14" t="s" s="232">
        <v>1047</v>
      </c>
      <c r="C14" t="s" s="232">
        <v>1048</v>
      </c>
      <c r="D14" s="364"/>
      <c r="E14" s="361"/>
    </row>
    <row r="15" ht="13.55" customHeight="1">
      <c r="A15" s="367">
        <v>12</v>
      </c>
      <c r="B15" t="s" s="232">
        <v>1049</v>
      </c>
      <c r="C15" t="s" s="232">
        <v>1048</v>
      </c>
      <c r="D15" s="364"/>
      <c r="E15" s="361"/>
    </row>
    <row r="16" ht="13.55" customHeight="1">
      <c r="A16" s="367">
        <v>13</v>
      </c>
      <c r="B16" t="s" s="232">
        <v>1050</v>
      </c>
      <c r="C16" t="s" s="232">
        <v>1051</v>
      </c>
      <c r="D16" s="364"/>
      <c r="E16" s="361"/>
    </row>
    <row r="17" ht="13.55" customHeight="1">
      <c r="A17" s="367">
        <v>14</v>
      </c>
      <c r="B17" t="s" s="232">
        <v>1052</v>
      </c>
      <c r="C17" t="s" s="232">
        <v>1053</v>
      </c>
      <c r="D17" s="364"/>
      <c r="E17" s="361"/>
    </row>
    <row r="18" ht="13.55" customHeight="1">
      <c r="A18" s="367">
        <v>15</v>
      </c>
      <c r="B18" t="s" s="232">
        <v>1054</v>
      </c>
      <c r="C18" t="s" s="232">
        <v>1055</v>
      </c>
      <c r="D18" s="364"/>
      <c r="E18" s="361"/>
    </row>
    <row r="19" ht="13.55" customHeight="1">
      <c r="A19" s="367">
        <v>16</v>
      </c>
      <c r="B19" t="s" s="232">
        <v>1056</v>
      </c>
      <c r="C19" t="s" s="232">
        <v>1048</v>
      </c>
      <c r="D19" s="364"/>
      <c r="E19" s="361"/>
    </row>
    <row r="20" ht="13.55" customHeight="1">
      <c r="A20" s="367">
        <v>17</v>
      </c>
      <c r="B20" t="s" s="232">
        <v>1057</v>
      </c>
      <c r="C20" t="s" s="232">
        <v>1048</v>
      </c>
      <c r="D20" s="364"/>
      <c r="E20" s="361"/>
    </row>
    <row r="21" ht="30" customHeight="1">
      <c r="A21" s="367">
        <v>18</v>
      </c>
      <c r="B21" t="s" s="232">
        <v>1058</v>
      </c>
      <c r="C21" t="s" s="232">
        <v>1059</v>
      </c>
      <c r="D21" s="364"/>
      <c r="E21" s="361"/>
    </row>
    <row r="22" ht="13.55" customHeight="1">
      <c r="A22" s="367">
        <v>20</v>
      </c>
      <c r="B22" t="s" s="232">
        <v>1060</v>
      </c>
      <c r="C22" t="s" s="232">
        <v>1061</v>
      </c>
      <c r="D22" s="364"/>
      <c r="E22" s="361"/>
    </row>
    <row r="23" ht="13.55" customHeight="1">
      <c r="A23" s="367">
        <v>21</v>
      </c>
      <c r="B23" t="s" s="232">
        <v>1062</v>
      </c>
      <c r="C23" t="s" s="232">
        <v>1063</v>
      </c>
      <c r="D23" s="364"/>
      <c r="E23" s="361"/>
    </row>
    <row r="24" ht="13.55" customHeight="1">
      <c r="A24" s="367">
        <v>22</v>
      </c>
      <c r="B24" t="s" s="232">
        <v>1064</v>
      </c>
      <c r="C24" t="s" s="232">
        <v>1065</v>
      </c>
      <c r="D24" s="364"/>
      <c r="E24" s="361"/>
    </row>
    <row r="25" ht="13.55" customHeight="1">
      <c r="A25" s="367">
        <v>23</v>
      </c>
      <c r="B25" t="s" s="232">
        <v>1066</v>
      </c>
      <c r="C25" t="s" s="232">
        <v>1067</v>
      </c>
      <c r="D25" s="364"/>
      <c r="E25" s="361"/>
    </row>
    <row r="26" ht="13.55" customHeight="1">
      <c r="A26" s="367">
        <v>24</v>
      </c>
      <c r="B26" t="s" s="232">
        <v>1068</v>
      </c>
      <c r="C26" t="s" s="232">
        <v>1069</v>
      </c>
      <c r="D26" s="364"/>
      <c r="E26" s="361"/>
    </row>
    <row r="27" ht="13.55" customHeight="1">
      <c r="A27" s="367">
        <v>25</v>
      </c>
      <c r="B27" t="s" s="232">
        <v>1070</v>
      </c>
      <c r="C27" t="s" s="232">
        <v>1071</v>
      </c>
      <c r="D27" s="364"/>
      <c r="E27" s="361"/>
    </row>
    <row r="28" ht="13.55" customHeight="1">
      <c r="A28" s="367">
        <v>26</v>
      </c>
      <c r="B28" t="s" s="232">
        <v>1072</v>
      </c>
      <c r="C28" t="s" s="232">
        <v>1073</v>
      </c>
      <c r="D28" s="364"/>
      <c r="E28" s="361"/>
    </row>
    <row r="29" ht="13.55" customHeight="1">
      <c r="A29" s="367">
        <v>27</v>
      </c>
      <c r="B29" t="s" s="232">
        <v>1074</v>
      </c>
      <c r="C29" t="s" s="232">
        <v>1075</v>
      </c>
      <c r="D29" s="364"/>
      <c r="E29" s="361"/>
    </row>
    <row r="30" ht="13.55" customHeight="1">
      <c r="A30" s="367">
        <v>28</v>
      </c>
      <c r="B30" t="s" s="232">
        <v>1076</v>
      </c>
      <c r="C30" t="s" s="232">
        <v>1077</v>
      </c>
      <c r="D30" s="364"/>
      <c r="E30" s="361"/>
    </row>
    <row r="31" ht="13.55" customHeight="1">
      <c r="A31" s="367">
        <v>29</v>
      </c>
      <c r="B31" t="s" s="232">
        <v>1078</v>
      </c>
      <c r="C31" t="s" s="232">
        <v>1079</v>
      </c>
      <c r="D31" s="364"/>
      <c r="E31" s="361"/>
    </row>
    <row r="32" ht="13.55" customHeight="1">
      <c r="A32" s="367">
        <v>30</v>
      </c>
      <c r="B32" t="s" s="232">
        <v>1080</v>
      </c>
      <c r="C32" t="s" s="232">
        <v>1081</v>
      </c>
      <c r="D32" s="364"/>
      <c r="E32" s="361"/>
    </row>
    <row r="33" ht="13.55" customHeight="1">
      <c r="A33" s="367">
        <v>31</v>
      </c>
      <c r="B33" t="s" s="232">
        <v>1082</v>
      </c>
      <c r="C33" t="s" s="232">
        <v>1077</v>
      </c>
      <c r="D33" s="364"/>
      <c r="E33" s="361"/>
    </row>
    <row r="34" ht="30" customHeight="1">
      <c r="A34" s="367">
        <v>32</v>
      </c>
      <c r="B34" t="s" s="232">
        <v>1083</v>
      </c>
      <c r="C34" t="s" s="232">
        <v>1084</v>
      </c>
      <c r="D34" s="364"/>
      <c r="E34" s="361"/>
    </row>
    <row r="35" ht="13.55" customHeight="1">
      <c r="A35" s="367">
        <v>33</v>
      </c>
      <c r="B35" t="s" s="232">
        <v>1085</v>
      </c>
      <c r="C35" t="s" s="232">
        <v>1086</v>
      </c>
      <c r="D35" s="364"/>
      <c r="E35" s="361"/>
    </row>
    <row r="36" ht="13.55" customHeight="1">
      <c r="A36" s="367">
        <v>34</v>
      </c>
      <c r="B36" t="s" s="232">
        <v>1087</v>
      </c>
      <c r="C36" t="s" s="232">
        <v>1088</v>
      </c>
      <c r="D36" s="364"/>
      <c r="E36" s="361"/>
    </row>
    <row r="37" ht="13.55" customHeight="1">
      <c r="A37" s="367">
        <v>35</v>
      </c>
      <c r="B37" t="s" s="232">
        <v>1089</v>
      </c>
      <c r="C37" t="s" s="232">
        <v>1090</v>
      </c>
      <c r="D37" s="364"/>
      <c r="E37" s="361"/>
    </row>
    <row r="38" ht="13.55" customHeight="1">
      <c r="A38" s="367">
        <v>36</v>
      </c>
      <c r="B38" t="s" s="232">
        <v>1091</v>
      </c>
      <c r="C38" t="s" s="232">
        <v>1092</v>
      </c>
      <c r="D38" s="364"/>
      <c r="E38" s="361"/>
    </row>
    <row r="39" ht="30" customHeight="1">
      <c r="A39" s="367">
        <v>37</v>
      </c>
      <c r="B39" t="s" s="232">
        <v>1093</v>
      </c>
      <c r="C39" t="s" s="232">
        <v>1094</v>
      </c>
      <c r="D39" s="364"/>
      <c r="E39" s="361"/>
    </row>
    <row r="40" ht="30" customHeight="1">
      <c r="A40" s="367">
        <v>38</v>
      </c>
      <c r="B40" t="s" s="232">
        <v>1095</v>
      </c>
      <c r="C40" t="s" s="232">
        <v>1096</v>
      </c>
      <c r="D40" s="364"/>
      <c r="E40" s="361"/>
    </row>
    <row r="41" ht="13.55" customHeight="1">
      <c r="A41" s="367">
        <v>39</v>
      </c>
      <c r="B41" t="s" s="232">
        <v>1097</v>
      </c>
      <c r="C41" t="s" s="232">
        <v>1098</v>
      </c>
      <c r="D41" s="364"/>
      <c r="E41" s="361"/>
    </row>
    <row r="42" ht="13.55" customHeight="1">
      <c r="A42" s="367">
        <v>40</v>
      </c>
      <c r="B42" t="s" s="255">
        <v>1099</v>
      </c>
      <c r="C42" s="237"/>
      <c r="D42" s="364"/>
      <c r="E42" s="361"/>
    </row>
    <row r="43" ht="13.55" customHeight="1">
      <c r="A43" s="367">
        <v>41</v>
      </c>
      <c r="B43" t="s" s="232">
        <v>1100</v>
      </c>
      <c r="C43" s="307"/>
      <c r="D43" s="364"/>
      <c r="E43" s="361"/>
    </row>
    <row r="44" ht="13.55" customHeight="1">
      <c r="A44" s="367">
        <v>42</v>
      </c>
      <c r="B44" t="s" s="232">
        <v>1101</v>
      </c>
      <c r="C44" s="307"/>
      <c r="D44" s="364"/>
      <c r="E44" s="361"/>
    </row>
    <row r="45" ht="13.55" customHeight="1">
      <c r="A45" s="367">
        <v>43</v>
      </c>
      <c r="B45" t="s" s="232">
        <v>1102</v>
      </c>
      <c r="C45" s="307"/>
      <c r="D45" s="364"/>
      <c r="E45" s="361"/>
    </row>
    <row r="46" ht="13.55" customHeight="1">
      <c r="A46" s="367">
        <v>44</v>
      </c>
      <c r="B46" t="s" s="232">
        <v>1103</v>
      </c>
      <c r="C46" t="s" s="255">
        <v>1104</v>
      </c>
      <c r="D46" s="364"/>
      <c r="E46" s="361"/>
    </row>
    <row r="47" ht="30" customHeight="1">
      <c r="A47" s="367">
        <v>45</v>
      </c>
      <c r="B47" t="s" s="232">
        <v>1105</v>
      </c>
      <c r="C47" t="s" s="232">
        <v>1106</v>
      </c>
      <c r="D47" s="364"/>
      <c r="E47" s="361"/>
    </row>
    <row r="48" ht="30" customHeight="1">
      <c r="A48" s="367">
        <v>46</v>
      </c>
      <c r="B48" t="s" s="232">
        <v>1107</v>
      </c>
      <c r="C48" t="s" s="232">
        <v>1106</v>
      </c>
      <c r="D48" s="364"/>
      <c r="E48" s="361"/>
    </row>
    <row r="49" ht="30" customHeight="1">
      <c r="A49" s="367">
        <v>47</v>
      </c>
      <c r="B49" t="s" s="232">
        <v>1108</v>
      </c>
      <c r="C49" t="s" s="232">
        <v>1106</v>
      </c>
      <c r="D49" s="364"/>
      <c r="E49" s="361"/>
    </row>
    <row r="50" ht="30" customHeight="1">
      <c r="A50" s="367">
        <v>48</v>
      </c>
      <c r="B50" t="s" s="232">
        <v>1109</v>
      </c>
      <c r="C50" t="s" s="232">
        <v>1110</v>
      </c>
      <c r="D50" s="364"/>
      <c r="E50" s="361"/>
    </row>
    <row r="51" ht="13.55" customHeight="1">
      <c r="A51" s="367">
        <v>49</v>
      </c>
      <c r="B51" t="s" s="232">
        <v>1111</v>
      </c>
      <c r="C51" t="s" s="232">
        <v>1112</v>
      </c>
      <c r="D51" s="364"/>
      <c r="E51" s="361"/>
    </row>
    <row r="52" ht="13.55" customHeight="1">
      <c r="A52" s="367">
        <v>50</v>
      </c>
      <c r="B52" t="s" s="232">
        <v>1113</v>
      </c>
      <c r="C52" t="s" s="232">
        <v>1114</v>
      </c>
      <c r="D52" s="364"/>
      <c r="E52" s="361"/>
    </row>
    <row r="53" ht="13.55" customHeight="1">
      <c r="A53" s="368"/>
      <c r="B53" t="s" s="369">
        <v>1115</v>
      </c>
      <c r="C53" s="370"/>
      <c r="D53" s="364"/>
      <c r="E53" s="361"/>
    </row>
    <row r="54" ht="30" customHeight="1">
      <c r="A54" s="367">
        <v>51</v>
      </c>
      <c r="B54" t="s" s="232">
        <v>1116</v>
      </c>
      <c r="C54" t="s" s="232">
        <v>1117</v>
      </c>
      <c r="D54" s="364"/>
      <c r="E54" s="361"/>
    </row>
    <row r="55" ht="13.55" customHeight="1">
      <c r="A55" s="367">
        <v>52</v>
      </c>
      <c r="B55" t="s" s="232">
        <v>1118</v>
      </c>
      <c r="C55" t="s" s="232">
        <v>1119</v>
      </c>
      <c r="D55" s="364"/>
      <c r="E55" s="361"/>
    </row>
    <row r="56" ht="30" customHeight="1">
      <c r="A56" s="367">
        <v>53</v>
      </c>
      <c r="B56" t="s" s="232">
        <v>1120</v>
      </c>
      <c r="C56" t="s" s="232">
        <v>1121</v>
      </c>
      <c r="D56" s="364"/>
      <c r="E56" s="361"/>
    </row>
    <row r="57" ht="13.55" customHeight="1">
      <c r="A57" s="367">
        <v>54</v>
      </c>
      <c r="B57" t="s" s="232">
        <v>1122</v>
      </c>
      <c r="C57" t="s" s="232">
        <v>1123</v>
      </c>
      <c r="D57" s="364"/>
      <c r="E57" s="361"/>
    </row>
    <row r="58" ht="13.55" customHeight="1">
      <c r="A58" s="367">
        <v>55</v>
      </c>
      <c r="B58" t="s" s="232">
        <v>1124</v>
      </c>
      <c r="C58" t="s" s="232">
        <v>1125</v>
      </c>
      <c r="D58" s="364"/>
      <c r="E58" s="361"/>
    </row>
    <row r="59" ht="13.55" customHeight="1">
      <c r="A59" s="367">
        <v>56</v>
      </c>
      <c r="B59" t="s" s="232">
        <v>1126</v>
      </c>
      <c r="C59" t="s" s="232">
        <v>1127</v>
      </c>
      <c r="D59" s="364"/>
      <c r="E59" s="361"/>
    </row>
    <row r="60" ht="13.55" customHeight="1">
      <c r="A60" s="367">
        <v>57</v>
      </c>
      <c r="B60" t="s" s="232">
        <v>1128</v>
      </c>
      <c r="C60" t="s" s="232">
        <v>1129</v>
      </c>
      <c r="D60" s="364"/>
      <c r="E60" s="361"/>
    </row>
    <row r="61" ht="13.55" customHeight="1">
      <c r="A61" s="367">
        <v>58</v>
      </c>
      <c r="B61" t="s" s="232">
        <v>1130</v>
      </c>
      <c r="C61" t="s" s="232">
        <v>1131</v>
      </c>
      <c r="D61" s="364"/>
      <c r="E61" s="361"/>
    </row>
    <row r="62" ht="13.55" customHeight="1">
      <c r="A62" s="367">
        <v>59</v>
      </c>
      <c r="B62" t="s" s="232">
        <v>1132</v>
      </c>
      <c r="C62" t="s" s="232">
        <v>1133</v>
      </c>
      <c r="D62" s="364"/>
      <c r="E62" s="361"/>
    </row>
    <row r="63" ht="13.55" customHeight="1">
      <c r="A63" s="367">
        <v>60</v>
      </c>
      <c r="B63" t="s" s="232">
        <v>1134</v>
      </c>
      <c r="C63" t="s" s="232">
        <v>1135</v>
      </c>
      <c r="D63" s="364"/>
      <c r="E63" s="361"/>
    </row>
    <row r="64" ht="13.55" customHeight="1">
      <c r="A64" s="367">
        <v>61</v>
      </c>
      <c r="B64" t="s" s="232">
        <v>1136</v>
      </c>
      <c r="C64" t="s" s="232">
        <v>1137</v>
      </c>
      <c r="D64" s="364"/>
      <c r="E64" s="361"/>
    </row>
    <row r="65" ht="13.55" customHeight="1">
      <c r="A65" s="367">
        <v>62</v>
      </c>
      <c r="B65" t="s" s="232">
        <v>1138</v>
      </c>
      <c r="C65" t="s" s="232">
        <v>1139</v>
      </c>
      <c r="D65" s="364"/>
      <c r="E65" s="361"/>
    </row>
    <row r="66" ht="13.55" customHeight="1">
      <c r="A66" s="367">
        <v>63</v>
      </c>
      <c r="B66" t="s" s="232">
        <v>1140</v>
      </c>
      <c r="C66" t="s" s="232">
        <v>1141</v>
      </c>
      <c r="D66" s="364"/>
      <c r="E66" s="361"/>
    </row>
    <row r="67" ht="13.55" customHeight="1">
      <c r="A67" s="367">
        <v>64</v>
      </c>
      <c r="B67" t="s" s="232">
        <v>1142</v>
      </c>
      <c r="C67" t="s" s="232">
        <v>1143</v>
      </c>
      <c r="D67" s="364"/>
      <c r="E67" s="361"/>
    </row>
    <row r="68" ht="13.55" customHeight="1">
      <c r="A68" s="367">
        <v>65</v>
      </c>
      <c r="B68" t="s" s="232">
        <v>1144</v>
      </c>
      <c r="C68" t="s" s="232">
        <v>1145</v>
      </c>
      <c r="D68" s="364"/>
      <c r="E68" s="361"/>
    </row>
    <row r="69" ht="13.55" customHeight="1">
      <c r="A69" s="367">
        <v>66</v>
      </c>
      <c r="B69" t="s" s="232">
        <v>1146</v>
      </c>
      <c r="C69" t="s" s="232">
        <v>1147</v>
      </c>
      <c r="D69" s="364"/>
      <c r="E69" s="361"/>
    </row>
    <row r="70" ht="13.55" customHeight="1">
      <c r="A70" s="367">
        <v>67</v>
      </c>
      <c r="B70" t="s" s="232">
        <v>1148</v>
      </c>
      <c r="C70" t="s" s="232">
        <v>1147</v>
      </c>
      <c r="D70" s="364"/>
      <c r="E70" s="361"/>
    </row>
    <row r="71" ht="30" customHeight="1">
      <c r="A71" s="367">
        <v>68</v>
      </c>
      <c r="B71" t="s" s="232">
        <v>1149</v>
      </c>
      <c r="C71" t="s" s="255">
        <v>1150</v>
      </c>
      <c r="D71" s="364"/>
      <c r="E71" s="361"/>
    </row>
    <row r="72" ht="13.55" customHeight="1">
      <c r="A72" s="367">
        <v>69</v>
      </c>
      <c r="B72" t="s" s="232">
        <v>1116</v>
      </c>
      <c r="C72" t="s" s="232">
        <v>1151</v>
      </c>
      <c r="D72" s="364"/>
      <c r="E72" s="361"/>
    </row>
    <row r="73" ht="13.55" customHeight="1">
      <c r="A73" s="367">
        <v>70</v>
      </c>
      <c r="B73" t="s" s="232">
        <v>1118</v>
      </c>
      <c r="C73" t="s" s="232">
        <v>1119</v>
      </c>
      <c r="D73" s="364"/>
      <c r="E73" s="361"/>
    </row>
    <row r="74" ht="30" customHeight="1">
      <c r="A74" s="367">
        <v>71</v>
      </c>
      <c r="B74" t="s" s="232">
        <v>1120</v>
      </c>
      <c r="C74" t="s" s="232">
        <v>1152</v>
      </c>
      <c r="D74" s="364"/>
      <c r="E74" s="361"/>
    </row>
    <row r="75" ht="30" customHeight="1">
      <c r="A75" s="367">
        <v>72</v>
      </c>
      <c r="B75" t="s" s="232">
        <v>1153</v>
      </c>
      <c r="C75" t="s" s="232">
        <v>1154</v>
      </c>
      <c r="D75" s="364"/>
      <c r="E75" s="361"/>
    </row>
    <row r="76" ht="13.55" customHeight="1">
      <c r="A76" s="367">
        <v>73</v>
      </c>
      <c r="B76" t="s" s="232">
        <v>1122</v>
      </c>
      <c r="C76" t="s" s="232">
        <v>1155</v>
      </c>
      <c r="D76" s="364"/>
      <c r="E76" s="361"/>
    </row>
    <row r="77" ht="13.55" customHeight="1">
      <c r="A77" s="367">
        <v>74</v>
      </c>
      <c r="B77" t="s" s="232">
        <v>1124</v>
      </c>
      <c r="C77" t="s" s="232">
        <v>1156</v>
      </c>
      <c r="D77" s="364"/>
      <c r="E77" s="361"/>
    </row>
    <row r="78" ht="13.55" customHeight="1">
      <c r="A78" s="367">
        <v>75</v>
      </c>
      <c r="B78" t="s" s="232">
        <v>1130</v>
      </c>
      <c r="C78" t="s" s="232">
        <v>1131</v>
      </c>
      <c r="D78" s="364"/>
      <c r="E78" s="361"/>
    </row>
    <row r="79" ht="13.55" customHeight="1">
      <c r="A79" s="367">
        <v>76</v>
      </c>
      <c r="B79" t="s" s="232">
        <v>1132</v>
      </c>
      <c r="C79" t="s" s="232">
        <v>1133</v>
      </c>
      <c r="D79" s="364"/>
      <c r="E79" s="361"/>
    </row>
    <row r="80" ht="13.55" customHeight="1">
      <c r="A80" s="367">
        <v>77</v>
      </c>
      <c r="B80" t="s" s="232">
        <v>1134</v>
      </c>
      <c r="C80" t="s" s="232">
        <v>1135</v>
      </c>
      <c r="D80" s="364"/>
      <c r="E80" s="361"/>
    </row>
    <row r="81" ht="13.55" customHeight="1">
      <c r="A81" s="367">
        <v>78</v>
      </c>
      <c r="B81" t="s" s="232">
        <v>1136</v>
      </c>
      <c r="C81" t="s" s="232">
        <v>1137</v>
      </c>
      <c r="D81" s="364"/>
      <c r="E81" s="361"/>
    </row>
    <row r="82" ht="13.55" customHeight="1">
      <c r="A82" s="367">
        <v>79</v>
      </c>
      <c r="B82" t="s" s="232">
        <v>1142</v>
      </c>
      <c r="C82" t="s" s="232">
        <v>1143</v>
      </c>
      <c r="D82" s="364"/>
      <c r="E82" s="361"/>
    </row>
    <row r="83" ht="13.55" customHeight="1">
      <c r="A83" s="367">
        <v>80</v>
      </c>
      <c r="B83" t="s" s="232">
        <v>1144</v>
      </c>
      <c r="C83" t="s" s="232">
        <v>1145</v>
      </c>
      <c r="D83" s="364"/>
      <c r="E83" s="361"/>
    </row>
    <row r="84" ht="13.55" customHeight="1">
      <c r="A84" s="367">
        <v>81</v>
      </c>
      <c r="B84" t="s" s="232">
        <v>1157</v>
      </c>
      <c r="C84" t="s" s="232">
        <v>1158</v>
      </c>
      <c r="D84" s="364"/>
      <c r="E84" s="361"/>
    </row>
    <row r="85" ht="13.55" customHeight="1">
      <c r="A85" s="371"/>
      <c r="B85" t="s" s="372">
        <v>1159</v>
      </c>
      <c r="C85" s="307"/>
      <c r="D85" s="364"/>
      <c r="E85" s="361"/>
    </row>
    <row r="86" ht="13.55" customHeight="1">
      <c r="A86" s="367">
        <f>A84+1</f>
        <v>82</v>
      </c>
      <c r="B86" t="s" s="232">
        <v>1160</v>
      </c>
      <c r="C86" t="s" s="232">
        <v>1161</v>
      </c>
      <c r="D86" s="364"/>
      <c r="E86" s="361"/>
    </row>
    <row r="87" ht="13.55" customHeight="1">
      <c r="A87" s="367">
        <f>A86+1</f>
        <v>83</v>
      </c>
      <c r="B87" t="s" s="232">
        <v>1162</v>
      </c>
      <c r="C87" t="s" s="232">
        <v>1161</v>
      </c>
      <c r="D87" s="364"/>
      <c r="E87" s="361"/>
    </row>
    <row r="88" ht="13.55" customHeight="1">
      <c r="A88" s="367">
        <f>A87+1</f>
        <v>84</v>
      </c>
      <c r="B88" t="s" s="232">
        <v>1163</v>
      </c>
      <c r="C88" t="s" s="232">
        <v>1161</v>
      </c>
      <c r="D88" s="364"/>
      <c r="E88" s="361"/>
    </row>
    <row r="89" ht="13.55" customHeight="1">
      <c r="A89" s="367">
        <f>A88+1</f>
        <v>85</v>
      </c>
      <c r="B89" t="s" s="232">
        <v>1164</v>
      </c>
      <c r="C89" t="s" s="232">
        <v>1161</v>
      </c>
      <c r="D89" s="364"/>
      <c r="E89" s="361"/>
    </row>
    <row r="90" ht="13.55" customHeight="1">
      <c r="A90" s="367">
        <f>A89+1</f>
        <v>86</v>
      </c>
      <c r="B90" t="s" s="232">
        <v>1165</v>
      </c>
      <c r="C90" t="s" s="232">
        <v>1166</v>
      </c>
      <c r="D90" s="364"/>
      <c r="E90" s="361"/>
    </row>
    <row r="91" ht="13.55" customHeight="1">
      <c r="A91" s="367">
        <f>A90+1</f>
        <v>87</v>
      </c>
      <c r="B91" t="s" s="232">
        <v>1167</v>
      </c>
      <c r="C91" t="s" s="232">
        <v>1168</v>
      </c>
      <c r="D91" s="364"/>
      <c r="E91" s="361"/>
    </row>
    <row r="92" ht="13.55" customHeight="1">
      <c r="A92" s="367">
        <f>A91+1</f>
        <v>88</v>
      </c>
      <c r="B92" t="s" s="232">
        <v>1169</v>
      </c>
      <c r="C92" t="s" s="232">
        <v>1170</v>
      </c>
      <c r="D92" s="364"/>
      <c r="E92" s="361"/>
    </row>
    <row r="93" ht="30" customHeight="1">
      <c r="A93" s="367">
        <f>A92+1</f>
        <v>89</v>
      </c>
      <c r="B93" t="s" s="232">
        <v>1171</v>
      </c>
      <c r="C93" t="s" s="232">
        <v>1172</v>
      </c>
      <c r="D93" s="364"/>
      <c r="E93" s="361"/>
    </row>
    <row r="94" ht="13.55" customHeight="1">
      <c r="A94" s="367">
        <f>A93+1</f>
        <v>90</v>
      </c>
      <c r="B94" t="s" s="232">
        <v>1173</v>
      </c>
      <c r="C94" t="s" s="232">
        <v>1174</v>
      </c>
      <c r="D94" s="364"/>
      <c r="E94" s="361"/>
    </row>
    <row r="95" ht="13.55" customHeight="1">
      <c r="A95" s="367">
        <f>A94+1</f>
        <v>91</v>
      </c>
      <c r="B95" t="s" s="232">
        <v>1175</v>
      </c>
      <c r="C95" t="s" s="232">
        <v>1176</v>
      </c>
      <c r="D95" s="364"/>
      <c r="E95" s="361"/>
    </row>
    <row r="96" ht="13.55" customHeight="1">
      <c r="A96" s="367">
        <f>A95+1</f>
        <v>92</v>
      </c>
      <c r="B96" t="s" s="232">
        <v>1177</v>
      </c>
      <c r="C96" t="s" s="232">
        <v>1147</v>
      </c>
      <c r="D96" s="364"/>
      <c r="E96" s="361"/>
    </row>
    <row r="97" ht="13.55" customHeight="1">
      <c r="A97" s="368"/>
      <c r="B97" t="s" s="369">
        <v>1178</v>
      </c>
      <c r="C97" s="370"/>
      <c r="D97" s="364"/>
      <c r="E97" s="361"/>
    </row>
    <row r="98" ht="13.55" customHeight="1">
      <c r="A98" s="367">
        <v>93</v>
      </c>
      <c r="B98" t="s" s="232">
        <v>1179</v>
      </c>
      <c r="C98" t="s" s="232">
        <v>1180</v>
      </c>
      <c r="D98" s="364"/>
      <c r="E98" s="361"/>
    </row>
    <row r="99" ht="13.55" customHeight="1">
      <c r="A99" s="367">
        <v>94</v>
      </c>
      <c r="B99" t="s" s="232">
        <v>1181</v>
      </c>
      <c r="C99" t="s" s="232">
        <v>1182</v>
      </c>
      <c r="D99" s="364"/>
      <c r="E99" s="361"/>
    </row>
    <row r="100" ht="30" customHeight="1">
      <c r="A100" s="367">
        <v>95</v>
      </c>
      <c r="B100" t="s" s="232">
        <v>1105</v>
      </c>
      <c r="C100" t="s" s="232">
        <v>1183</v>
      </c>
      <c r="D100" s="364"/>
      <c r="E100" s="361"/>
    </row>
    <row r="101" ht="30" customHeight="1">
      <c r="A101" s="367">
        <v>96</v>
      </c>
      <c r="B101" t="s" s="232">
        <v>1107</v>
      </c>
      <c r="C101" t="s" s="232">
        <v>1184</v>
      </c>
      <c r="D101" s="364"/>
      <c r="E101" s="361"/>
    </row>
  </sheetData>
  <mergeCells count="1">
    <mergeCell ref="A2:C2"/>
  </mergeCells>
  <pageMargins left="0.7" right="0.7" top="0.75" bottom="0.75" header="0.3" footer="0.3"/>
  <pageSetup firstPageNumber="1" fitToHeight="1" fitToWidth="1" scale="100" useFirstPageNumber="0" orientation="portrait" pageOrder="downThenOver"/>
  <headerFooter>
    <oddFooter>&amp;C&amp;"Helvetica Neue,Regular"&amp;12&amp;K000000&amp;P</oddFooter>
  </headerFooter>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