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0" yWindow="0" windowWidth="20490" windowHeight="7620" firstSheet="67" activeTab="70"/>
  </bookViews>
  <sheets>
    <sheet name="06-09-2022 (26)" sheetId="1" r:id="rId1"/>
    <sheet name="27-09-2022 (27)" sheetId="2" r:id="rId2"/>
    <sheet name="30-09-2022 (28)" sheetId="3" r:id="rId3"/>
    <sheet name="14-10-2022 (29)" sheetId="4" r:id="rId4"/>
    <sheet name="15-10-2022 (30)" sheetId="6" r:id="rId5"/>
    <sheet name="07-11-2022 (31)" sheetId="8" r:id="rId6"/>
    <sheet name="15-11-2022 (32)" sheetId="9" r:id="rId7"/>
    <sheet name="18-11-2022 (33)" sheetId="10" r:id="rId8"/>
    <sheet name="23-11-2022 (34)" sheetId="11" r:id="rId9"/>
    <sheet name="25-11-2022 (35)" sheetId="7" r:id="rId10"/>
    <sheet name="05-12-2022 (36)" sheetId="17" r:id="rId11"/>
    <sheet name="10-12-2022 (37)" sheetId="18" r:id="rId12"/>
    <sheet name="10-12-2022 (38)" sheetId="19" r:id="rId13"/>
    <sheet name="13-12-2022 (39)" sheetId="21" r:id="rId14"/>
    <sheet name="14-12-2022 (40)" sheetId="22" r:id="rId15"/>
    <sheet name="10-12-2022 (41)" sheetId="23" r:id="rId16"/>
    <sheet name="23-12-2022 (42)" sheetId="27" r:id="rId17"/>
    <sheet name="23-12-2022 (43)" sheetId="26" r:id="rId18"/>
    <sheet name="03-01-2023 (44)" sheetId="28" r:id="rId19"/>
    <sheet name="05-01-2023 (45)" sheetId="29" r:id="rId20"/>
    <sheet name="06-01-2023 (46)" sheetId="30" r:id="rId21"/>
    <sheet name="10-01-2023 (47)" sheetId="32" r:id="rId22"/>
    <sheet name="12-01-2023 (48)" sheetId="33" r:id="rId23"/>
    <sheet name="13-01-2023 (49)" sheetId="34" r:id="rId24"/>
    <sheet name="14-01-2023 (50)" sheetId="35" r:id="rId25"/>
    <sheet name="14-01-2023 (51)" sheetId="36" r:id="rId26"/>
    <sheet name="24-01-2023 (52)" sheetId="38" r:id="rId27"/>
    <sheet name="25-01-2023 (53)" sheetId="39" r:id="rId28"/>
    <sheet name="30-01-2023 (54)" sheetId="40" r:id="rId29"/>
    <sheet name="30-01-2023 (55)" sheetId="41" r:id="rId30"/>
    <sheet name="31-01-2023 (56)" sheetId="42" r:id="rId31"/>
    <sheet name="01-02-2023 (57)" sheetId="44" r:id="rId32"/>
    <sheet name="02-02-2023 (58)" sheetId="45" r:id="rId33"/>
    <sheet name="10-02-2023 (59)" sheetId="47" r:id="rId34"/>
    <sheet name="11-02-2023 (60)" sheetId="48" r:id="rId35"/>
    <sheet name="14-02-2023 (61)" sheetId="49" r:id="rId36"/>
    <sheet name="14-02-2023 (62)" sheetId="50" r:id="rId37"/>
    <sheet name="14-02-2023 (63)" sheetId="51" r:id="rId38"/>
    <sheet name="14-02-2023 (64)" sheetId="52" r:id="rId39"/>
    <sheet name="14-02-2023 (65)" sheetId="53" r:id="rId40"/>
    <sheet name="18-02-2023 (66)" sheetId="55" r:id="rId41"/>
    <sheet name="18-02-2023 (67)" sheetId="56" r:id="rId42"/>
    <sheet name="20-02-2023 (68)" sheetId="57" r:id="rId43"/>
    <sheet name="21-02-2023 (69)" sheetId="59" r:id="rId44"/>
    <sheet name="21-02-2023 (70)" sheetId="60" r:id="rId45"/>
    <sheet name="22-02-2023 (71)" sheetId="61" r:id="rId46"/>
    <sheet name="03-03-2023 (72)" sheetId="63" r:id="rId47"/>
    <sheet name="06-03-2023 (73)" sheetId="64" r:id="rId48"/>
    <sheet name="06-03-2023 (74)" sheetId="65" r:id="rId49"/>
    <sheet name="09-03-2023 (75)" sheetId="66" r:id="rId50"/>
    <sheet name="09-03-2023 (76)" sheetId="68" r:id="rId51"/>
    <sheet name="09-03-2023 (77)" sheetId="67" r:id="rId52"/>
    <sheet name="11-03-2023 (78)" sheetId="69" r:id="rId53"/>
    <sheet name="11-03-2023 (79)" sheetId="70" r:id="rId54"/>
    <sheet name="11-03-2023 (80)" sheetId="71" r:id="rId55"/>
    <sheet name="11-03-2023 (81)" sheetId="72" r:id="rId56"/>
    <sheet name="11-03-2023 (82)" sheetId="73" r:id="rId57"/>
    <sheet name="11-03-2023 (83)" sheetId="74" r:id="rId58"/>
    <sheet name="11-03-2023 (84)" sheetId="75" r:id="rId59"/>
    <sheet name="14-03-2023 (85)" sheetId="76" r:id="rId60"/>
    <sheet name="14-03-2023 (86)" sheetId="77" r:id="rId61"/>
    <sheet name="15-03-2023 (87)" sheetId="80" r:id="rId62"/>
    <sheet name="15-03-2023 (88)" sheetId="83" r:id="rId63"/>
    <sheet name="15-03-2023 (89)" sheetId="78" r:id="rId64"/>
    <sheet name="15-03-2023(90) " sheetId="79" r:id="rId65"/>
    <sheet name="15-03-2023(91) " sheetId="85" r:id="rId66"/>
    <sheet name="16-03-2023(93) " sheetId="82" r:id="rId67"/>
    <sheet name="16-03-2023(94) " sheetId="81" r:id="rId68"/>
    <sheet name="16-03-2023(95)  (2)" sheetId="86" r:id="rId69"/>
    <sheet name="16-10-2023(73) " sheetId="84" r:id="rId70"/>
    <sheet name="16-10-2023(79)  " sheetId="88" r:id="rId71"/>
    <sheet name="26-11-2022P.I." sheetId="13" r:id="rId72"/>
    <sheet name="25-11-2022 (25) Challan" sheetId="12" r:id="rId73"/>
    <sheet name="05-12-2022 (83) Challan" sheetId="14" r:id="rId74"/>
    <sheet name="10-12-2022 (95) Challan" sheetId="20" r:id="rId75"/>
    <sheet name="18-12-2022 (105) Challan " sheetId="24" r:id="rId76"/>
    <sheet name="23-01-2023 (115) Challan" sheetId="37" r:id="rId77"/>
    <sheet name="31-01-2023 (210) Challan" sheetId="43" r:id="rId78"/>
    <sheet name="08-02-2023 (228) Challan" sheetId="46" r:id="rId79"/>
    <sheet name="23-02-2023 (259) Challan (2)" sheetId="62" r:id="rId80"/>
    <sheet name="21-02-2022 (25) Challan" sheetId="58" r:id="rId81"/>
    <sheet name="Sheet1" sheetId="31" r:id="rId82"/>
    <sheet name="Kapco P.I." sheetId="25" r:id="rId8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88" l="1"/>
  <c r="I24" i="88"/>
  <c r="I45" i="88" s="1"/>
  <c r="I47" i="88" s="1"/>
  <c r="H24" i="88" l="1"/>
  <c r="H45" i="88" s="1"/>
  <c r="I49" i="88"/>
  <c r="I48" i="88"/>
  <c r="I49" i="84"/>
  <c r="I48" i="84"/>
  <c r="I25" i="84"/>
  <c r="H25" i="84" s="1"/>
  <c r="H45" i="86"/>
  <c r="H47" i="86" s="1"/>
  <c r="E45" i="86"/>
  <c r="H24" i="86"/>
  <c r="G24" i="86"/>
  <c r="H23" i="86"/>
  <c r="G23" i="86"/>
  <c r="G45" i="86" s="1"/>
  <c r="I53" i="88" l="1"/>
  <c r="I55" i="88" s="1"/>
  <c r="H53" i="86"/>
  <c r="H55" i="86" s="1"/>
  <c r="H48" i="86"/>
  <c r="G26" i="85"/>
  <c r="H50" i="85" s="1"/>
  <c r="E46" i="85"/>
  <c r="H29" i="85"/>
  <c r="G29" i="85" s="1"/>
  <c r="H28" i="85"/>
  <c r="G28" i="85" s="1"/>
  <c r="H27" i="85"/>
  <c r="G27" i="85" s="1"/>
  <c r="H26" i="85"/>
  <c r="H25" i="85"/>
  <c r="H46" i="85" s="1"/>
  <c r="H48" i="85" l="1"/>
  <c r="G25" i="85"/>
  <c r="I24" i="84"/>
  <c r="H24" i="84" s="1"/>
  <c r="H45" i="84" s="1"/>
  <c r="E45" i="84"/>
  <c r="E45" i="83"/>
  <c r="H25" i="83"/>
  <c r="G25" i="83" s="1"/>
  <c r="H24" i="83"/>
  <c r="G24" i="83" s="1"/>
  <c r="H23" i="83"/>
  <c r="I45" i="84" l="1"/>
  <c r="I47" i="84" s="1"/>
  <c r="G46" i="85"/>
  <c r="H49" i="85"/>
  <c r="H54" i="85" s="1"/>
  <c r="H56" i="85" s="1"/>
  <c r="H45" i="83"/>
  <c r="H47" i="83" s="1"/>
  <c r="G23" i="83"/>
  <c r="G45" i="83" s="1"/>
  <c r="H48" i="83"/>
  <c r="H53" i="83" s="1"/>
  <c r="H55" i="83" s="1"/>
  <c r="E45" i="82"/>
  <c r="H27" i="82"/>
  <c r="G27" i="82"/>
  <c r="H26" i="82"/>
  <c r="G26" i="82" s="1"/>
  <c r="H25" i="82"/>
  <c r="G25" i="82"/>
  <c r="H24" i="82"/>
  <c r="G24" i="82" s="1"/>
  <c r="H23" i="82"/>
  <c r="G23" i="82"/>
  <c r="H27" i="81"/>
  <c r="G27" i="81" s="1"/>
  <c r="H26" i="81"/>
  <c r="G26" i="81" s="1"/>
  <c r="H25" i="81"/>
  <c r="G25" i="81" s="1"/>
  <c r="H24" i="81"/>
  <c r="G24" i="81" s="1"/>
  <c r="H48" i="81" s="1"/>
  <c r="H23" i="81"/>
  <c r="G23" i="81" s="1"/>
  <c r="E45" i="81"/>
  <c r="E45" i="80"/>
  <c r="H49" i="80"/>
  <c r="H24" i="80"/>
  <c r="G24" i="80" s="1"/>
  <c r="H23" i="80"/>
  <c r="H45" i="80" s="1"/>
  <c r="H47" i="80" s="1"/>
  <c r="I53" i="84" l="1"/>
  <c r="I55" i="84" s="1"/>
  <c r="H48" i="82"/>
  <c r="H45" i="82"/>
  <c r="H47" i="82" s="1"/>
  <c r="H53" i="82" s="1"/>
  <c r="H55" i="82" s="1"/>
  <c r="G45" i="82"/>
  <c r="H45" i="81"/>
  <c r="H47" i="81" s="1"/>
  <c r="G23" i="80"/>
  <c r="H48" i="80" s="1"/>
  <c r="H53" i="81" l="1"/>
  <c r="H55" i="81" s="1"/>
  <c r="G45" i="81"/>
  <c r="H53" i="80"/>
  <c r="H55" i="80" s="1"/>
  <c r="G45" i="80"/>
  <c r="H37" i="78" l="1"/>
  <c r="G37" i="78" s="1"/>
  <c r="H34" i="79"/>
  <c r="G34" i="79" s="1"/>
  <c r="H38" i="78"/>
  <c r="G38" i="78" s="1"/>
  <c r="H38" i="79"/>
  <c r="G38" i="79" s="1"/>
  <c r="E42" i="79"/>
  <c r="H25" i="79"/>
  <c r="G25" i="79" s="1"/>
  <c r="H37" i="79"/>
  <c r="G37" i="79" s="1"/>
  <c r="H36" i="79"/>
  <c r="G36" i="79" s="1"/>
  <c r="H35" i="79"/>
  <c r="G35" i="79" s="1"/>
  <c r="H33" i="79"/>
  <c r="G33" i="79" s="1"/>
  <c r="H32" i="79"/>
  <c r="G32" i="79" s="1"/>
  <c r="H31" i="79"/>
  <c r="G31" i="79" s="1"/>
  <c r="H30" i="79"/>
  <c r="G30" i="79" s="1"/>
  <c r="H29" i="79"/>
  <c r="G29" i="79" s="1"/>
  <c r="H28" i="79"/>
  <c r="G28" i="79" s="1"/>
  <c r="H27" i="79"/>
  <c r="G27" i="79" s="1"/>
  <c r="H26" i="79"/>
  <c r="G26" i="79" s="1"/>
  <c r="H24" i="79"/>
  <c r="G24" i="79" s="1"/>
  <c r="H23" i="79"/>
  <c r="G23" i="79" s="1"/>
  <c r="H22" i="79"/>
  <c r="G22" i="79" s="1"/>
  <c r="H21" i="79"/>
  <c r="G21" i="79" s="1"/>
  <c r="H33" i="72"/>
  <c r="H36" i="78"/>
  <c r="G36" i="78" s="1"/>
  <c r="H35" i="78"/>
  <c r="G35" i="78" s="1"/>
  <c r="H34" i="78"/>
  <c r="G34" i="78" s="1"/>
  <c r="E42" i="78"/>
  <c r="H33" i="78"/>
  <c r="G33" i="78" s="1"/>
  <c r="H32" i="78"/>
  <c r="G32" i="78" s="1"/>
  <c r="H45" i="78" s="1"/>
  <c r="H31" i="78"/>
  <c r="G31" i="78" s="1"/>
  <c r="H30" i="78"/>
  <c r="G30" i="78" s="1"/>
  <c r="H29" i="78"/>
  <c r="G29" i="78" s="1"/>
  <c r="H28" i="78"/>
  <c r="G28" i="78" s="1"/>
  <c r="H27" i="78"/>
  <c r="G27" i="78" s="1"/>
  <c r="H26" i="78"/>
  <c r="G26" i="78" s="1"/>
  <c r="H25" i="78"/>
  <c r="G25" i="78" s="1"/>
  <c r="H24" i="78"/>
  <c r="G24" i="78" s="1"/>
  <c r="H23" i="78"/>
  <c r="G23" i="78" s="1"/>
  <c r="H22" i="78"/>
  <c r="G22" i="78" s="1"/>
  <c r="H21" i="78"/>
  <c r="E38" i="77"/>
  <c r="H28" i="77"/>
  <c r="G28" i="77" s="1"/>
  <c r="H27" i="77"/>
  <c r="G27" i="77"/>
  <c r="H26" i="77"/>
  <c r="G26" i="77" s="1"/>
  <c r="H25" i="77"/>
  <c r="G25" i="77" s="1"/>
  <c r="H24" i="77"/>
  <c r="H42" i="77" s="1"/>
  <c r="E39" i="76"/>
  <c r="H25" i="76"/>
  <c r="G25" i="76" s="1"/>
  <c r="H24" i="76"/>
  <c r="H39" i="76" s="1"/>
  <c r="H41" i="76" s="1"/>
  <c r="G24" i="76"/>
  <c r="E45" i="75"/>
  <c r="H25" i="75"/>
  <c r="G25" i="75"/>
  <c r="H49" i="75" s="1"/>
  <c r="H24" i="75"/>
  <c r="G24" i="75" s="1"/>
  <c r="H23" i="75"/>
  <c r="G23" i="75" s="1"/>
  <c r="E46" i="70"/>
  <c r="H29" i="70"/>
  <c r="G29" i="70" s="1"/>
  <c r="H28" i="70"/>
  <c r="G28" i="70"/>
  <c r="H27" i="70"/>
  <c r="G27" i="70" s="1"/>
  <c r="H26" i="70"/>
  <c r="G26" i="70"/>
  <c r="H25" i="70"/>
  <c r="G25" i="70" s="1"/>
  <c r="G39" i="76" l="1"/>
  <c r="G46" i="70"/>
  <c r="H46" i="70"/>
  <c r="H48" i="70" s="1"/>
  <c r="H50" i="70"/>
  <c r="H46" i="79"/>
  <c r="H45" i="79"/>
  <c r="H42" i="78"/>
  <c r="H44" i="78" s="1"/>
  <c r="H45" i="75"/>
  <c r="H47" i="75" s="1"/>
  <c r="G45" i="75"/>
  <c r="G42" i="79"/>
  <c r="H42" i="79"/>
  <c r="H44" i="79"/>
  <c r="G21" i="78"/>
  <c r="H43" i="77"/>
  <c r="H44" i="77"/>
  <c r="H41" i="77"/>
  <c r="G24" i="77"/>
  <c r="G38" i="77" s="1"/>
  <c r="H38" i="77"/>
  <c r="H40" i="77" s="1"/>
  <c r="H44" i="76"/>
  <c r="H47" i="76" s="1"/>
  <c r="H49" i="76" s="1"/>
  <c r="J41" i="76"/>
  <c r="H48" i="75"/>
  <c r="H49" i="70"/>
  <c r="H54" i="70" s="1"/>
  <c r="H56" i="70" s="1"/>
  <c r="H25" i="74"/>
  <c r="G25" i="74" s="1"/>
  <c r="H43" i="72"/>
  <c r="G43" i="72" s="1"/>
  <c r="H42" i="72"/>
  <c r="G42" i="72" s="1"/>
  <c r="H41" i="72"/>
  <c r="G41" i="72" s="1"/>
  <c r="H40" i="72"/>
  <c r="G40" i="72" s="1"/>
  <c r="H24" i="74"/>
  <c r="G24" i="74" s="1"/>
  <c r="H26" i="74"/>
  <c r="G26" i="74" s="1"/>
  <c r="H27" i="74"/>
  <c r="G27" i="74" s="1"/>
  <c r="H28" i="74"/>
  <c r="G28" i="74" s="1"/>
  <c r="H29" i="74"/>
  <c r="G29" i="74" s="1"/>
  <c r="H30" i="74"/>
  <c r="G30" i="74" s="1"/>
  <c r="H31" i="74"/>
  <c r="G31" i="74" s="1"/>
  <c r="H32" i="74"/>
  <c r="G32" i="74" s="1"/>
  <c r="H33" i="74"/>
  <c r="G33" i="74" s="1"/>
  <c r="H34" i="74"/>
  <c r="G34" i="74" s="1"/>
  <c r="H35" i="74"/>
  <c r="G35" i="74" s="1"/>
  <c r="H36" i="74"/>
  <c r="G36" i="74" s="1"/>
  <c r="H37" i="74"/>
  <c r="G37" i="74" s="1"/>
  <c r="H38" i="74"/>
  <c r="G38" i="74" s="1"/>
  <c r="H39" i="74"/>
  <c r="G39" i="74" s="1"/>
  <c r="H40" i="74"/>
  <c r="G40" i="74" s="1"/>
  <c r="H23" i="74"/>
  <c r="G23" i="74" s="1"/>
  <c r="E44" i="74"/>
  <c r="E45" i="73"/>
  <c r="H26" i="73"/>
  <c r="G26" i="73" s="1"/>
  <c r="H25" i="73"/>
  <c r="G25" i="73" s="1"/>
  <c r="H24" i="73"/>
  <c r="G24" i="73" s="1"/>
  <c r="E45" i="72"/>
  <c r="H39" i="72"/>
  <c r="G39" i="72" s="1"/>
  <c r="H38" i="72"/>
  <c r="G38" i="72" s="1"/>
  <c r="H37" i="72"/>
  <c r="G37" i="72" s="1"/>
  <c r="H36" i="72"/>
  <c r="G36" i="72" s="1"/>
  <c r="H35" i="72"/>
  <c r="G35" i="72" s="1"/>
  <c r="H34" i="72"/>
  <c r="G34" i="72" s="1"/>
  <c r="G33" i="72"/>
  <c r="H32" i="72"/>
  <c r="G32" i="72" s="1"/>
  <c r="H31" i="72"/>
  <c r="G31" i="72" s="1"/>
  <c r="H30" i="72"/>
  <c r="G30" i="72" s="1"/>
  <c r="H29" i="72"/>
  <c r="G29" i="72" s="1"/>
  <c r="H28" i="72"/>
  <c r="G28" i="72" s="1"/>
  <c r="H27" i="72"/>
  <c r="G27" i="72" s="1"/>
  <c r="H26" i="72"/>
  <c r="G26" i="72" s="1"/>
  <c r="H25" i="72"/>
  <c r="G25" i="72" s="1"/>
  <c r="H24" i="72"/>
  <c r="G24" i="72" s="1"/>
  <c r="H23" i="72"/>
  <c r="G23" i="72" s="1"/>
  <c r="E52" i="71"/>
  <c r="H19" i="71"/>
  <c r="G19" i="71" s="1"/>
  <c r="H20" i="71"/>
  <c r="G20" i="71" s="1"/>
  <c r="H21" i="71"/>
  <c r="G21" i="71" s="1"/>
  <c r="H22" i="71"/>
  <c r="G22" i="71" s="1"/>
  <c r="H23" i="71"/>
  <c r="G23" i="71" s="1"/>
  <c r="H24" i="71"/>
  <c r="G24" i="71" s="1"/>
  <c r="H25" i="71"/>
  <c r="G25" i="71" s="1"/>
  <c r="H26" i="71"/>
  <c r="G26" i="71" s="1"/>
  <c r="H27" i="71"/>
  <c r="G27" i="71" s="1"/>
  <c r="H28" i="71"/>
  <c r="G28" i="71" s="1"/>
  <c r="H29" i="71"/>
  <c r="G29" i="71" s="1"/>
  <c r="H30" i="71"/>
  <c r="G30" i="71" s="1"/>
  <c r="H31" i="71"/>
  <c r="G31" i="71" s="1"/>
  <c r="H32" i="71"/>
  <c r="G32" i="71" s="1"/>
  <c r="H33" i="71"/>
  <c r="G33" i="71" s="1"/>
  <c r="H34" i="71"/>
  <c r="G34" i="71" s="1"/>
  <c r="H35" i="71"/>
  <c r="G35" i="71" s="1"/>
  <c r="H36" i="71"/>
  <c r="G36" i="71" s="1"/>
  <c r="H37" i="71"/>
  <c r="G37" i="71" s="1"/>
  <c r="H38" i="71"/>
  <c r="G38" i="71" s="1"/>
  <c r="H39" i="71"/>
  <c r="G39" i="71" s="1"/>
  <c r="H40" i="71"/>
  <c r="G40" i="71" s="1"/>
  <c r="H41" i="71"/>
  <c r="G41" i="71" s="1"/>
  <c r="H42" i="71"/>
  <c r="G42" i="71" s="1"/>
  <c r="H43" i="71"/>
  <c r="G43" i="71" s="1"/>
  <c r="H44" i="71"/>
  <c r="G44" i="71" s="1"/>
  <c r="H45" i="71"/>
  <c r="G45" i="71" s="1"/>
  <c r="H46" i="71"/>
  <c r="G46" i="71" s="1"/>
  <c r="H47" i="71"/>
  <c r="G47" i="71" s="1"/>
  <c r="H48" i="71"/>
  <c r="G48" i="71" s="1"/>
  <c r="H49" i="71"/>
  <c r="G49" i="71" s="1"/>
  <c r="H50" i="71"/>
  <c r="G50" i="71" s="1"/>
  <c r="H51" i="71"/>
  <c r="G51" i="71" s="1"/>
  <c r="H18" i="71"/>
  <c r="G18" i="71" s="1"/>
  <c r="G42" i="78" l="1"/>
  <c r="H46" i="78"/>
  <c r="H53" i="75"/>
  <c r="H55" i="75" s="1"/>
  <c r="J44" i="79"/>
  <c r="H50" i="79"/>
  <c r="H52" i="79" s="1"/>
  <c r="H50" i="78"/>
  <c r="H52" i="78" s="1"/>
  <c r="J44" i="78"/>
  <c r="H46" i="77"/>
  <c r="H48" i="77" s="1"/>
  <c r="J40" i="77"/>
  <c r="G45" i="73"/>
  <c r="H45" i="73"/>
  <c r="H47" i="73" s="1"/>
  <c r="H48" i="73" s="1"/>
  <c r="H53" i="73" s="1"/>
  <c r="H55" i="73" s="1"/>
  <c r="G44" i="74"/>
  <c r="H44" i="74"/>
  <c r="H46" i="74" s="1"/>
  <c r="H52" i="74" s="1"/>
  <c r="H54" i="74" s="1"/>
  <c r="H45" i="72"/>
  <c r="H47" i="72" s="1"/>
  <c r="H53" i="72" s="1"/>
  <c r="H55" i="72" s="1"/>
  <c r="G45" i="72"/>
  <c r="H52" i="71"/>
  <c r="H54" i="71" s="1"/>
  <c r="G52" i="71"/>
  <c r="G36" i="69"/>
  <c r="H26" i="69"/>
  <c r="G26" i="69" s="1"/>
  <c r="H27" i="69"/>
  <c r="G27" i="69" s="1"/>
  <c r="H28" i="69"/>
  <c r="G28" i="69" s="1"/>
  <c r="H29" i="69"/>
  <c r="G29" i="69" s="1"/>
  <c r="H30" i="69"/>
  <c r="G30" i="69" s="1"/>
  <c r="H31" i="69"/>
  <c r="G31" i="69" s="1"/>
  <c r="H32" i="69"/>
  <c r="G32" i="69" s="1"/>
  <c r="H33" i="69"/>
  <c r="G33" i="69" s="1"/>
  <c r="H34" i="69"/>
  <c r="G34" i="69" s="1"/>
  <c r="H35" i="69"/>
  <c r="G35" i="69" s="1"/>
  <c r="H36" i="69"/>
  <c r="H37" i="69"/>
  <c r="G37" i="69" s="1"/>
  <c r="H25" i="69"/>
  <c r="G25" i="69" s="1"/>
  <c r="H58" i="71" l="1"/>
  <c r="H60" i="71" s="1"/>
  <c r="E46" i="69"/>
  <c r="H46" i="69" l="1"/>
  <c r="H48" i="69" s="1"/>
  <c r="H49" i="69" s="1"/>
  <c r="G46" i="69"/>
  <c r="E46" i="68"/>
  <c r="H25" i="68"/>
  <c r="G25" i="68" s="1"/>
  <c r="E45" i="67"/>
  <c r="H26" i="67"/>
  <c r="H24" i="67"/>
  <c r="G24" i="67" s="1"/>
  <c r="E46" i="66"/>
  <c r="H27" i="66"/>
  <c r="G27" i="66" s="1"/>
  <c r="H25" i="66"/>
  <c r="H45" i="67" l="1"/>
  <c r="H54" i="69"/>
  <c r="H56" i="69" s="1"/>
  <c r="G26" i="67"/>
  <c r="G45" i="67" s="1"/>
  <c r="H46" i="68"/>
  <c r="H48" i="68" s="1"/>
  <c r="H50" i="68" s="1"/>
  <c r="G46" i="68"/>
  <c r="H47" i="67"/>
  <c r="H46" i="66"/>
  <c r="H48" i="66" s="1"/>
  <c r="H50" i="66" s="1"/>
  <c r="G25" i="66"/>
  <c r="G46" i="66" s="1"/>
  <c r="H51" i="67" l="1"/>
  <c r="H50" i="67"/>
  <c r="H54" i="68"/>
  <c r="H56" i="68" s="1"/>
  <c r="H53" i="67"/>
  <c r="H55" i="67" s="1"/>
  <c r="H49" i="66"/>
  <c r="H54" i="66" s="1"/>
  <c r="H56" i="66" s="1"/>
  <c r="E46" i="65"/>
  <c r="H25" i="65"/>
  <c r="H46" i="65" s="1"/>
  <c r="H48" i="65" s="1"/>
  <c r="H51" i="65" s="1"/>
  <c r="E46" i="64"/>
  <c r="H25" i="64"/>
  <c r="G25" i="64" s="1"/>
  <c r="G25" i="65" l="1"/>
  <c r="G46" i="65" s="1"/>
  <c r="H46" i="64"/>
  <c r="H48" i="64" s="1"/>
  <c r="G46" i="64"/>
  <c r="G27" i="63"/>
  <c r="H27" i="63"/>
  <c r="H25" i="63"/>
  <c r="G25" i="63" s="1"/>
  <c r="E46" i="63"/>
  <c r="H51" i="64" l="1"/>
  <c r="H52" i="64"/>
  <c r="H54" i="64" s="1"/>
  <c r="H56" i="64" s="1"/>
  <c r="H46" i="63"/>
  <c r="H48" i="63" s="1"/>
  <c r="H49" i="63" s="1"/>
  <c r="H54" i="65"/>
  <c r="H56" i="65" s="1"/>
  <c r="G46" i="63"/>
  <c r="H50" i="61"/>
  <c r="H48" i="61"/>
  <c r="H50" i="63" l="1"/>
  <c r="H54" i="63" s="1"/>
  <c r="H56" i="63" s="1"/>
  <c r="H24" i="52"/>
  <c r="G24" i="52" s="1"/>
  <c r="G39" i="52" s="1"/>
  <c r="E39" i="52"/>
  <c r="H39" i="52" l="1"/>
  <c r="H41" i="52" s="1"/>
  <c r="H44" i="52"/>
  <c r="H47" i="52" s="1"/>
  <c r="H49" i="52" s="1"/>
  <c r="H22" i="62"/>
  <c r="H37" i="62" s="1"/>
  <c r="H39" i="62" s="1"/>
  <c r="H45" i="62" s="1"/>
  <c r="H47" i="62" s="1"/>
  <c r="H43" i="62"/>
  <c r="H42" i="62"/>
  <c r="G37" i="62"/>
  <c r="E37" i="62"/>
  <c r="H24" i="61"/>
  <c r="G24" i="61" s="1"/>
  <c r="H25" i="61"/>
  <c r="G25" i="61" s="1"/>
  <c r="H26" i="61"/>
  <c r="G26" i="61" s="1"/>
  <c r="H27" i="61"/>
  <c r="G27" i="61"/>
  <c r="H28" i="61"/>
  <c r="G28" i="61" s="1"/>
  <c r="H29" i="61"/>
  <c r="G29" i="61"/>
  <c r="H30" i="61"/>
  <c r="G30" i="61" s="1"/>
  <c r="H31" i="61"/>
  <c r="G31" i="61"/>
  <c r="H32" i="61"/>
  <c r="G32" i="61" s="1"/>
  <c r="H33" i="61"/>
  <c r="G33" i="61" s="1"/>
  <c r="H34" i="61"/>
  <c r="G34" i="61" s="1"/>
  <c r="H35" i="61"/>
  <c r="G35" i="61"/>
  <c r="H36" i="61"/>
  <c r="G36" i="61" s="1"/>
  <c r="H37" i="61"/>
  <c r="G37" i="61"/>
  <c r="H38" i="61"/>
  <c r="G38" i="61" s="1"/>
  <c r="H39" i="61"/>
  <c r="G39" i="61" s="1"/>
  <c r="H40" i="61"/>
  <c r="G40" i="61"/>
  <c r="H41" i="61"/>
  <c r="G41" i="61" s="1"/>
  <c r="H42" i="61"/>
  <c r="G42" i="61" s="1"/>
  <c r="H43" i="61"/>
  <c r="G43" i="61" s="1"/>
  <c r="H44" i="61"/>
  <c r="G44" i="61"/>
  <c r="H23" i="61"/>
  <c r="E45" i="61"/>
  <c r="H30" i="60"/>
  <c r="G30" i="60"/>
  <c r="H44" i="60" s="1"/>
  <c r="H28" i="60"/>
  <c r="G28" i="60" s="1"/>
  <c r="H26" i="60"/>
  <c r="H24" i="60"/>
  <c r="G24" i="60"/>
  <c r="E39" i="60"/>
  <c r="H24" i="59"/>
  <c r="H39" i="59" s="1"/>
  <c r="H41" i="59" s="1"/>
  <c r="G24" i="59"/>
  <c r="G39" i="59" s="1"/>
  <c r="E39" i="59"/>
  <c r="H43" i="58"/>
  <c r="H42" i="58"/>
  <c r="G37" i="58"/>
  <c r="E37" i="58"/>
  <c r="H22" i="58"/>
  <c r="H37" i="58" s="1"/>
  <c r="H39" i="58" s="1"/>
  <c r="H45" i="58" s="1"/>
  <c r="H47" i="58" s="1"/>
  <c r="H23" i="57"/>
  <c r="H24" i="57"/>
  <c r="G24" i="57" s="1"/>
  <c r="H25" i="57"/>
  <c r="H26" i="57"/>
  <c r="G26" i="57" s="1"/>
  <c r="H27" i="57"/>
  <c r="H28" i="57"/>
  <c r="H29" i="57"/>
  <c r="H30" i="57"/>
  <c r="G30" i="57" s="1"/>
  <c r="H31" i="57"/>
  <c r="G31" i="57" s="1"/>
  <c r="H32" i="57"/>
  <c r="G32" i="57" s="1"/>
  <c r="H33" i="57"/>
  <c r="H34" i="57"/>
  <c r="G34" i="57" s="1"/>
  <c r="H35" i="57"/>
  <c r="G35" i="57" s="1"/>
  <c r="H36" i="57"/>
  <c r="G25" i="57"/>
  <c r="G27" i="57"/>
  <c r="G28" i="57"/>
  <c r="G29" i="57"/>
  <c r="G33" i="57"/>
  <c r="G36" i="57"/>
  <c r="E39" i="57"/>
  <c r="E39" i="56"/>
  <c r="H24" i="56"/>
  <c r="G24" i="56" s="1"/>
  <c r="G39" i="56" s="1"/>
  <c r="H26" i="53"/>
  <c r="G26" i="53" s="1"/>
  <c r="H24" i="55"/>
  <c r="G24" i="55" s="1"/>
  <c r="H25" i="55"/>
  <c r="G25" i="55" s="1"/>
  <c r="H26" i="55"/>
  <c r="H27" i="55"/>
  <c r="G27" i="55" s="1"/>
  <c r="H28" i="55"/>
  <c r="G28" i="55" s="1"/>
  <c r="H29" i="55"/>
  <c r="G29" i="55" s="1"/>
  <c r="H30" i="55"/>
  <c r="G30" i="55" s="1"/>
  <c r="E39" i="55"/>
  <c r="E39" i="53"/>
  <c r="H24" i="53"/>
  <c r="H39" i="56"/>
  <c r="H41" i="56" s="1"/>
  <c r="H44" i="56" s="1"/>
  <c r="G24" i="53"/>
  <c r="H23" i="13"/>
  <c r="G23" i="13" s="1"/>
  <c r="G38" i="13" s="1"/>
  <c r="H24" i="51"/>
  <c r="G24" i="51" s="1"/>
  <c r="H25" i="51"/>
  <c r="H26" i="51"/>
  <c r="H27" i="51"/>
  <c r="G27" i="51" s="1"/>
  <c r="H28" i="51"/>
  <c r="G28" i="51" s="1"/>
  <c r="H29" i="51"/>
  <c r="G29" i="51" s="1"/>
  <c r="H30" i="51"/>
  <c r="G30" i="51" s="1"/>
  <c r="G26" i="51"/>
  <c r="E39" i="51"/>
  <c r="H24" i="50"/>
  <c r="G24" i="50" s="1"/>
  <c r="H26" i="50"/>
  <c r="G26" i="50" s="1"/>
  <c r="E39" i="50"/>
  <c r="H25" i="49"/>
  <c r="G25" i="49" s="1"/>
  <c r="E38" i="49"/>
  <c r="H23" i="49"/>
  <c r="G23" i="49" s="1"/>
  <c r="H24" i="48"/>
  <c r="H25" i="48"/>
  <c r="G25" i="48" s="1"/>
  <c r="H26" i="48"/>
  <c r="G26" i="48" s="1"/>
  <c r="E39" i="48"/>
  <c r="G24" i="48"/>
  <c r="H23" i="47"/>
  <c r="H38" i="47" s="1"/>
  <c r="H40" i="47" s="1"/>
  <c r="E38" i="47"/>
  <c r="H43" i="46"/>
  <c r="H42" i="46"/>
  <c r="G37" i="46"/>
  <c r="E37" i="46"/>
  <c r="H22" i="46"/>
  <c r="H37" i="46" s="1"/>
  <c r="H39" i="46" s="1"/>
  <c r="H45" i="46" s="1"/>
  <c r="H47" i="46" s="1"/>
  <c r="H24" i="28"/>
  <c r="H39" i="28" s="1"/>
  <c r="H41" i="28" s="1"/>
  <c r="H23" i="45"/>
  <c r="H25" i="45"/>
  <c r="H27" i="45"/>
  <c r="G27" i="45" s="1"/>
  <c r="H29" i="45"/>
  <c r="G29" i="45" s="1"/>
  <c r="G23" i="45"/>
  <c r="E38" i="45"/>
  <c r="H24" i="44"/>
  <c r="H26" i="44"/>
  <c r="G26" i="44" s="1"/>
  <c r="H28" i="44"/>
  <c r="G24" i="44"/>
  <c r="E39" i="44"/>
  <c r="H24" i="42"/>
  <c r="H39" i="42" s="1"/>
  <c r="H41" i="42" s="1"/>
  <c r="H42" i="42" s="1"/>
  <c r="H22" i="43"/>
  <c r="H37" i="43" s="1"/>
  <c r="H39" i="43" s="1"/>
  <c r="H45" i="43" s="1"/>
  <c r="H47" i="43" s="1"/>
  <c r="H43" i="43"/>
  <c r="H42" i="43"/>
  <c r="G37" i="43"/>
  <c r="E37" i="43"/>
  <c r="E39" i="42"/>
  <c r="H24" i="41"/>
  <c r="H39" i="41" s="1"/>
  <c r="H41" i="41" s="1"/>
  <c r="H42" i="41" s="1"/>
  <c r="E39" i="41"/>
  <c r="H24" i="40"/>
  <c r="H26" i="40"/>
  <c r="H39" i="40" s="1"/>
  <c r="H41" i="40" s="1"/>
  <c r="J41" i="40" s="1"/>
  <c r="G24" i="40"/>
  <c r="E39" i="40"/>
  <c r="H24" i="39"/>
  <c r="H39" i="39"/>
  <c r="H41" i="39" s="1"/>
  <c r="G24" i="39"/>
  <c r="G39" i="39" s="1"/>
  <c r="E39" i="39"/>
  <c r="H23" i="38"/>
  <c r="H38" i="38" s="1"/>
  <c r="H40" i="38" s="1"/>
  <c r="H43" i="38"/>
  <c r="G23" i="38"/>
  <c r="G38" i="38" s="1"/>
  <c r="E38" i="38"/>
  <c r="H22" i="37"/>
  <c r="H37" i="37" s="1"/>
  <c r="H39" i="37" s="1"/>
  <c r="H45" i="37" s="1"/>
  <c r="H47" i="37"/>
  <c r="H43" i="37"/>
  <c r="H42" i="37"/>
  <c r="G37" i="37"/>
  <c r="E37" i="37"/>
  <c r="H23" i="36"/>
  <c r="H38" i="36" s="1"/>
  <c r="H40" i="36" s="1"/>
  <c r="H44" i="36"/>
  <c r="H43" i="36"/>
  <c r="E38" i="36"/>
  <c r="H23" i="35"/>
  <c r="G23" i="35" s="1"/>
  <c r="G38" i="35" s="1"/>
  <c r="H44" i="35"/>
  <c r="H43" i="35"/>
  <c r="E38" i="35"/>
  <c r="H22" i="34"/>
  <c r="H37" i="34" s="1"/>
  <c r="H39" i="34" s="1"/>
  <c r="H40" i="34" s="1"/>
  <c r="H43" i="34"/>
  <c r="H42" i="34"/>
  <c r="G37" i="34"/>
  <c r="E37" i="34"/>
  <c r="H24" i="33"/>
  <c r="E39" i="33"/>
  <c r="H23" i="32"/>
  <c r="H25" i="32"/>
  <c r="G25" i="32" s="1"/>
  <c r="E38" i="32"/>
  <c r="H24" i="27"/>
  <c r="H39" i="27"/>
  <c r="H41" i="27" s="1"/>
  <c r="F12" i="25"/>
  <c r="E12" i="25"/>
  <c r="G6" i="25"/>
  <c r="G7" i="25"/>
  <c r="G8" i="25"/>
  <c r="G9" i="25"/>
  <c r="G10" i="25"/>
  <c r="H23" i="30"/>
  <c r="G23" i="30" s="1"/>
  <c r="H25" i="30"/>
  <c r="E38" i="30"/>
  <c r="H22" i="29"/>
  <c r="G22" i="29" s="1"/>
  <c r="H24" i="29"/>
  <c r="H26" i="29"/>
  <c r="G26" i="29" s="1"/>
  <c r="H28" i="29"/>
  <c r="G28" i="29" s="1"/>
  <c r="H43" i="29"/>
  <c r="H42" i="29"/>
  <c r="E37" i="29"/>
  <c r="E39" i="28"/>
  <c r="H24" i="26"/>
  <c r="G24" i="26" s="1"/>
  <c r="H25" i="26"/>
  <c r="G25" i="26" s="1"/>
  <c r="H26" i="26"/>
  <c r="G26" i="26" s="1"/>
  <c r="H27" i="26"/>
  <c r="G27" i="26" s="1"/>
  <c r="G24" i="27"/>
  <c r="G39" i="27" s="1"/>
  <c r="E39" i="27"/>
  <c r="H22" i="23"/>
  <c r="H37" i="23" s="1"/>
  <c r="H39" i="23" s="1"/>
  <c r="H40" i="23" s="1"/>
  <c r="E39" i="26"/>
  <c r="H22" i="24"/>
  <c r="H37" i="24" s="1"/>
  <c r="H39" i="24" s="1"/>
  <c r="H45" i="24" s="1"/>
  <c r="H47" i="24" s="1"/>
  <c r="H43" i="24"/>
  <c r="H42" i="24"/>
  <c r="G37" i="24"/>
  <c r="E37" i="24"/>
  <c r="H43" i="23"/>
  <c r="H42" i="23"/>
  <c r="G37" i="23"/>
  <c r="E37" i="23"/>
  <c r="F23" i="22"/>
  <c r="H23" i="22"/>
  <c r="F24" i="22"/>
  <c r="H24" i="22" s="1"/>
  <c r="G24" i="22" s="1"/>
  <c r="F25" i="22"/>
  <c r="H25" i="22" s="1"/>
  <c r="G25" i="22" s="1"/>
  <c r="F26" i="22"/>
  <c r="H26" i="22" s="1"/>
  <c r="G26" i="22"/>
  <c r="E38" i="22"/>
  <c r="F26" i="21"/>
  <c r="H26" i="21" s="1"/>
  <c r="G26" i="21" s="1"/>
  <c r="F25" i="21"/>
  <c r="F24" i="21"/>
  <c r="H24" i="21" s="1"/>
  <c r="F23" i="21"/>
  <c r="H23" i="21" s="1"/>
  <c r="G23" i="21" s="1"/>
  <c r="H25" i="21"/>
  <c r="G25" i="21" s="1"/>
  <c r="E38" i="21"/>
  <c r="H22" i="20"/>
  <c r="H37" i="20" s="1"/>
  <c r="H39" i="20" s="1"/>
  <c r="H45" i="20" s="1"/>
  <c r="H47" i="20" s="1"/>
  <c r="H43" i="20"/>
  <c r="H42" i="20"/>
  <c r="G37" i="20"/>
  <c r="E37" i="20"/>
  <c r="H22" i="19"/>
  <c r="G22" i="19" s="1"/>
  <c r="G37" i="19" s="1"/>
  <c r="H43" i="19"/>
  <c r="H42" i="19"/>
  <c r="E37" i="19"/>
  <c r="H26" i="18"/>
  <c r="G26" i="18" s="1"/>
  <c r="H22" i="18"/>
  <c r="G22" i="18" s="1"/>
  <c r="H24" i="18"/>
  <c r="G24" i="18" s="1"/>
  <c r="H43" i="18"/>
  <c r="H42" i="18"/>
  <c r="E37" i="18"/>
  <c r="H26" i="17"/>
  <c r="G26" i="17" s="1"/>
  <c r="H24" i="17"/>
  <c r="G24" i="17" s="1"/>
  <c r="H22" i="17"/>
  <c r="G22" i="17" s="1"/>
  <c r="H43" i="17"/>
  <c r="H42" i="17"/>
  <c r="E37" i="17"/>
  <c r="H22" i="14"/>
  <c r="H37" i="14" s="1"/>
  <c r="H39" i="14" s="1"/>
  <c r="H45" i="14" s="1"/>
  <c r="H47" i="14" s="1"/>
  <c r="H43" i="14"/>
  <c r="H42" i="14"/>
  <c r="G37" i="14"/>
  <c r="E37" i="14"/>
  <c r="H44" i="13"/>
  <c r="H43" i="13"/>
  <c r="E38" i="13"/>
  <c r="H22" i="7"/>
  <c r="H23" i="7"/>
  <c r="G23" i="7" s="1"/>
  <c r="G37" i="7" s="1"/>
  <c r="H37" i="7"/>
  <c r="H39" i="7"/>
  <c r="K39" i="7" s="1"/>
  <c r="K40" i="7" s="1"/>
  <c r="K41" i="7" s="1"/>
  <c r="K42" i="7" s="1"/>
  <c r="G22" i="7"/>
  <c r="H22" i="12"/>
  <c r="H37" i="12" s="1"/>
  <c r="H39" i="12" s="1"/>
  <c r="H45" i="12" s="1"/>
  <c r="H47" i="12" s="1"/>
  <c r="H43" i="12"/>
  <c r="H42" i="12"/>
  <c r="G37" i="12"/>
  <c r="E37" i="12"/>
  <c r="H22" i="11"/>
  <c r="G22" i="11" s="1"/>
  <c r="H24" i="11"/>
  <c r="H37" i="11" s="1"/>
  <c r="H39" i="11" s="1"/>
  <c r="H40" i="11" s="1"/>
  <c r="H42" i="11"/>
  <c r="H43" i="11"/>
  <c r="E37" i="11"/>
  <c r="H37" i="10"/>
  <c r="H39" i="10" s="1"/>
  <c r="H40" i="10" s="1"/>
  <c r="H22" i="9"/>
  <c r="G22" i="9" s="1"/>
  <c r="G37" i="9" s="1"/>
  <c r="H37" i="9"/>
  <c r="H39" i="9" s="1"/>
  <c r="G37" i="10"/>
  <c r="E37" i="10"/>
  <c r="H42" i="9"/>
  <c r="H43" i="9"/>
  <c r="E37" i="9"/>
  <c r="H22" i="8"/>
  <c r="H37" i="8" s="1"/>
  <c r="H39" i="8" s="1"/>
  <c r="K41" i="8"/>
  <c r="H43" i="8" s="1"/>
  <c r="E37" i="8"/>
  <c r="H22" i="4"/>
  <c r="G22" i="4" s="1"/>
  <c r="G24" i="4"/>
  <c r="H24" i="4"/>
  <c r="E37" i="7"/>
  <c r="H22" i="6"/>
  <c r="G22" i="6" s="1"/>
  <c r="H23" i="6"/>
  <c r="H24" i="6"/>
  <c r="H25" i="6"/>
  <c r="G25" i="6"/>
  <c r="H26" i="6"/>
  <c r="G26" i="6" s="1"/>
  <c r="H27" i="6"/>
  <c r="G27" i="6" s="1"/>
  <c r="H28" i="6"/>
  <c r="G28" i="6" s="1"/>
  <c r="H29" i="6"/>
  <c r="G29" i="6" s="1"/>
  <c r="H30" i="6"/>
  <c r="G30" i="6" s="1"/>
  <c r="H31" i="6"/>
  <c r="G31" i="6" s="1"/>
  <c r="H32" i="6"/>
  <c r="G32" i="6" s="1"/>
  <c r="H33" i="6"/>
  <c r="G33" i="6" s="1"/>
  <c r="H34" i="6"/>
  <c r="G34" i="6" s="1"/>
  <c r="H35" i="6"/>
  <c r="G35" i="6" s="1"/>
  <c r="K40" i="6"/>
  <c r="H43" i="6" s="1"/>
  <c r="K41" i="6"/>
  <c r="H40" i="6" s="1"/>
  <c r="G24" i="6"/>
  <c r="E37" i="6"/>
  <c r="E36" i="4"/>
  <c r="F26" i="3"/>
  <c r="H26" i="3"/>
  <c r="G26" i="3"/>
  <c r="F24" i="3"/>
  <c r="H24" i="3" s="1"/>
  <c r="G24" i="3" s="1"/>
  <c r="F22" i="3"/>
  <c r="H22" i="3" s="1"/>
  <c r="E36" i="3"/>
  <c r="H22" i="2"/>
  <c r="H36" i="2" s="1"/>
  <c r="H38" i="2" s="1"/>
  <c r="E36" i="2"/>
  <c r="H22" i="1"/>
  <c r="H24" i="1"/>
  <c r="G24" i="1" s="1"/>
  <c r="H26" i="1"/>
  <c r="G26" i="1" s="1"/>
  <c r="E36" i="1"/>
  <c r="H36" i="4"/>
  <c r="H38" i="4" s="1"/>
  <c r="G22" i="1"/>
  <c r="G23" i="22"/>
  <c r="G39" i="26" l="1"/>
  <c r="G22" i="8"/>
  <c r="G37" i="8" s="1"/>
  <c r="H39" i="48"/>
  <c r="H41" i="48" s="1"/>
  <c r="G36" i="1"/>
  <c r="G38" i="22"/>
  <c r="G36" i="4"/>
  <c r="H39" i="26"/>
  <c r="H42" i="26" s="1"/>
  <c r="H47" i="26" s="1"/>
  <c r="H49" i="26" s="1"/>
  <c r="G22" i="2"/>
  <c r="G36" i="2" s="1"/>
  <c r="H42" i="6"/>
  <c r="H38" i="13"/>
  <c r="H40" i="13" s="1"/>
  <c r="H41" i="13" s="1"/>
  <c r="H41" i="26"/>
  <c r="H43" i="26"/>
  <c r="G24" i="11"/>
  <c r="H37" i="19"/>
  <c r="H39" i="19" s="1"/>
  <c r="H41" i="19" s="1"/>
  <c r="G12" i="25"/>
  <c r="G24" i="42"/>
  <c r="G39" i="42" s="1"/>
  <c r="G23" i="47"/>
  <c r="G38" i="47" s="1"/>
  <c r="H38" i="49"/>
  <c r="H40" i="49" s="1"/>
  <c r="G39" i="53"/>
  <c r="H39" i="53"/>
  <c r="H41" i="53" s="1"/>
  <c r="H44" i="53" s="1"/>
  <c r="H37" i="18"/>
  <c r="H39" i="18" s="1"/>
  <c r="G37" i="11"/>
  <c r="H38" i="32"/>
  <c r="H40" i="32" s="1"/>
  <c r="H41" i="32" s="1"/>
  <c r="J40" i="32" s="1"/>
  <c r="H38" i="22"/>
  <c r="H40" i="22" s="1"/>
  <c r="H42" i="22" s="1"/>
  <c r="H44" i="22" s="1"/>
  <c r="H46" i="22" s="1"/>
  <c r="H37" i="17"/>
  <c r="H39" i="17" s="1"/>
  <c r="G24" i="28"/>
  <c r="G39" i="28" s="1"/>
  <c r="G38" i="49"/>
  <c r="H41" i="17"/>
  <c r="H45" i="17" s="1"/>
  <c r="H47" i="17" s="1"/>
  <c r="H40" i="17"/>
  <c r="H40" i="9"/>
  <c r="H41" i="9"/>
  <c r="G24" i="21"/>
  <c r="G38" i="21" s="1"/>
  <c r="H38" i="21"/>
  <c r="H40" i="21" s="1"/>
  <c r="H42" i="21" s="1"/>
  <c r="H44" i="21" s="1"/>
  <c r="H46" i="21" s="1"/>
  <c r="G39" i="50"/>
  <c r="H41" i="18"/>
  <c r="H40" i="18"/>
  <c r="H36" i="1"/>
  <c r="H38" i="1" s="1"/>
  <c r="H39" i="1" s="1"/>
  <c r="J41" i="41"/>
  <c r="H38" i="45"/>
  <c r="H40" i="45" s="1"/>
  <c r="H41" i="45" s="1"/>
  <c r="H47" i="45" s="1"/>
  <c r="H49" i="45" s="1"/>
  <c r="H37" i="6"/>
  <c r="H39" i="6" s="1"/>
  <c r="G23" i="32"/>
  <c r="G38" i="32" s="1"/>
  <c r="G24" i="41"/>
  <c r="G39" i="41" s="1"/>
  <c r="G37" i="17"/>
  <c r="G25" i="45"/>
  <c r="G38" i="45" s="1"/>
  <c r="H39" i="4"/>
  <c r="H40" i="4"/>
  <c r="G22" i="3"/>
  <c r="G36" i="3" s="1"/>
  <c r="H36" i="3"/>
  <c r="H38" i="3" s="1"/>
  <c r="H40" i="19"/>
  <c r="H43" i="7"/>
  <c r="H44" i="7"/>
  <c r="H46" i="7" s="1"/>
  <c r="H48" i="7" s="1"/>
  <c r="H40" i="2"/>
  <c r="H39" i="2"/>
  <c r="H44" i="2" s="1"/>
  <c r="H46" i="2" s="1"/>
  <c r="H39" i="51"/>
  <c r="H41" i="51" s="1"/>
  <c r="G25" i="51"/>
  <c r="G39" i="51" s="1"/>
  <c r="H41" i="11"/>
  <c r="H45" i="11" s="1"/>
  <c r="H47" i="11" s="1"/>
  <c r="H41" i="23"/>
  <c r="H45" i="23" s="1"/>
  <c r="H47" i="23" s="1"/>
  <c r="K42" i="8"/>
  <c r="G24" i="29"/>
  <c r="H37" i="29"/>
  <c r="H39" i="29" s="1"/>
  <c r="H41" i="34"/>
  <c r="H45" i="34" s="1"/>
  <c r="H47" i="34" s="1"/>
  <c r="H43" i="42"/>
  <c r="H47" i="42"/>
  <c r="H49" i="42" s="1"/>
  <c r="J41" i="42"/>
  <c r="H42" i="28"/>
  <c r="H47" i="28" s="1"/>
  <c r="H49" i="28" s="1"/>
  <c r="L40" i="47"/>
  <c r="L41" i="47" s="1"/>
  <c r="H41" i="47"/>
  <c r="J40" i="47"/>
  <c r="H42" i="47"/>
  <c r="H44" i="48"/>
  <c r="H47" i="48" s="1"/>
  <c r="H49" i="48" s="1"/>
  <c r="J41" i="52"/>
  <c r="H47" i="56"/>
  <c r="H49" i="56" s="1"/>
  <c r="J41" i="56"/>
  <c r="H44" i="59"/>
  <c r="H47" i="59" s="1"/>
  <c r="H49" i="59" s="1"/>
  <c r="J41" i="59"/>
  <c r="G26" i="60"/>
  <c r="H39" i="60"/>
  <c r="H41" i="60" s="1"/>
  <c r="K43" i="8"/>
  <c r="H44" i="27"/>
  <c r="H47" i="27" s="1"/>
  <c r="H49" i="27" s="1"/>
  <c r="J39" i="10"/>
  <c r="G23" i="6"/>
  <c r="G37" i="6" s="1"/>
  <c r="H41" i="6"/>
  <c r="H44" i="8"/>
  <c r="H46" i="8" s="1"/>
  <c r="H48" i="8" s="1"/>
  <c r="G37" i="18"/>
  <c r="G37" i="29"/>
  <c r="H42" i="39"/>
  <c r="H47" i="39" s="1"/>
  <c r="H49" i="39" s="1"/>
  <c r="J41" i="39"/>
  <c r="H39" i="44"/>
  <c r="H41" i="44" s="1"/>
  <c r="G28" i="44"/>
  <c r="G39" i="44" s="1"/>
  <c r="H41" i="49"/>
  <c r="H39" i="57"/>
  <c r="H41" i="57" s="1"/>
  <c r="G23" i="57"/>
  <c r="G39" i="57" s="1"/>
  <c r="H42" i="36"/>
  <c r="H42" i="40"/>
  <c r="H47" i="40" s="1"/>
  <c r="H49" i="40" s="1"/>
  <c r="H42" i="13"/>
  <c r="H46" i="13" s="1"/>
  <c r="H48" i="13" s="1"/>
  <c r="K44" i="8"/>
  <c r="H38" i="30"/>
  <c r="H40" i="30" s="1"/>
  <c r="G25" i="30"/>
  <c r="G38" i="30" s="1"/>
  <c r="H39" i="33"/>
  <c r="H41" i="33" s="1"/>
  <c r="G24" i="33"/>
  <c r="G39" i="33" s="1"/>
  <c r="H41" i="36"/>
  <c r="H46" i="36" s="1"/>
  <c r="H48" i="36" s="1"/>
  <c r="H44" i="38"/>
  <c r="H46" i="38" s="1"/>
  <c r="H48" i="38" s="1"/>
  <c r="J40" i="38"/>
  <c r="G26" i="40"/>
  <c r="G39" i="40" s="1"/>
  <c r="H47" i="41"/>
  <c r="H49" i="41" s="1"/>
  <c r="G39" i="48"/>
  <c r="J41" i="53"/>
  <c r="H39" i="55"/>
  <c r="H41" i="55" s="1"/>
  <c r="G26" i="55"/>
  <c r="G39" i="55" s="1"/>
  <c r="H45" i="61"/>
  <c r="H47" i="61" s="1"/>
  <c r="H53" i="61" s="1"/>
  <c r="H55" i="61" s="1"/>
  <c r="H38" i="35"/>
  <c r="H40" i="35" s="1"/>
  <c r="H39" i="50"/>
  <c r="H41" i="50" s="1"/>
  <c r="G23" i="61"/>
  <c r="G45" i="61" s="1"/>
  <c r="G23" i="36"/>
  <c r="G38" i="36" s="1"/>
  <c r="H47" i="53" l="1"/>
  <c r="H49" i="53" s="1"/>
  <c r="K38" i="1"/>
  <c r="J40" i="49"/>
  <c r="H42" i="49"/>
  <c r="H46" i="49" s="1"/>
  <c r="H48" i="49" s="1"/>
  <c r="H45" i="6"/>
  <c r="H47" i="6" s="1"/>
  <c r="H44" i="4"/>
  <c r="H46" i="4" s="1"/>
  <c r="H45" i="18"/>
  <c r="H47" i="18" s="1"/>
  <c r="L40" i="49"/>
  <c r="L41" i="49" s="1"/>
  <c r="H45" i="9"/>
  <c r="H47" i="9" s="1"/>
  <c r="H45" i="19"/>
  <c r="H47" i="19" s="1"/>
  <c r="J40" i="45"/>
  <c r="H44" i="55"/>
  <c r="H47" i="55" s="1"/>
  <c r="H49" i="55" s="1"/>
  <c r="J41" i="55"/>
  <c r="H44" i="33"/>
  <c r="H47" i="33" s="1"/>
  <c r="H49" i="33" s="1"/>
  <c r="H41" i="35"/>
  <c r="H42" i="35"/>
  <c r="L40" i="45"/>
  <c r="J40" i="10"/>
  <c r="J41" i="10" s="1"/>
  <c r="H44" i="32"/>
  <c r="H45" i="32"/>
  <c r="H39" i="3"/>
  <c r="H40" i="3"/>
  <c r="H44" i="50"/>
  <c r="H47" i="50" s="1"/>
  <c r="H49" i="50" s="1"/>
  <c r="L41" i="50"/>
  <c r="L42" i="50" s="1"/>
  <c r="J41" i="50"/>
  <c r="H43" i="30"/>
  <c r="H44" i="30"/>
  <c r="H44" i="57"/>
  <c r="H47" i="57" s="1"/>
  <c r="H49" i="57" s="1"/>
  <c r="J41" i="57"/>
  <c r="J41" i="60"/>
  <c r="J41" i="51"/>
  <c r="H44" i="51"/>
  <c r="H47" i="51" s="1"/>
  <c r="H49" i="51" s="1"/>
  <c r="H40" i="29"/>
  <c r="H41" i="29"/>
  <c r="H45" i="29" s="1"/>
  <c r="H47" i="29" s="1"/>
  <c r="J41" i="44"/>
  <c r="H44" i="44"/>
  <c r="H45" i="44"/>
  <c r="G39" i="60"/>
  <c r="H43" i="60"/>
  <c r="H47" i="60" s="1"/>
  <c r="H49" i="60" s="1"/>
  <c r="H46" i="47"/>
  <c r="H48" i="47" s="1"/>
  <c r="K39" i="1"/>
  <c r="K40" i="1" s="1"/>
  <c r="K41" i="1" s="1"/>
  <c r="H47" i="44" l="1"/>
  <c r="H49" i="44" s="1"/>
  <c r="H46" i="30"/>
  <c r="H48" i="30" s="1"/>
  <c r="H47" i="32"/>
  <c r="H49" i="32" s="1"/>
  <c r="H46" i="35"/>
  <c r="H48" i="35" s="1"/>
  <c r="H44" i="3"/>
  <c r="H46" i="3" s="1"/>
  <c r="J43" i="10"/>
  <c r="H43" i="10"/>
  <c r="H44" i="10"/>
  <c r="J42" i="10"/>
  <c r="H41" i="1"/>
  <c r="H40" i="1"/>
  <c r="L41" i="45"/>
  <c r="L42" i="45"/>
  <c r="J44" i="10" l="1"/>
  <c r="H45" i="1"/>
  <c r="H47" i="1" s="1"/>
  <c r="H46" i="10"/>
  <c r="H48" i="10" s="1"/>
</calcChain>
</file>

<file path=xl/sharedStrings.xml><?xml version="1.0" encoding="utf-8"?>
<sst xmlns="http://schemas.openxmlformats.org/spreadsheetml/2006/main" count="3844" uniqueCount="674">
  <si>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</si>
  <si>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</si>
  <si>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</si>
  <si>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</si>
  <si>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</si>
  <si>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</si>
  <si>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</si>
  <si>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State: Maharashtra (27)</t>
  </si>
  <si>
    <t>No.</t>
  </si>
  <si>
    <t>Item Name</t>
  </si>
  <si>
    <t>HSN/ SAC</t>
  </si>
  <si>
    <t>Quantity</t>
  </si>
  <si>
    <t>Price/Unit</t>
  </si>
  <si>
    <t>GST</t>
  </si>
  <si>
    <t>Amount</t>
  </si>
  <si>
    <t>Total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</si>
  <si>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</si>
  <si>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</si>
  <si>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</si>
  <si>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</si>
  <si>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</si>
  <si>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</si>
  <si>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</si>
  <si>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</si>
  <si>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</si>
  <si>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</si>
  <si>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</si>
  <si>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</si>
  <si>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</si>
  <si>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</si>
  <si>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INVOICE AMOUNT IN WORDS</t>
  </si>
  <si>
    <t>HARMONY DESIGN MELAMINE DINNER PLATE (11'')</t>
  </si>
  <si>
    <t>SOUP BOWL MELAMINE (4.5'')</t>
  </si>
  <si>
    <t xml:space="preserve">SOUP SPOON MELAMINE </t>
  </si>
  <si>
    <t>Less Discount @ 15%</t>
  </si>
  <si>
    <t>CGST@ 6.0%</t>
  </si>
  <si>
    <t>SGST@ 6.0%</t>
  </si>
  <si>
    <t>Sixty One Thousand Two Hundred Sixty Three Only.</t>
  </si>
  <si>
    <t>Tax Invoice</t>
  </si>
  <si>
    <t>Billing Details:-</t>
  </si>
  <si>
    <t>Juhu Resorts &amp; Dev. Pvt. Ltd.</t>
  </si>
  <si>
    <t>The Emerald Hotel, Juhu Tara Road,</t>
  </si>
  <si>
    <t>Santacruz (West) Mumbai No. 400 049.</t>
  </si>
  <si>
    <t>GSTIN No. 27AAACJ1386K1ZD</t>
  </si>
  <si>
    <t xml:space="preserve">           Invoice No.0026/22-23</t>
  </si>
  <si>
    <t xml:space="preserve">           Date: 06/09/2022</t>
  </si>
  <si>
    <t xml:space="preserve">           Invoice No.0027/22-23</t>
  </si>
  <si>
    <t xml:space="preserve">           Date: 27/09/2022</t>
  </si>
  <si>
    <t>PRESTIGE INDUCTION PIC 2.0V2 2000W</t>
  </si>
  <si>
    <t>Seventy Nine Thousand One Hundred Fifty Four Only.</t>
  </si>
  <si>
    <t xml:space="preserve">           Invoice No.0028/22-23</t>
  </si>
  <si>
    <t xml:space="preserve">           Date: 30/09/2022</t>
  </si>
  <si>
    <t xml:space="preserve">NILKAMAL CRATES CC - 64175 </t>
  </si>
  <si>
    <t>NILKAMAL CRATES CC - 64485</t>
  </si>
  <si>
    <t>NILKAMAL CRATES LID - 64000</t>
  </si>
  <si>
    <t>Twenty Eight Thousand One Hundred Seventy Eight Only.</t>
  </si>
  <si>
    <t xml:space="preserve">           Date: 14/10/2022</t>
  </si>
  <si>
    <t xml:space="preserve">           Invoice No.0029/22-23</t>
  </si>
  <si>
    <t xml:space="preserve">PULVERIZER - 3 HP GRAVY MACHINE </t>
  </si>
  <si>
    <t>30KG TABLE TOP WEIGHING SCALE</t>
  </si>
  <si>
    <t xml:space="preserve">           Date: 15/10/2022</t>
  </si>
  <si>
    <t xml:space="preserve">           Invoice No.0030/22-23</t>
  </si>
  <si>
    <t>PLASTIC DUSTPAN WITH BROOM H1132</t>
  </si>
  <si>
    <t xml:space="preserve">CEREAL DISPENSER 4LTR DOUBLE </t>
  </si>
  <si>
    <t xml:space="preserve">ELECTRIC TOASTER 6 SLICE </t>
  </si>
  <si>
    <t>PLASTIC ROLL TOP LID RECTANGLE N1</t>
  </si>
  <si>
    <t>PLASTIC ROLL TOP LID ROUND N</t>
  </si>
  <si>
    <t xml:space="preserve">POLYRATTEN BASKET RECTANGLE BIG </t>
  </si>
  <si>
    <t xml:space="preserve">POLYRATTEN BASKET ROUND BIG </t>
  </si>
  <si>
    <t>BAKING GLOVES SILVER-L</t>
  </si>
  <si>
    <t>PLASTIC HANDLE PALLETTE KNIFE HEAVY MIX 8''</t>
  </si>
  <si>
    <t>PLASTIC HANDLE PALLETTE KNIFE HEAVY MIX 10''</t>
  </si>
  <si>
    <t>WOODEN STICK 14''</t>
  </si>
  <si>
    <t>WOODEN STICK 16''</t>
  </si>
  <si>
    <t xml:space="preserve">POLYRATTEN BASKET LITE BIG ROUND DC </t>
  </si>
  <si>
    <t>SILICON PASTRY BAGS - M</t>
  </si>
  <si>
    <t>Fifty Thousand Six Hundred Ninety Eight Only.</t>
  </si>
  <si>
    <t>Thirty Four Thousand One Hundred Two Only.</t>
  </si>
  <si>
    <t xml:space="preserve">           Invoice No.0031/22-23</t>
  </si>
  <si>
    <t xml:space="preserve">           Date: 07/11/2022</t>
  </si>
  <si>
    <t xml:space="preserve">PLATE RECTANGLE-32*15.5CM-PANORAMA </t>
  </si>
  <si>
    <t>Less Discount @ 12%</t>
  </si>
  <si>
    <t>Nineteen Thousand Five Hundred Fifteen Only.</t>
  </si>
  <si>
    <t xml:space="preserve">           Invoice No.0032/22-23</t>
  </si>
  <si>
    <t xml:space="preserve">           Date: 15/11/2022</t>
  </si>
  <si>
    <t xml:space="preserve">           Date: 18/11/2022</t>
  </si>
  <si>
    <t xml:space="preserve">           Invoice No.0033/22-23</t>
  </si>
  <si>
    <t>Twelve Thousand Three Hundred Nineteen Only.</t>
  </si>
  <si>
    <t>PLATE ROUND RIMLESS-18CM-ARN-A</t>
  </si>
  <si>
    <t>PLATE ROUND RIMLESS-24CM-ARN-A</t>
  </si>
  <si>
    <t>PLATE ROUND RIMLESS-27CM-ARN-A</t>
  </si>
  <si>
    <t>Ninety Nine Thousand Seventeen Only.</t>
  </si>
  <si>
    <t>GAS TIN IWATANI</t>
  </si>
  <si>
    <t xml:space="preserve">           Invoice No.0034/22-23</t>
  </si>
  <si>
    <t xml:space="preserve">           Date: 23/11/2022</t>
  </si>
  <si>
    <t>11004-1PCS GLASS BOTTLE-950ML</t>
  </si>
  <si>
    <t>TEA CUP 3'' WHITE M7003</t>
  </si>
  <si>
    <t>Thirty Six Thousand One Hundred Eight Only.</t>
  </si>
  <si>
    <t xml:space="preserve">           Date: 25/11/2022</t>
  </si>
  <si>
    <t>CHALLAN</t>
  </si>
  <si>
    <t xml:space="preserve">CLUB EMERALD </t>
  </si>
  <si>
    <t xml:space="preserve">SWASTICK PARK </t>
  </si>
  <si>
    <t>NEAR MANGAL ANAND HOSPITAL</t>
  </si>
  <si>
    <t>CHEMBUR EAST MUMBAI NO.71</t>
  </si>
  <si>
    <t>CLEAR DRINKING WATER BOTTLE (200ML)</t>
  </si>
  <si>
    <t>Fourty Five Thousand Only.</t>
  </si>
  <si>
    <t xml:space="preserve">           Challan No.0025/22-23</t>
  </si>
  <si>
    <t>Tiberius Enterprises Pvt.Ltd.</t>
  </si>
  <si>
    <t>2nd Floor,Bharthania Building A Block,</t>
  </si>
  <si>
    <t>10 Ropewalk Lane,</t>
  </si>
  <si>
    <t>GSTIN No. 27AACCT0644G1ZJ</t>
  </si>
  <si>
    <t>Butter Ramequin Prime 7cm ARN</t>
  </si>
  <si>
    <t>Butter Ramequin Prime 7.8cm ARN</t>
  </si>
  <si>
    <t>Less Discount @ 35%</t>
  </si>
  <si>
    <t>Six Thousand Nine Hundred Nineteen Only.</t>
  </si>
  <si>
    <t xml:space="preserve">           Invoice No.0035/22-23</t>
  </si>
  <si>
    <t>Porforma Invoice</t>
  </si>
  <si>
    <t>Deep Freezer Voltaz (405Ltr)</t>
  </si>
  <si>
    <t>Planetary Mixer Uquip ( B30L )</t>
  </si>
  <si>
    <t xml:space="preserve">           Challan No.0083/22-23</t>
  </si>
  <si>
    <t xml:space="preserve">           Date: 05/12/2022</t>
  </si>
  <si>
    <t xml:space="preserve">           Invoice No.0036/22-23</t>
  </si>
  <si>
    <t>A P SPOON (82159900)</t>
  </si>
  <si>
    <t>A P FORK (82159900)</t>
  </si>
  <si>
    <t>NILKAMAL WASTEBIN FLB80L</t>
  </si>
  <si>
    <t>Twenty Thousand Seven Hundred Nine Only.</t>
  </si>
  <si>
    <t>Deep Freezer Voltaz (202Ltr)</t>
  </si>
  <si>
    <t>One Lakh Twenty Two Thousand Twevel Only.</t>
  </si>
  <si>
    <t xml:space="preserve">           Date: 10/12/2022</t>
  </si>
  <si>
    <t xml:space="preserve">           Invoice No.0037/22-23</t>
  </si>
  <si>
    <t xml:space="preserve">           Invoice No.0038/22-23</t>
  </si>
  <si>
    <t>Nineteen Thousand One Hundred Sixteen Only.</t>
  </si>
  <si>
    <t>Asiatic Trading &amp; Construction Company</t>
  </si>
  <si>
    <t>14th Floor B-145/146, Mittal Tower,</t>
  </si>
  <si>
    <t>Nariman Point, Mumbai No.400 021.</t>
  </si>
  <si>
    <t>GSTIN No. 27AAKFA1190K1ZC</t>
  </si>
  <si>
    <t>NILKAMAL WASTEBIN FLB-240L</t>
  </si>
  <si>
    <t xml:space="preserve">           Challan No.0095/22-23</t>
  </si>
  <si>
    <t>Kapco Banquets Catering Pvt. Ltd.</t>
  </si>
  <si>
    <t>GSTIN No. 07AAGCK1789F1ZC</t>
  </si>
  <si>
    <t xml:space="preserve">           P. O. No. CP105. 22-23.</t>
  </si>
  <si>
    <t xml:space="preserve">           Date: 13/12/2022.</t>
  </si>
  <si>
    <t>Unit :- Araya Bagh,843/1, Ghjitorni Metro Station,</t>
  </si>
  <si>
    <t>Ghitorni, Mehrauli Gurgaon Road, New Delhi:-110030.</t>
  </si>
  <si>
    <t xml:space="preserve">           Invoice No.0039/22-23.</t>
  </si>
  <si>
    <t>Mr.Vikesh ( 8879773331 )</t>
  </si>
  <si>
    <t>State: New Delhi (07). Pan No. AAGCK1789F</t>
  </si>
  <si>
    <t>IGST@ 12.0%</t>
  </si>
  <si>
    <t>WG-3016  LARGE BOWL - 20 CM</t>
  </si>
  <si>
    <t>WG-3018  LARGE BOWL - 28 CM</t>
  </si>
  <si>
    <t>WG-3015  LARGE BOWL - 20 CM</t>
  </si>
  <si>
    <t>WG-3017  LARGE BOWL - 28 CM</t>
  </si>
  <si>
    <t>Eighty Five Thousand Six Hundred Sixty Three Only.</t>
  </si>
  <si>
    <t xml:space="preserve">           Invoice No.0040/22-23.</t>
  </si>
  <si>
    <t xml:space="preserve">           Date: 14/12/2022.</t>
  </si>
  <si>
    <t>Three Thousand Nine Hundred Eighty Eight Only.</t>
  </si>
  <si>
    <t xml:space="preserve">           Invoice No.0041/22-23</t>
  </si>
  <si>
    <t>E-Way Bill No.281521970216</t>
  </si>
  <si>
    <t xml:space="preserve">           Challan No.0105/22-23</t>
  </si>
  <si>
    <t xml:space="preserve">           Date: 18/12/2022</t>
  </si>
  <si>
    <t>Thirty One Thousand Three Hundred Sixty Nine Only.</t>
  </si>
  <si>
    <t>BLR Lounge Services Pvt. Ltd.</t>
  </si>
  <si>
    <t>Kempegowda International Airport,</t>
  </si>
  <si>
    <t>KIAL, Rd, Devanaalli, Bangaluru (Bangalore) Urban.</t>
  </si>
  <si>
    <t>State: Karnataka, 560300.</t>
  </si>
  <si>
    <t>Mr. Manjunath ( Contact No. 9176765227 )</t>
  </si>
  <si>
    <t>Fifty Three Thousand One Hundred Only.</t>
  </si>
  <si>
    <t>Emerald Leisures Ltd.</t>
  </si>
  <si>
    <t>Club Emerald, Swastik Park,</t>
  </si>
  <si>
    <t>Near Mangal Anand Hospital, Chembur (E )</t>
  </si>
  <si>
    <t>GSTIN No. 27AACCA3326L1ZQ</t>
  </si>
  <si>
    <t xml:space="preserve">           Date:- 23/12/2022</t>
  </si>
  <si>
    <t xml:space="preserve">           Invoice No.0043/22-23</t>
  </si>
  <si>
    <t xml:space="preserve">           Date: 23/12/2022</t>
  </si>
  <si>
    <t>Kapco Banquets And Catering Pvt.Ltd.</t>
  </si>
  <si>
    <t>1, Rashid Mansion, Dr. Annie Besan Rd,</t>
  </si>
  <si>
    <t>Worli, Mumbai No. 400 018.</t>
  </si>
  <si>
    <t>GSTIN No. 27AAGCK1789F1ZA</t>
  </si>
  <si>
    <t>Mr. Santosh ( Contact No.809735287 )</t>
  </si>
  <si>
    <t xml:space="preserve">COFFEE WARMER SS DOUBLE </t>
  </si>
  <si>
    <t>COFFEE CARAFE 1.7L REGULAR</t>
  </si>
  <si>
    <t>ROUND GLASS JAR WITH NOB LID 3000ML</t>
  </si>
  <si>
    <t>ROUND GLASS JAR WITH NOB LID 3500ML</t>
  </si>
  <si>
    <t>Fourty Four Thousand Five Hundred Eighty Only.</t>
  </si>
  <si>
    <t xml:space="preserve">           Invoice No.0042/22-23</t>
  </si>
  <si>
    <t>Coffee Cup Stackable 20CL-ARN</t>
  </si>
  <si>
    <t>GSTIN No. 29AAICB4881B1ZM</t>
  </si>
  <si>
    <t xml:space="preserve">           P.O. NO. 003007/22-23</t>
  </si>
  <si>
    <t>200ML ROUND SMALL GLASS-FROSTY/CLEAR</t>
  </si>
  <si>
    <t xml:space="preserve">           P.O. NO. 002631/22-23</t>
  </si>
  <si>
    <t xml:space="preserve">           Date: 03/01/2023</t>
  </si>
  <si>
    <t xml:space="preserve">           Invoice No.0044/22-23</t>
  </si>
  <si>
    <t>Thirty Eight Thousand Nine Hundred Fourty Only.</t>
  </si>
  <si>
    <t xml:space="preserve">           Date: 05/01/2023</t>
  </si>
  <si>
    <t>Measuring Spoon Set</t>
  </si>
  <si>
    <t>Polo Tumbler hb 275ML(1130)6Pc Set</t>
  </si>
  <si>
    <t>Bullet Jug 1.1L (1572)</t>
  </si>
  <si>
    <t>Mixing Bowl 3700ML (2137)</t>
  </si>
  <si>
    <t>Sixteen Thousand Six Hundred Fourteen Only.</t>
  </si>
  <si>
    <t xml:space="preserve">           Invoice No.0045/22-23</t>
  </si>
  <si>
    <t xml:space="preserve">           Date: 06/01/2023</t>
  </si>
  <si>
    <t xml:space="preserve">           Invoice No.0046/22-23</t>
  </si>
  <si>
    <t>Two Colour Printed Cary Bag (10*10)</t>
  </si>
  <si>
    <t>Two Colour Printed Cary Bag (8*8)</t>
  </si>
  <si>
    <t>Twenty Five Thousand One Hundred Fourty Four Only.</t>
  </si>
  <si>
    <t xml:space="preserve">Bill No. </t>
  </si>
  <si>
    <t xml:space="preserve">Amount </t>
  </si>
  <si>
    <t xml:space="preserve">Paid </t>
  </si>
  <si>
    <t xml:space="preserve">Balance </t>
  </si>
  <si>
    <t>Total:-</t>
  </si>
  <si>
    <t>IGST@12.0%</t>
  </si>
  <si>
    <t xml:space="preserve">           Invoice No.0047/22-23</t>
  </si>
  <si>
    <t xml:space="preserve">           Date: 10/01/2023</t>
  </si>
  <si>
    <t xml:space="preserve">Coffee Mug Director Plain </t>
  </si>
  <si>
    <t xml:space="preserve">Coffee Mug Colour Director </t>
  </si>
  <si>
    <t>Less Discount @ 20%</t>
  </si>
  <si>
    <t>Twenty Three Thousand Three Hundred Fourteen Only.</t>
  </si>
  <si>
    <t>2/3-65 G N PANS ZANNUF</t>
  </si>
  <si>
    <t>Fifty Four Thousand Ninety six Only.</t>
  </si>
  <si>
    <t>IGST@12%</t>
  </si>
  <si>
    <t xml:space="preserve">           Invoice No.0048/22-23</t>
  </si>
  <si>
    <t xml:space="preserve">           Invoice No.0049/22-23</t>
  </si>
  <si>
    <t xml:space="preserve">           Date:- 13/01/2023</t>
  </si>
  <si>
    <t xml:space="preserve">           P.O. No:- 002773/22-23</t>
  </si>
  <si>
    <t>Mumbai Airport Lounge Services Pvt. Ltd.</t>
  </si>
  <si>
    <t>Terminal 2, Chhatrapati Shivaji International Airport,</t>
  </si>
  <si>
    <t>Santacruz (E ) Mumbai No. 400 099.</t>
  </si>
  <si>
    <t>GSTIN No. 27AAICM8694D1Z0</t>
  </si>
  <si>
    <t xml:space="preserve">           Invoice No.0050/22-23</t>
  </si>
  <si>
    <t>Contact Person :- Mr.Benjamin (+91 7045695047)</t>
  </si>
  <si>
    <t xml:space="preserve">200ml Round Small Glass-Frosty/Clear </t>
  </si>
  <si>
    <t>One Lakh Sixteen Thousand Eight Hundred Twenty Only.</t>
  </si>
  <si>
    <t>Phone No. +91 9653197273.</t>
  </si>
  <si>
    <t xml:space="preserve">           Date:- 16/01/2023</t>
  </si>
  <si>
    <t xml:space="preserve">           Invoice No.0051/22-23</t>
  </si>
  <si>
    <t xml:space="preserve">           Date:- 21/01/2023</t>
  </si>
  <si>
    <t xml:space="preserve">           P.O. No:- 002853/22-23</t>
  </si>
  <si>
    <t>GLASS TUMBLER 4AS</t>
  </si>
  <si>
    <t>Thirty Three Thousand Eight Hundred Ninety Nine Only.</t>
  </si>
  <si>
    <t xml:space="preserve">           Date: 23/01/2023</t>
  </si>
  <si>
    <t xml:space="preserve">           Challan No.0115/22-23</t>
  </si>
  <si>
    <t xml:space="preserve">           Invoice No.0052/22-23</t>
  </si>
  <si>
    <t xml:space="preserve">           Date: 24/01/2023</t>
  </si>
  <si>
    <t xml:space="preserve">KITCHEN SAFETY SHOES </t>
  </si>
  <si>
    <t>Fourty Eight Thousand One Hundred Sixty Only.</t>
  </si>
  <si>
    <t xml:space="preserve">           Date: 25/01/2023</t>
  </si>
  <si>
    <t xml:space="preserve">           P.O.No.000161.</t>
  </si>
  <si>
    <t>Semolina Kitchens Pvt.Ltd.</t>
  </si>
  <si>
    <t>Trivandrum International Airport,</t>
  </si>
  <si>
    <t>Airport Road, Chacka, Thiruvananthapuram,</t>
  </si>
  <si>
    <t>GSTIN No. 32ABICS8699F1ZS.</t>
  </si>
  <si>
    <t>State: Kerala (32)</t>
  </si>
  <si>
    <t>Kerala No. 695008.</t>
  </si>
  <si>
    <t>IGST@18%</t>
  </si>
  <si>
    <t>One Lakh Four Thousand Seventy Six Only.</t>
  </si>
  <si>
    <t xml:space="preserve">Square Glass Lid Induction Top Rose Gold </t>
  </si>
  <si>
    <t xml:space="preserve">           Invoice No.0053/22-23</t>
  </si>
  <si>
    <t xml:space="preserve">           Date: 30/01/2023</t>
  </si>
  <si>
    <t xml:space="preserve">           Invoice No.0054/22-23</t>
  </si>
  <si>
    <t xml:space="preserve">           P.O.No.000340.</t>
  </si>
  <si>
    <t>TRAY FAST FOOD 12*16 (GREEN)</t>
  </si>
  <si>
    <t>TRAY FAST FOOD 12*16 (RED)</t>
  </si>
  <si>
    <t>Four Thousand Nine Hundred Fifty Six Only.</t>
  </si>
  <si>
    <t xml:space="preserve">           Invoice No.0055/22-23</t>
  </si>
  <si>
    <t>Twelve Thousand Ninety Six Only.</t>
  </si>
  <si>
    <t>SS FOOD PAN RECT 1/3-65MM GN1/3FFP</t>
  </si>
  <si>
    <t xml:space="preserve">           Invoice No.0056/22-23</t>
  </si>
  <si>
    <t xml:space="preserve">           P.O.No.002549</t>
  </si>
  <si>
    <t>Travel Food Services Private Limited.</t>
  </si>
  <si>
    <t>Block-A Sounth Wing 1st Floor Shiv Sagar Estate.</t>
  </si>
  <si>
    <t xml:space="preserve">Dr.Annie Besant Road, </t>
  </si>
  <si>
    <t>Worli Mumbai No. 400 018.</t>
  </si>
  <si>
    <t>State: Maharashtra (27 )</t>
  </si>
  <si>
    <t>SPOON -DZN ( 18G SPOON )</t>
  </si>
  <si>
    <t>SGST@9.0%</t>
  </si>
  <si>
    <t>CGST@9.0%</t>
  </si>
  <si>
    <t xml:space="preserve">           Date: 31/01/2023</t>
  </si>
  <si>
    <t>Eight Thousand Twenty Nine Only.</t>
  </si>
  <si>
    <t xml:space="preserve">           Date: 01/02/2023</t>
  </si>
  <si>
    <t xml:space="preserve">           Invoice No.0057/22-23</t>
  </si>
  <si>
    <t xml:space="preserve">           P.O.No. 1</t>
  </si>
  <si>
    <t>MS FRY PAN 14''</t>
  </si>
  <si>
    <t>MS FRY PAN 16''</t>
  </si>
  <si>
    <t xml:space="preserve">SHARPING STONE </t>
  </si>
  <si>
    <t>Two Thousand Eight Hundred Fourty Six Only.</t>
  </si>
  <si>
    <t>Kapco Banquets &amp; Catering Pvt. Ltd.</t>
  </si>
  <si>
    <t xml:space="preserve">YRF Studios, ( Near Fun Republic Mall) </t>
  </si>
  <si>
    <t>4 Shah industrial Estate, Veera Desai Road,</t>
  </si>
  <si>
    <t>Andheri (West). Mumbai Number :- 400 053.</t>
  </si>
  <si>
    <t xml:space="preserve">           Invoice No.0058/22-23</t>
  </si>
  <si>
    <t xml:space="preserve">           Date: 02/02/2023</t>
  </si>
  <si>
    <t xml:space="preserve">FRY PAN 30*5 CM NO LID </t>
  </si>
  <si>
    <t xml:space="preserve">FRY PAN 22*4 CM NO LID NON STICK </t>
  </si>
  <si>
    <t>MEDIUM SAUCE PAN 16CM W/O LID</t>
  </si>
  <si>
    <t xml:space="preserve">MEDIUM SAUCE PAN 24CM W/O LID </t>
  </si>
  <si>
    <t>Less Discount @ 10%</t>
  </si>
  <si>
    <t>Twenty Two Thousand Four Hundred Eighteen Only.</t>
  </si>
  <si>
    <t>GSTIN No. 27AADCB2762L1ZI</t>
  </si>
  <si>
    <t xml:space="preserve">           Date: 08/02/2023</t>
  </si>
  <si>
    <t xml:space="preserve">           Challan No.0228/22-23</t>
  </si>
  <si>
    <t xml:space="preserve">           Invoice No.0059/22-23</t>
  </si>
  <si>
    <t xml:space="preserve">           Date: 10/02/2023</t>
  </si>
  <si>
    <t>CHOCOCLATE FOUNTAIN-BLACK 3 TIER</t>
  </si>
  <si>
    <t>Nine Thousand Seven Hundred Only.</t>
  </si>
  <si>
    <t xml:space="preserve">           Invoice No.0060/22-23</t>
  </si>
  <si>
    <t xml:space="preserve">           Date: 11/02/2023</t>
  </si>
  <si>
    <t xml:space="preserve">           P.O. NO. 00264/22-23</t>
  </si>
  <si>
    <t>Mr. Pratap ( Contact No. 9902885407 )</t>
  </si>
  <si>
    <t>T2, Kempegowda International Airport,</t>
  </si>
  <si>
    <t>PLATE ROUND RIMLESS-31CM-ARN-A</t>
  </si>
  <si>
    <t>BOWL NS-D5.6XH2.6CM-MN-ARN-A</t>
  </si>
  <si>
    <t>COFFEE CUP STACKABLE-20CL-PRIME-ARN-A</t>
  </si>
  <si>
    <t>Fourty One Thousand Six Hundred Ninety One Only.</t>
  </si>
  <si>
    <t xml:space="preserve">           Invoice No.0061/22-23</t>
  </si>
  <si>
    <t xml:space="preserve">           Date: 14/02/2023</t>
  </si>
  <si>
    <t>Blender Immersion Variable 350W 300MM Tube</t>
  </si>
  <si>
    <t xml:space="preserve">Blender Immersion 250MM Whisk </t>
  </si>
  <si>
    <t>Fourty Two Thousand Five Hundred Thirty Seven Only.</t>
  </si>
  <si>
    <t xml:space="preserve">           Invoice No.0062/22-23</t>
  </si>
  <si>
    <t>Kapco Banquets &amp; Catering Pvt.Ltd.</t>
  </si>
  <si>
    <t>Araya Bagh, 843/1, Ghjitorni Metro Station,</t>
  </si>
  <si>
    <t>New Delhi :- 110030.</t>
  </si>
  <si>
    <t>Ghitorni, Mehrauli Gurgaon Road,</t>
  </si>
  <si>
    <t>State: New Delhi (07)</t>
  </si>
  <si>
    <t xml:space="preserve">           P.O. No.: 116/22-23.</t>
  </si>
  <si>
    <t>WG-3016 2Large Bowl-20CM(S)</t>
  </si>
  <si>
    <t>WG-3018 2Large Bowl-28CM(S)</t>
  </si>
  <si>
    <t>Fourty Six Thousand Three Hundred Sixty Eight Only.</t>
  </si>
  <si>
    <t xml:space="preserve">           Invoice No.0063/22-23</t>
  </si>
  <si>
    <t xml:space="preserve">           P.O. No.: 117/22-23.</t>
  </si>
  <si>
    <t>New Delhi :- 110030. Vikesh:-8879773331.</t>
  </si>
  <si>
    <t xml:space="preserve">Rena 70004-Amalfi-Plane </t>
  </si>
  <si>
    <t>Rena 70011-Amalfi-scoop</t>
  </si>
  <si>
    <t>Rena 70012-Amalfi-Capsule</t>
  </si>
  <si>
    <t xml:space="preserve">Rena 70010-Amalfi-Oyester </t>
  </si>
  <si>
    <t xml:space="preserve">Rena 70006-Amalfi-Boat </t>
  </si>
  <si>
    <t>Rena 70019-Amalfi-Ovate Mini</t>
  </si>
  <si>
    <t>Rena 70002-Amalfi-Fish</t>
  </si>
  <si>
    <t>Thirty One Thousand Seven Hundred Eighty Eight Only.</t>
  </si>
  <si>
    <t xml:space="preserve">           Invoice No.0064/22-23</t>
  </si>
  <si>
    <t xml:space="preserve">           P.O. No.: 264/22-23.</t>
  </si>
  <si>
    <t>KIAL Rd,Devanahalli,Bangaluru (Bangalore)</t>
  </si>
  <si>
    <t>Urban, Karnatak 560300. (mr.Prathap :-9902885407)</t>
  </si>
  <si>
    <t>GSTIN No. 29AAICB4881B1ZM.</t>
  </si>
  <si>
    <t>State: Karnataka (29)</t>
  </si>
  <si>
    <t xml:space="preserve">Arn Prime Bowl Non Stackable 16cm </t>
  </si>
  <si>
    <t>Sixteen Thousand Sixty three Only.</t>
  </si>
  <si>
    <t>BLR LOUNGE SERVICE PVT.LTD.</t>
  </si>
  <si>
    <t xml:space="preserve">VICTORIA DESSERT SPOON </t>
  </si>
  <si>
    <t xml:space="preserve">VICTORIA DESSERT FORK </t>
  </si>
  <si>
    <t>VICTORIA DESSERT KNIFE</t>
  </si>
  <si>
    <t xml:space="preserve">VICTORIA TEA SPOON </t>
  </si>
  <si>
    <t xml:space="preserve">VICTORIA COFFEE SPOON </t>
  </si>
  <si>
    <t xml:space="preserve">VICTORIA TABLE SPOON </t>
  </si>
  <si>
    <t xml:space="preserve">VICTORIA SOUP SPOON </t>
  </si>
  <si>
    <t>Three Only.</t>
  </si>
  <si>
    <t>Eighty Seven Thousand Four Hundred Sixty-</t>
  </si>
  <si>
    <t xml:space="preserve">           Date: 18/02/2023</t>
  </si>
  <si>
    <t xml:space="preserve">           P.O. No.: 119/22-23.</t>
  </si>
  <si>
    <t xml:space="preserve">           Invoice No.0066/22-23</t>
  </si>
  <si>
    <t>WG-3015 LARGE BOWL-20CM (S)</t>
  </si>
  <si>
    <t>WG-3017 LARGE BOWL-28CM (S)</t>
  </si>
  <si>
    <t>Fourty Three Thousand Two Hundred Eighty Four Only.</t>
  </si>
  <si>
    <t xml:space="preserve">           Invoice No.0065/22-23</t>
  </si>
  <si>
    <t xml:space="preserve">           Date: 17/02/2023</t>
  </si>
  <si>
    <t xml:space="preserve">           Invoice No.0067/22-23</t>
  </si>
  <si>
    <t>Fourteen Thousand Five Hundred Two Only.</t>
  </si>
  <si>
    <t xml:space="preserve">           Invoice No.0068/22-23</t>
  </si>
  <si>
    <t xml:space="preserve">           P.O. No.: 114/22-23.</t>
  </si>
  <si>
    <t xml:space="preserve">           Date: 20/02/2023</t>
  </si>
  <si>
    <t>WASHCRATE 16 9 3/8 GRAY</t>
  </si>
  <si>
    <t>WASHCRATE 25 9 3/8 GRAY</t>
  </si>
  <si>
    <t>WASHCRATE 36 10 1/8 GRAY</t>
  </si>
  <si>
    <t>WASHCRATE 25 3 5/8 GRAY</t>
  </si>
  <si>
    <t>WASHCRATE 25 6 7/8 GRAY</t>
  </si>
  <si>
    <t>WASHCRATE 9 6 7/8 GRAY</t>
  </si>
  <si>
    <t>WASHCRATE 49 3 5/8 GRAY</t>
  </si>
  <si>
    <t>WASHCRATE 36 3 5/8 GRAY</t>
  </si>
  <si>
    <t>WASHCRATE 16 8 1/2 GRAY</t>
  </si>
  <si>
    <t>WASHCRATE FLATWARE FULL GRAY</t>
  </si>
  <si>
    <t xml:space="preserve">WASHCRATE PLATE &amp; TRAY </t>
  </si>
  <si>
    <t>Two Lakh Sixty Seven Thousand Eight Hundred Seventy</t>
  </si>
  <si>
    <t>Eight Only.</t>
  </si>
  <si>
    <t xml:space="preserve">WASHCRATE 16 5 1/4 GRAY WITH EXTENDER </t>
  </si>
  <si>
    <t xml:space="preserve">WASHCRATE 16 5 1/4 GRAY ONLY BASE </t>
  </si>
  <si>
    <t>Araya Bagh, 843/1, Ghjltorni Metro Station,</t>
  </si>
  <si>
    <t>New Delhi - 110030.</t>
  </si>
  <si>
    <t>Vikesh ( +91 8879773331 )</t>
  </si>
  <si>
    <t xml:space="preserve">           Date: 21/02/2023</t>
  </si>
  <si>
    <t xml:space="preserve">8 Liter x 2 Jar Drink Dispenser </t>
  </si>
  <si>
    <t xml:space="preserve">           Invoice No.0069/22-23</t>
  </si>
  <si>
    <t xml:space="preserve">           P.O. No.: 120/22-23.</t>
  </si>
  <si>
    <t>One Lakh Sixty Thousand Four Hundred Eighty Only.</t>
  </si>
  <si>
    <t xml:space="preserve">Ugolini Cold Drink 8 Liter x 2 Jar Dispenser. </t>
  </si>
  <si>
    <t xml:space="preserve">           Invoice No.0070/22-23</t>
  </si>
  <si>
    <t xml:space="preserve">           Date: 22/02/2023</t>
  </si>
  <si>
    <t>Square Glass Lid Induction Top Rose Gold Finsh</t>
  </si>
  <si>
    <t>S S Food Pan Rect 1/3- 65mm-GN1/3FFP</t>
  </si>
  <si>
    <t>S S Food Pan Square GN 2/3*65-GN2/3FFP</t>
  </si>
  <si>
    <t>Montavo Black Soup Kettle-DPSS101</t>
  </si>
  <si>
    <t xml:space="preserve">           P.O. No.: 528/22-23.</t>
  </si>
  <si>
    <t>IGST@ 12%</t>
  </si>
  <si>
    <t>One Lakh Sixt Thousand Three Hundred Fifty Nine Only.</t>
  </si>
  <si>
    <t>GSTIN No. 18ABICS8699F1ZI</t>
  </si>
  <si>
    <t>State: GUWAHATI (18)</t>
  </si>
  <si>
    <t>Semolina Kitchens Pvt. Ltd.</t>
  </si>
  <si>
    <t>GIAL Building Lokpriya Gopinath Bordoloi Int. Airport,</t>
  </si>
  <si>
    <t>Borjhar Guwahati Dharapur Kamrup Metropolitan,</t>
  </si>
  <si>
    <t>Assam No. 781015.</t>
  </si>
  <si>
    <t xml:space="preserve">           P.O. No.: 538/22-23.</t>
  </si>
  <si>
    <t xml:space="preserve">Dual Cereal Dispenser </t>
  </si>
  <si>
    <t xml:space="preserve">Taper Bowl Black Large </t>
  </si>
  <si>
    <t xml:space="preserve">Ceramic Oval Dish Black </t>
  </si>
  <si>
    <t>Ceramic Oval Dish White</t>
  </si>
  <si>
    <t>Boat Bowl White XL-TiboaT87WXL</t>
  </si>
  <si>
    <t>12'' Vinyl Coated Utility Tong Green</t>
  </si>
  <si>
    <t xml:space="preserve">Chilli Flake BTL Round/Slotted </t>
  </si>
  <si>
    <t>Oil &amp; Vinegar BTL 200</t>
  </si>
  <si>
    <t>Pasta Tong 01TGPA</t>
  </si>
  <si>
    <t>Salad Tong-01TGSD</t>
  </si>
  <si>
    <t>Soup Ladle-AMT</t>
  </si>
  <si>
    <t xml:space="preserve">Name Tag Holder </t>
  </si>
  <si>
    <t>Plastic Cutlery Rack</t>
  </si>
  <si>
    <t>Plastic Condiment Holder 6D 10946</t>
  </si>
  <si>
    <t>Ladle One Piece SS 1.5oz</t>
  </si>
  <si>
    <t xml:space="preserve">Ponoram 32x15.5plate </t>
  </si>
  <si>
    <t xml:space="preserve">FNS Bread Basket </t>
  </si>
  <si>
    <t>Ramekin Katori 3''</t>
  </si>
  <si>
    <t>Square Bowl 3''</t>
  </si>
  <si>
    <t>Andred 2.75'' Bowl</t>
  </si>
  <si>
    <t>Taper Bowl Black XL</t>
  </si>
  <si>
    <t xml:space="preserve">           Invoice No.0071/22-23</t>
  </si>
  <si>
    <t xml:space="preserve">           Challan No.0259/22-23</t>
  </si>
  <si>
    <t xml:space="preserve">           Date: 23/02/2023</t>
  </si>
  <si>
    <t>Fourty Nine Thousand One Hundred Ninety Nine Only.</t>
  </si>
  <si>
    <t xml:space="preserve">           Invoice No.0072/22-23</t>
  </si>
  <si>
    <t xml:space="preserve">           Date: 03/03/2023</t>
  </si>
  <si>
    <t>TEA CUP-VITAL COUPE-23CL-ARN-A</t>
  </si>
  <si>
    <t>SAUCER COFFEE/TEA-PRIME-15 CM-ARN-A</t>
  </si>
  <si>
    <t>SGST@06%</t>
  </si>
  <si>
    <t>CGST@06%</t>
  </si>
  <si>
    <t>SGST@09%</t>
  </si>
  <si>
    <t>CGST@09%</t>
  </si>
  <si>
    <t>Thirty Seven Thousand Five Hundred Sixty Two Only.</t>
  </si>
  <si>
    <t>Travel Food Service PVT. LTD.</t>
  </si>
  <si>
    <t>Domestic Airport, T-1,</t>
  </si>
  <si>
    <t>Vile Parle,</t>
  </si>
  <si>
    <t>Mumbai No. 400 099.</t>
  </si>
  <si>
    <t xml:space="preserve">           P.O. No.: T-1/4435/22-23.</t>
  </si>
  <si>
    <t>Contact Person:-Nikhil Avaghade(+91 9819333881).</t>
  </si>
  <si>
    <t xml:space="preserve">           Date: 06/03/2023</t>
  </si>
  <si>
    <t xml:space="preserve">           Invoice No.0073/22-23</t>
  </si>
  <si>
    <t xml:space="preserve">           P.O. No.: SKPL/22-23/606.</t>
  </si>
  <si>
    <t>SEMOLINA KITCHENS PRIVATE LIMITED</t>
  </si>
  <si>
    <t>Kerala :- 965008.</t>
  </si>
  <si>
    <t>Contact Person:-Puneet (+91 8310212723).</t>
  </si>
  <si>
    <t>Three Thousand Eight Hundred Ninety Four Only.</t>
  </si>
  <si>
    <t xml:space="preserve">           Invoice No.0074/22-23</t>
  </si>
  <si>
    <t xml:space="preserve">           P.O. No.: SKPL/22-23/533.</t>
  </si>
  <si>
    <t xml:space="preserve">GIAL Building, Lopriya Gopinath Bordoloi International </t>
  </si>
  <si>
    <t>Airport, Borjhar, Guwahati, Dharapur, Kamrup Metropolitan,</t>
  </si>
  <si>
    <t>Assam :- 781015.</t>
  </si>
  <si>
    <t>GSTIN No. 18ABICS8699F1ZI.</t>
  </si>
  <si>
    <t>Eleven Thousand Six Hundred Eighty Two Only.</t>
  </si>
  <si>
    <t xml:space="preserve">180ML ROUND GLASS-FROSTY/CLEAR </t>
  </si>
  <si>
    <t>State: Assam (18)</t>
  </si>
  <si>
    <t xml:space="preserve">           Invoice No.0075/22-23</t>
  </si>
  <si>
    <t xml:space="preserve">           Date: 09/03/2023</t>
  </si>
  <si>
    <t>Sixty Five Thousand Four Hundred Twelve Only.</t>
  </si>
  <si>
    <t xml:space="preserve">           Invoice No.0076/22-23</t>
  </si>
  <si>
    <t xml:space="preserve">S.S. WATI </t>
  </si>
  <si>
    <t>STRAIGHT SOUP BOWL (4.3'')</t>
  </si>
  <si>
    <t>BLR Lounge Service Pvt. Ltd.</t>
  </si>
  <si>
    <t>Kempegoswda International Airport,</t>
  </si>
  <si>
    <t>KIAL Rd, Devanahalli, Bangaluru (Bangalore)</t>
  </si>
  <si>
    <t>Urban Karnataka:- 560300. Contact :- (Raghavendra:-9008471796.)</t>
  </si>
  <si>
    <t xml:space="preserve">           P.O. No.: 003513/22-23.</t>
  </si>
  <si>
    <t>One Lakh Thirty Four Thousand Four Hundred Only.</t>
  </si>
  <si>
    <t>Thirty Seven Thousand Ninety Nine Only.</t>
  </si>
  <si>
    <t>JIAA BRASS COFFEE DABRA 20CL</t>
  </si>
  <si>
    <t xml:space="preserve">           P. Invoice No.0185/22-23</t>
  </si>
  <si>
    <t xml:space="preserve">340ML GLASS JAR WITH GOLDEN LID </t>
  </si>
  <si>
    <t>Twenty Thousand Six Hundred Fifty Only.</t>
  </si>
  <si>
    <t>Travel food service pvt. Ltd.</t>
  </si>
  <si>
    <t>kolkata</t>
  </si>
  <si>
    <t xml:space="preserve">           Invoice No.0077/22-23</t>
  </si>
  <si>
    <t xml:space="preserve">           Invoice No.0078/22-23</t>
  </si>
  <si>
    <t xml:space="preserve">           Date: 11/03/2023</t>
  </si>
  <si>
    <t>SS GASTRONOME PANS 1/1 WITH LID 6''</t>
  </si>
  <si>
    <t>SS GASTRONOME PANS 1/2 WITH LID 6''</t>
  </si>
  <si>
    <t>SS GASTRONOME PANS 1/1 WITH LID 4''</t>
  </si>
  <si>
    <t>SS GASTRONOME PANS 1/2 WITH LID 4''</t>
  </si>
  <si>
    <t>SS GASTRONOME PANS 1/1 WITH LID 2''</t>
  </si>
  <si>
    <t>SS GASTRONOME PANS 1/2 WITH LID 2''</t>
  </si>
  <si>
    <t>SS GASTRONOME PANS WITH LIDS 1/3GN 150MM</t>
  </si>
  <si>
    <t>SS GASTRONOME PANS WITH LIDS 1/3GN 100MM</t>
  </si>
  <si>
    <t>SS GASTRONOME PANS WITH LIDS 1/3GN 65MM</t>
  </si>
  <si>
    <t>SS GASTRONOME PANS WITH LIDS 1/6GN 150MM</t>
  </si>
  <si>
    <t>SS GASTRONOME PANS WITH LIDS 1/6GN 100MM</t>
  </si>
  <si>
    <t>SS GASTRONOME PANS 1/9 GN WITH LID 150MM</t>
  </si>
  <si>
    <t>SS GASTRONOME PANS 1/9 GN WITH LID 100MM</t>
  </si>
  <si>
    <t>Seventy Four Thousand Four Hundred Twenty Four Only.</t>
  </si>
  <si>
    <t xml:space="preserve">           P.O. NO. BLR-000315</t>
  </si>
  <si>
    <t>Travel Food Service Pvt. Ltd.</t>
  </si>
  <si>
    <t>T2 Kempegowda International Airport, KIAL,</t>
  </si>
  <si>
    <t>Rd, Devanahalli, Bangaluru.</t>
  </si>
  <si>
    <t>State: Karnataka (27)</t>
  </si>
  <si>
    <t>Karanataka:- 560300.</t>
  </si>
  <si>
    <t>Contact Person :- Prathap (9902885407)</t>
  </si>
  <si>
    <t xml:space="preserve">           Invoice No.0079/22-23</t>
  </si>
  <si>
    <t>Stock Pots(Sandwich base-handle On Bot. 15ltr)</t>
  </si>
  <si>
    <t>SS Sauce Pans With SS Handle Heavy Duty 8''</t>
  </si>
  <si>
    <t xml:space="preserve">Saute Pan With SS Handle 20cm </t>
  </si>
  <si>
    <t xml:space="preserve">           Invoice No.0080/22-23</t>
  </si>
  <si>
    <t xml:space="preserve">SS Stand Chopping Board In Box </t>
  </si>
  <si>
    <t>Tin Cutter (Screw Type)</t>
  </si>
  <si>
    <t xml:space="preserve">Lemon Squeezer </t>
  </si>
  <si>
    <t xml:space="preserve">Acrylic Rolling Pin 10'' </t>
  </si>
  <si>
    <t>Conical Strainer Heavy Duty 12''</t>
  </si>
  <si>
    <t>Round Strainer Heavy Duty 10''</t>
  </si>
  <si>
    <t>Nylocast Chopping Boards White 10''x12''</t>
  </si>
  <si>
    <t xml:space="preserve">Nozzle Set </t>
  </si>
  <si>
    <t>SS Box Tye Graters</t>
  </si>
  <si>
    <t xml:space="preserve">Commercial Pizza Cutter </t>
  </si>
  <si>
    <t>Conical Strainer Single Sheet 8''</t>
  </si>
  <si>
    <t>Ballon Whisk 12''</t>
  </si>
  <si>
    <t>Ballon Whisk 10''</t>
  </si>
  <si>
    <t>Piping Bag Silicone</t>
  </si>
  <si>
    <t xml:space="preserve">Oil Brush </t>
  </si>
  <si>
    <t>Palette Knives 10''</t>
  </si>
  <si>
    <t>Wooden Spatulas 10''</t>
  </si>
  <si>
    <t xml:space="preserve">SS Ladles </t>
  </si>
  <si>
    <t>Measuring Jar 1Ltr.</t>
  </si>
  <si>
    <t>Sugar Dredger</t>
  </si>
  <si>
    <t>SS Palta 15''</t>
  </si>
  <si>
    <t xml:space="preserve">Silicon Spatula </t>
  </si>
  <si>
    <t>Plastic Squeeze Btl. 500ml</t>
  </si>
  <si>
    <t>Plastic Squeeze Btl. 1000ml</t>
  </si>
  <si>
    <t xml:space="preserve">Measuring Cups Set </t>
  </si>
  <si>
    <t>SS Garnish Bowl 5''</t>
  </si>
  <si>
    <t xml:space="preserve">Measuring Spoon Set </t>
  </si>
  <si>
    <t>SS Garnish Bowl 7''</t>
  </si>
  <si>
    <t xml:space="preserve">SS Slotted Spoon </t>
  </si>
  <si>
    <t xml:space="preserve">Oven Gloves Pairs </t>
  </si>
  <si>
    <t>SS Tongs 12''</t>
  </si>
  <si>
    <t xml:space="preserve">Gas Lighter </t>
  </si>
  <si>
    <t>Nylocast Chopping Board Set 10''x12'' colour</t>
  </si>
  <si>
    <t xml:space="preserve">Domestic Mixer </t>
  </si>
  <si>
    <t xml:space="preserve">           Invoice No.0081/22-23</t>
  </si>
  <si>
    <t>TFS (R&amp;R) Works Pvt.Ltd.</t>
  </si>
  <si>
    <t>129, Milestone, NH-8,</t>
  </si>
  <si>
    <t>Near Hamjapur, Behror, Alwar,</t>
  </si>
  <si>
    <t>Rajasthan :- 301701.</t>
  </si>
  <si>
    <t>State: Rajasthan (05)</t>
  </si>
  <si>
    <t>GSTIN No: 05AADCT1597R1ZN.</t>
  </si>
  <si>
    <t>Contact Person :- Mr. Manoj.</t>
  </si>
  <si>
    <t xml:space="preserve">Thai Peeler </t>
  </si>
  <si>
    <t xml:space="preserve">SS Dabbu </t>
  </si>
  <si>
    <t>SS Palta 18''</t>
  </si>
  <si>
    <t>SS Round Spoon Dabbu 12''</t>
  </si>
  <si>
    <t xml:space="preserve">Domestic Mixer 2Jar </t>
  </si>
  <si>
    <t xml:space="preserve">SS Box Type Graters </t>
  </si>
  <si>
    <t>Dough Scraper</t>
  </si>
  <si>
    <t>SS Garnish Bowl 3''</t>
  </si>
  <si>
    <t>Oil Brush/Spray 3''</t>
  </si>
  <si>
    <t>Measuring Jar 2Ltr.</t>
  </si>
  <si>
    <t>Nylocast Chopping Board (Red/Green)</t>
  </si>
  <si>
    <t>SS Stand Chopping Board Tot Box</t>
  </si>
  <si>
    <t>Nylocast Rolling Pin 15''</t>
  </si>
  <si>
    <t xml:space="preserve">SS Tongs STD Size </t>
  </si>
  <si>
    <t>Skewer Round 24''</t>
  </si>
  <si>
    <t>Skewer Square 24''</t>
  </si>
  <si>
    <t xml:space="preserve">           Invoice No.0082/22-23</t>
  </si>
  <si>
    <t>SS Glass (100ML)</t>
  </si>
  <si>
    <t xml:space="preserve">SS Spoon </t>
  </si>
  <si>
    <t xml:space="preserve">SS Water Jugs 2.5ltr </t>
  </si>
  <si>
    <t xml:space="preserve">           Invoice No.0083/22-23</t>
  </si>
  <si>
    <t>SS Box Type Graters</t>
  </si>
  <si>
    <t xml:space="preserve">Dough Scraper </t>
  </si>
  <si>
    <t xml:space="preserve">SS Stand Chopping Board </t>
  </si>
  <si>
    <t>Wok 12''</t>
  </si>
  <si>
    <t>Wok 10''</t>
  </si>
  <si>
    <t>Six Thousand Nine Hundred Eighty Nine Only.</t>
  </si>
  <si>
    <t>Thirty Eight Thousand Six Hundred Sixty One Only.</t>
  </si>
  <si>
    <t>Twenty Two Thousand One Hundred Fourty Six Only.</t>
  </si>
  <si>
    <t>Twenty Thousand One Hundred Two Only.</t>
  </si>
  <si>
    <t xml:space="preserve">           P.O. NO. RAJ-00068</t>
  </si>
  <si>
    <t xml:space="preserve">           P.O. NO. RAJ-00071</t>
  </si>
  <si>
    <t xml:space="preserve">           P.O. NO. RAJ-00070</t>
  </si>
  <si>
    <t>Flour Scoop</t>
  </si>
  <si>
    <t>Silicone Matt</t>
  </si>
  <si>
    <t>Seventeen Thousand Eight Hundred Six Only.</t>
  </si>
  <si>
    <t xml:space="preserve">           Invoice No.0084/22-23</t>
  </si>
  <si>
    <t xml:space="preserve">           Date: 14/03/2023</t>
  </si>
  <si>
    <t>PLASTIC SCOOP 8215</t>
  </si>
  <si>
    <t xml:space="preserve">           Invoice No.0085/22-23</t>
  </si>
  <si>
    <t>VICTORIA TABLE FORK</t>
  </si>
  <si>
    <t>Twelve Thousand Five Hundred Nine Only.</t>
  </si>
  <si>
    <t xml:space="preserve">           Invoice No.0086/22-23</t>
  </si>
  <si>
    <t>Contact Person :- Mr.Manoj (+91 7045466102)</t>
  </si>
  <si>
    <t xml:space="preserve">           P.O. No.: /22-23.</t>
  </si>
  <si>
    <t>ROUND FULL GLASS LID INDUCTION TOP 6 ltr</t>
  </si>
  <si>
    <t>SS GN Pan with Lid 1/2 x 65 mm</t>
  </si>
  <si>
    <t>SS GN Pan with Lid 1/2 x 100 mm</t>
  </si>
  <si>
    <t>SS GN Pan with Lid 1/3 x 65 mm</t>
  </si>
  <si>
    <t>SS GN Pan with Lid 1/3 x 100 mm</t>
  </si>
  <si>
    <t>Eighty Two Thousand Seventy Four Only</t>
  </si>
  <si>
    <t xml:space="preserve">           Invoice No.0087/22-23</t>
  </si>
  <si>
    <t xml:space="preserve">           Date: 15/03/2023</t>
  </si>
  <si>
    <t>SS PLATES 10"</t>
  </si>
  <si>
    <t>STAINLESS STEEL PARATH 30"</t>
  </si>
  <si>
    <t>RICE COLLANDER SS 22"</t>
  </si>
  <si>
    <t>SS OIL POURER CHINESE</t>
  </si>
  <si>
    <t>SS WATI</t>
  </si>
  <si>
    <t>LEMON SQUEEZER</t>
  </si>
  <si>
    <t>STEEL PESTLE MORTER</t>
  </si>
  <si>
    <t>MIXING BOWL ROUND 15"</t>
  </si>
  <si>
    <t>FLOUR SIEVE ATTA/MAIDA</t>
  </si>
  <si>
    <t>SS SLICER FOR DOSA</t>
  </si>
  <si>
    <t>MASALA BOX 16 COMP.</t>
  </si>
  <si>
    <t>ACRYLIC ROLLING PIN 10"</t>
  </si>
  <si>
    <t>KOT HOLDER 24"</t>
  </si>
  <si>
    <t>AIRTIGHT RECT PLASTIC CONTAINERS 1 Kg</t>
  </si>
  <si>
    <t>AIRTIGHT RECT PLASTIC CONTAINERS 2 Kg</t>
  </si>
  <si>
    <t>AIRTIGHT RECT PLASTIC CONTAINERS 5 Kg</t>
  </si>
  <si>
    <t>SGST@ 18.0%</t>
  </si>
  <si>
    <t>CGST@ 12.0%</t>
  </si>
  <si>
    <t>State: Rajasthan (05) , Contact - Mr. Manoj</t>
  </si>
  <si>
    <t xml:space="preserve">           Invoice No.0088/22-23</t>
  </si>
  <si>
    <t>SS PALTA HEAVY DUTY 18"</t>
  </si>
  <si>
    <t>SS FLOUR BIN ON WHEELS 50 Kg</t>
  </si>
  <si>
    <t>SS TONG</t>
  </si>
  <si>
    <t>SS SKEWER ROUND</t>
  </si>
  <si>
    <t>PROFESSIONAL COOK POT 45x25 CM</t>
  </si>
  <si>
    <t>PROFESSIONAL COOK POT 50x27 CM</t>
  </si>
  <si>
    <t>Fourty One Thousand Two Hundred Ten Only.</t>
  </si>
  <si>
    <t xml:space="preserve">           Invoice No.0089/22-23</t>
  </si>
  <si>
    <t>Fourty Thousand Eight Hundred Eighty Only.</t>
  </si>
  <si>
    <t>SS GASTRONOME PANS 1/1 WITH LID150MM</t>
  </si>
  <si>
    <t>SS GASTRONOME PANS 1/1 WITH LID 200MM</t>
  </si>
  <si>
    <t>Twenty Two Thousand Four Hundred Eleven Only.</t>
  </si>
  <si>
    <t>Twenty Thousand Six Hundred Sixty Four Only.</t>
  </si>
  <si>
    <t>STAFF DINING PLATES 5 COMPT SS</t>
  </si>
  <si>
    <t>TEA URN(STAFF) 10 Ltr</t>
  </si>
  <si>
    <t>CASSEROLE FOR CHAPPATI BIG</t>
  </si>
  <si>
    <t>Ten Thousand Three Hundred Sixty Only.</t>
  </si>
  <si>
    <t>Five Thousand Two Hundred Fourty Two Only.</t>
  </si>
  <si>
    <t>Fourty One Thousand Six Hundred Fifty Nine Only</t>
  </si>
  <si>
    <t xml:space="preserve">           Invoice No.0090/22-23</t>
  </si>
  <si>
    <t>Thirty Four Thousand Three Hundred Twenty Three Only</t>
  </si>
  <si>
    <t>NON STICK FRY PAN (Pro Chef)</t>
  </si>
  <si>
    <t>SS FLOUR BIN ON WHEELS</t>
  </si>
  <si>
    <t>Sixteen Thousand Two Hundred Sixty Seven Only.</t>
  </si>
  <si>
    <t>AIRTIGHT RECTANGULAR PLASTIC CONTAINERS</t>
  </si>
  <si>
    <t xml:space="preserve">           Invoice No.0091/22-23</t>
  </si>
  <si>
    <t xml:space="preserve">           Invoice No.0093/22-23</t>
  </si>
  <si>
    <t xml:space="preserve">           Date: 16/03/2023</t>
  </si>
  <si>
    <t xml:space="preserve">           Invoice No.0094/22-23</t>
  </si>
  <si>
    <t xml:space="preserve">           Invoice No.0095/22-23</t>
  </si>
  <si>
    <t>Kapco Banquets &amp; Catering Pvt. Ltd. Agastya</t>
  </si>
  <si>
    <t>Piramal Agastya Co. park</t>
  </si>
  <si>
    <t>Near Kurla Phonix Marketcity Mall, Kurla West.</t>
  </si>
  <si>
    <t>CHINESE KADHAI 21'' THIK</t>
  </si>
  <si>
    <t>CHINESE WOK 16'' WITH HANDLE</t>
  </si>
  <si>
    <t>GST Amount</t>
  </si>
  <si>
    <t>Six Thousand Ninety Three Only.</t>
  </si>
  <si>
    <t xml:space="preserve">           Date: 16/10/2023</t>
  </si>
  <si>
    <t>Contact Person:- Mr Sandeep - 81695 92348 / 98707 72621</t>
  </si>
  <si>
    <t xml:space="preserve">   P.O. NO. LIFECO/AGASTYA/                  23-24/CP034</t>
  </si>
  <si>
    <t>Tea Cup 230 ml Arian</t>
  </si>
  <si>
    <t xml:space="preserve">           Date: 06/11/2023</t>
  </si>
  <si>
    <t xml:space="preserve">   P.O. NO.  PO/23-24/002027</t>
  </si>
  <si>
    <t>Twenty Five Thousand Five Hundred Ninety Only.</t>
  </si>
  <si>
    <t>Contact Person :- Mr.Durran (+91 98671 75275)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</si>
</sst>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2" borderId="0" xfId="1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3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2" borderId="0" xfId="0" applyFont="1" applyFill="1" applyAlignment="1">
      <alignment horizontal="left"/>
    </xf>
    <xf numFmtId="2" fontId="3" fillId="2" borderId="0" xfId="0" applyNumberFormat="1" applyFont="1" applyFill="1"/>
    <xf numFmtId="2" fontId="10" fillId="2" borderId="0" xfId="0" applyNumberFormat="1" applyFont="1" applyFill="1"/>
    <xf numFmtId="0" fontId="8" fillId="2" borderId="0" xfId="0" applyFont="1" applyFill="1" applyAlignment="1">
      <alignment horizontal="right"/>
    </xf>
    <xf numFmtId="1" fontId="3" fillId="2" borderId="0" xfId="0" applyNumberFormat="1" applyFont="1" applyFill="1"/>
    <xf numFmtId="2" fontId="8" fillId="2" borderId="3" xfId="0" applyNumberFormat="1" applyFont="1" applyFill="1" applyBorder="1"/>
    <xf numFmtId="2" fontId="8" fillId="2" borderId="0" xfId="0" applyNumberFormat="1" applyFont="1" applyFill="1"/>
    <xf numFmtId="0" fontId="0" fillId="0" borderId="0" xfId="0" applyAlignment="1">
      <alignment horizontal="center"/>
    </xf>
    <xf numFmtId="2" fontId="8" fillId="2" borderId="0" xfId="0" applyNumberFormat="1" applyFont="1" applyFill="1" applyAlignment="1">
      <alignment horizontal="right"/>
    </xf>
    <xf numFmtId="0" fontId="0" fillId="0" borderId="1" xfId="0" applyBorder="1"/>
    <xf numFmtId="0" fontId="6" fillId="2" borderId="0" xfId="0" applyFont="1" applyFill="1" applyAlignment="1">
      <alignment horizontal="center" vertical="center"/>
    </xf>
    <xf numFmtId="10" fontId="0" fillId="0" borderId="0" xfId="0" applyNumberFormat="1"/>
    <xf numFmtId="1" fontId="8" fillId="2" borderId="0" xfId="0" applyNumberFormat="1" applyFont="1" applyFill="1" applyAlignment="1">
      <alignment horizontal="center"/>
    </xf>
    <xf numFmtId="2" fontId="0" fillId="0" borderId="0" xfId="0" applyNumberFormat="1"/>
    <xf numFmtId="1" fontId="8" fillId="0" borderId="0" xfId="0" applyNumberFormat="1" applyFont="1"/>
    <xf numFmtId="2" fontId="8" fillId="2" borderId="0" xfId="0" applyNumberFormat="1" applyFont="1" applyFill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2" borderId="2" xfId="0" applyNumberFormat="1" applyFont="1" applyFill="1" applyBorder="1"/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164" fontId="0" fillId="0" borderId="0" xfId="0" applyNumberFormat="1"/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9" fontId="8" fillId="2" borderId="0" xfId="35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Hyperlink" xfId="1" builtinId="8"/>
    <cellStyle name="Normal" xfId="0" builtinId="0"/>
    <cellStyle name="Percent" xfId="35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GST@%2012.0%25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GST@%2012.0%2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GST@12.0%25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CGST@%206.0%25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GST@18%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CGST@%206.0%25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GST@12%25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CGST@%206.0%25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CGST@%206.0%25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mailto:CGST@%206.0%25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%206.0%25" TargetMode="External"/><Relationship Id="rId2" Type="http://schemas.openxmlformats.org/officeDocument/2006/relationships/hyperlink" Target="mailto:SGST@%206.0%25" TargetMode="External"/><Relationship Id="rId1" Type="http://schemas.openxmlformats.org/officeDocument/2006/relationships/hyperlink" Target="mailto:IGST@18%25" TargetMode="External"/><Relationship Id="rId4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%206.0%25" TargetMode="External"/><Relationship Id="rId2" Type="http://schemas.openxmlformats.org/officeDocument/2006/relationships/hyperlink" Target="mailto:SGST@%206.0%25" TargetMode="External"/><Relationship Id="rId1" Type="http://schemas.openxmlformats.org/officeDocument/2006/relationships/hyperlink" Target="mailto:IGST@18%25" TargetMode="External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%206.0%25" TargetMode="External"/><Relationship Id="rId2" Type="http://schemas.openxmlformats.org/officeDocument/2006/relationships/hyperlink" Target="mailto:SGST@%206.0%25" TargetMode="External"/><Relationship Id="rId1" Type="http://schemas.openxmlformats.org/officeDocument/2006/relationships/hyperlink" Target="mailto:IGST@12%25" TargetMode="External"/><Relationship Id="rId4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9.0%25" TargetMode="External"/><Relationship Id="rId2" Type="http://schemas.openxmlformats.org/officeDocument/2006/relationships/hyperlink" Target="mailto:CGST@%206.0%25" TargetMode="External"/><Relationship Id="rId1" Type="http://schemas.openxmlformats.org/officeDocument/2006/relationships/hyperlink" Target="mailto:SGST@%206.0%25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mailto:CGST@9.0%2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9.0%25" TargetMode="External"/><Relationship Id="rId2" Type="http://schemas.openxmlformats.org/officeDocument/2006/relationships/hyperlink" Target="mailto:CGST@%206.0%25" TargetMode="External"/><Relationship Id="rId1" Type="http://schemas.openxmlformats.org/officeDocument/2006/relationships/hyperlink" Target="mailto:SGST@%206.0%25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mailto:CGST@9.0%2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CGST@%206.0%25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mailto:CGST@%206.0%25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IGST@12%25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mailto:CGST@%206.0%25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2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2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9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IGST@12%25" TargetMode="External"/><Relationship Id="rId4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2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2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IGST@18%25" TargetMode="External"/><Relationship Id="rId1" Type="http://schemas.openxmlformats.org/officeDocument/2006/relationships/hyperlink" Target="mailto:IGST@%2012%25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IGST@18%25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6%25" TargetMode="External"/><Relationship Id="rId2" Type="http://schemas.openxmlformats.org/officeDocument/2006/relationships/hyperlink" Target="mailto:SGST@06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mailto:CGST@09%25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mailto:IGST@18%25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mailto:IGST@18%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6%25" TargetMode="External"/><Relationship Id="rId2" Type="http://schemas.openxmlformats.org/officeDocument/2006/relationships/hyperlink" Target="mailto:SGST@06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3.bin"/><Relationship Id="rId4" Type="http://schemas.openxmlformats.org/officeDocument/2006/relationships/hyperlink" Target="mailto:CGST@09%25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mailto:IGST@12%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6%25" TargetMode="External"/><Relationship Id="rId2" Type="http://schemas.openxmlformats.org/officeDocument/2006/relationships/hyperlink" Target="mailto:SGST@06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5.bin"/><Relationship Id="rId4" Type="http://schemas.openxmlformats.org/officeDocument/2006/relationships/hyperlink" Target="mailto:CGST@09%25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6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mailto:CGST@09%25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9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7.bin"/><Relationship Id="rId4" Type="http://schemas.openxmlformats.org/officeDocument/2006/relationships/hyperlink" Target="mailto:IGST@18%25" TargetMode="Externa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mailto:IGST@18%25" TargetMode="External"/><Relationship Id="rId1" Type="http://schemas.openxmlformats.org/officeDocument/2006/relationships/hyperlink" Target="mailto:IGST@12%25" TargetMode="External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39.bin"/><Relationship Id="rId4" Type="http://schemas.openxmlformats.org/officeDocument/2006/relationships/hyperlink" Target="mailto:CGST@09%25" TargetMode="Externa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6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mailto:CGST@09%25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1.bin"/><Relationship Id="rId4" Type="http://schemas.openxmlformats.org/officeDocument/2006/relationships/hyperlink" Target="mailto:CGST@09%25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2.bin"/><Relationship Id="rId4" Type="http://schemas.openxmlformats.org/officeDocument/2006/relationships/hyperlink" Target="mailto:CGST@09%2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printerSettings" Target="../printerSettings/printerSettings43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mailto:CGST@%206.0%25" TargetMode="Externa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5.bin"/><Relationship Id="rId4" Type="http://schemas.openxmlformats.org/officeDocument/2006/relationships/hyperlink" Target="mailto:CGST@09%25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6.bin"/><Relationship Id="rId4" Type="http://schemas.openxmlformats.org/officeDocument/2006/relationships/hyperlink" Target="mailto:CGST@09%25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12.0%25" TargetMode="External"/><Relationship Id="rId1" Type="http://schemas.openxmlformats.org/officeDocument/2006/relationships/hyperlink" Target="mailto:SGST@%2018.0%25" TargetMode="External"/><Relationship Id="rId5" Type="http://schemas.openxmlformats.org/officeDocument/2006/relationships/printerSettings" Target="../printerSettings/printerSettings47.bin"/><Relationship Id="rId4" Type="http://schemas.openxmlformats.org/officeDocument/2006/relationships/hyperlink" Target="mailto:CGST@%206.0%25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12.0%25" TargetMode="External"/><Relationship Id="rId1" Type="http://schemas.openxmlformats.org/officeDocument/2006/relationships/hyperlink" Target="mailto:SGST@%2018.0%25" TargetMode="External"/><Relationship Id="rId5" Type="http://schemas.openxmlformats.org/officeDocument/2006/relationships/printerSettings" Target="../printerSettings/printerSettings48.bin"/><Relationship Id="rId4" Type="http://schemas.openxmlformats.org/officeDocument/2006/relationships/hyperlink" Target="mailto:CGST@%206.0%25" TargetMode="Externa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hyperlink" Target="mailto:CGST@09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49.bin"/><Relationship Id="rId4" Type="http://schemas.openxmlformats.org/officeDocument/2006/relationships/hyperlink" Target="mailto:IGST@18%25" TargetMode="Externa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50.bin"/><Relationship Id="rId4" Type="http://schemas.openxmlformats.org/officeDocument/2006/relationships/hyperlink" Target="mailto:CGST@09%25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51.bin"/><Relationship Id="rId4" Type="http://schemas.openxmlformats.org/officeDocument/2006/relationships/hyperlink" Target="mailto:CGST@09%25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hyperlink" Target="mailto:IGST@18%25" TargetMode="External"/><Relationship Id="rId2" Type="http://schemas.openxmlformats.org/officeDocument/2006/relationships/hyperlink" Target="mailto:IGST@12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52.bin"/><Relationship Id="rId4" Type="http://schemas.openxmlformats.org/officeDocument/2006/relationships/hyperlink" Target="mailto:CGST@09%2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06%25" TargetMode="External"/><Relationship Id="rId2" Type="http://schemas.openxmlformats.org/officeDocument/2006/relationships/hyperlink" Target="mailto:CGST@09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53.bin"/><Relationship Id="rId4" Type="http://schemas.openxmlformats.org/officeDocument/2006/relationships/hyperlink" Target="mailto:CGST@06%25" TargetMode="External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06%25" TargetMode="External"/><Relationship Id="rId2" Type="http://schemas.openxmlformats.org/officeDocument/2006/relationships/hyperlink" Target="mailto:CGST@09%25" TargetMode="External"/><Relationship Id="rId1" Type="http://schemas.openxmlformats.org/officeDocument/2006/relationships/hyperlink" Target="mailto:SGST@09%25" TargetMode="External"/><Relationship Id="rId5" Type="http://schemas.openxmlformats.org/officeDocument/2006/relationships/printerSettings" Target="../printerSettings/printerSettings54.bin"/><Relationship Id="rId4" Type="http://schemas.openxmlformats.org/officeDocument/2006/relationships/hyperlink" Target="mailto:CGST@06%25" TargetMode="Externa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55.bin"/><Relationship Id="rId4" Type="http://schemas.openxmlformats.org/officeDocument/2006/relationships/hyperlink" Target="mailto:CGST@%206.0%25" TargetMode="External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6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56.bin"/><Relationship Id="rId4" Type="http://schemas.openxmlformats.org/officeDocument/2006/relationships/hyperlink" Target="mailto:CGST@%206.0%25" TargetMode="External"/></Relationships>
</file>

<file path=xl/worksheets/_rels/sheet79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57.bin"/><Relationship Id="rId4" Type="http://schemas.openxmlformats.org/officeDocument/2006/relationships/hyperlink" Target="mailto:CGST@%206.0%2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58.bin"/><Relationship Id="rId4" Type="http://schemas.openxmlformats.org/officeDocument/2006/relationships/hyperlink" Target="mailto:CGST@%206.0%25" TargetMode="External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5" Type="http://schemas.openxmlformats.org/officeDocument/2006/relationships/printerSettings" Target="../printerSettings/printerSettings59.bin"/><Relationship Id="rId4" Type="http://schemas.openxmlformats.org/officeDocument/2006/relationships/hyperlink" Target="mailto:CGST@%206.0%2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GST@%206.0%25" TargetMode="External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Relationship Id="rId4" Type="http://schemas.openxmlformats.org/officeDocument/2006/relationships/hyperlink" Target="mailto:CGST@%206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6"/>
  <sheetViews>
    <sheetView topLeftCell="A11"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6.42578125" customWidth="1"/>
    <col min="4" max="4" width="11.42578125" customWidth="1"/>
    <col min="5" max="5" width="10.140625" customWidth="1"/>
    <col min="6" max="6" width="11.7109375" bestFit="1" customWidth="1"/>
    <col min="7" max="7" width="9.140625" customWidth="1"/>
    <col min="8" max="8" width="11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44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45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10">
        <v>1</v>
      </c>
      <c r="C22" s="11" t="s">
        <v>31</v>
      </c>
      <c r="D22" s="10">
        <v>39241090</v>
      </c>
      <c r="E22" s="10">
        <v>80</v>
      </c>
      <c r="F22" s="10">
        <v>375</v>
      </c>
      <c r="G22" s="10">
        <f>+H22*18%</f>
        <v>5400</v>
      </c>
      <c r="H22" s="9">
        <f>+F22*E22</f>
        <v>30000</v>
      </c>
    </row>
    <row r="23" spans="2:8" x14ac:dyDescent="0.25">
      <c r="B23" s="9"/>
      <c r="C23" s="9"/>
      <c r="D23" s="9"/>
      <c r="E23" s="9"/>
      <c r="F23" s="9"/>
      <c r="G23" s="10"/>
      <c r="H23" s="9"/>
    </row>
    <row r="24" spans="2:8" x14ac:dyDescent="0.25">
      <c r="B24" s="10">
        <v>2</v>
      </c>
      <c r="C24" s="9" t="s">
        <v>32</v>
      </c>
      <c r="D24" s="10">
        <v>39241090</v>
      </c>
      <c r="E24" s="10">
        <v>180</v>
      </c>
      <c r="F24" s="10">
        <v>125</v>
      </c>
      <c r="G24" s="10">
        <f>+H24*18%</f>
        <v>4050</v>
      </c>
      <c r="H24" s="9">
        <f>+F24*E24</f>
        <v>22500</v>
      </c>
    </row>
    <row r="25" spans="2:8" x14ac:dyDescent="0.25">
      <c r="B25" s="9"/>
      <c r="C25" s="9"/>
      <c r="D25" s="9"/>
      <c r="E25" s="9"/>
      <c r="F25" s="9"/>
      <c r="G25" s="10"/>
      <c r="H25" s="9"/>
    </row>
    <row r="26" spans="2:8" x14ac:dyDescent="0.25">
      <c r="B26" s="10">
        <v>3</v>
      </c>
      <c r="C26" s="9" t="s">
        <v>33</v>
      </c>
      <c r="D26" s="10">
        <v>39241090</v>
      </c>
      <c r="E26" s="10">
        <v>132</v>
      </c>
      <c r="F26" s="10">
        <v>65</v>
      </c>
      <c r="G26" s="10">
        <f>+H26*18%</f>
        <v>1544.3999999999999</v>
      </c>
      <c r="H26" s="9">
        <f>+F26*E26</f>
        <v>8580</v>
      </c>
    </row>
    <row r="27" spans="2:8" x14ac:dyDescent="0.25">
      <c r="B27" s="9"/>
      <c r="C27" s="9"/>
      <c r="D27" s="9"/>
      <c r="E27" s="9"/>
      <c r="F27" s="9"/>
      <c r="G27" s="9"/>
      <c r="H27" s="9"/>
    </row>
    <row r="28" spans="2:8" x14ac:dyDescent="0.25">
      <c r="B28" s="9"/>
      <c r="C28" s="9"/>
      <c r="D28" s="9"/>
      <c r="E28" s="9"/>
      <c r="F28" s="9"/>
      <c r="G28" s="9"/>
      <c r="H28" s="9"/>
    </row>
    <row r="29" spans="2:8" x14ac:dyDescent="0.25">
      <c r="B29" s="9"/>
      <c r="C29" s="9"/>
      <c r="D29" s="9"/>
      <c r="E29" s="9"/>
      <c r="F29" s="9"/>
      <c r="G29" s="9"/>
      <c r="H29" s="9"/>
    </row>
    <row r="30" spans="2:8" x14ac:dyDescent="0.25">
      <c r="B30" s="9"/>
      <c r="C30" s="9"/>
      <c r="D30" s="9"/>
      <c r="E30" s="9"/>
      <c r="F30" s="9"/>
      <c r="G30" s="9"/>
      <c r="H30" s="9"/>
    </row>
    <row r="31" spans="2:8" x14ac:dyDescent="0.25">
      <c r="B31" s="9"/>
      <c r="C31" s="9"/>
      <c r="D31" s="9"/>
      <c r="E31" s="9"/>
      <c r="F31" s="9"/>
      <c r="G31" s="9"/>
      <c r="H31" s="9"/>
    </row>
    <row r="32" spans="2:8" x14ac:dyDescent="0.25">
      <c r="B32" s="9"/>
      <c r="C32" s="9"/>
      <c r="D32" s="9"/>
      <c r="E32" s="9"/>
      <c r="F32" s="9"/>
      <c r="G32" s="9"/>
      <c r="H32" s="9"/>
    </row>
    <row r="33" spans="2:11" x14ac:dyDescent="0.25">
      <c r="B33" s="9"/>
      <c r="C33" s="9"/>
      <c r="D33" s="9"/>
      <c r="E33" s="9"/>
      <c r="F33" s="9"/>
      <c r="G33" s="9"/>
      <c r="H33" s="9"/>
    </row>
    <row r="34" spans="2:11" x14ac:dyDescent="0.25">
      <c r="B34" s="9"/>
      <c r="C34" s="9"/>
      <c r="D34" s="9"/>
      <c r="E34" s="9"/>
      <c r="F34" s="9"/>
      <c r="G34" s="9"/>
      <c r="H34" s="9"/>
    </row>
    <row r="35" spans="2:11" x14ac:dyDescent="0.25">
      <c r="B35" s="9"/>
      <c r="C35" s="9"/>
      <c r="D35" s="9"/>
      <c r="E35" s="9"/>
      <c r="F35" s="9"/>
      <c r="G35" s="9"/>
      <c r="H35" s="9"/>
    </row>
    <row r="36" spans="2:11" x14ac:dyDescent="0.25">
      <c r="B36" s="12" t="s">
        <v>15</v>
      </c>
      <c r="C36" s="12"/>
      <c r="D36" s="12"/>
      <c r="E36" s="13">
        <f>SUM(E21:E35)</f>
        <v>392</v>
      </c>
      <c r="F36" s="12"/>
      <c r="G36" s="13">
        <f>+G22+G24+G26</f>
        <v>10994.4</v>
      </c>
      <c r="H36" s="12">
        <f>SUM(H21:H35)</f>
        <v>61080</v>
      </c>
    </row>
    <row r="37" spans="2:11" x14ac:dyDescent="0.25">
      <c r="B37" s="9"/>
      <c r="C37" s="9"/>
      <c r="D37" s="9"/>
      <c r="E37" s="9"/>
      <c r="F37" s="9"/>
      <c r="G37" s="9"/>
      <c r="H37" s="9"/>
    </row>
    <row r="38" spans="2:11" x14ac:dyDescent="0.25">
      <c r="B38" s="76" t="s">
        <v>30</v>
      </c>
      <c r="C38" s="76"/>
      <c r="D38" s="76"/>
      <c r="E38" s="14" t="s">
        <v>16</v>
      </c>
      <c r="F38" s="14"/>
      <c r="G38" s="14"/>
      <c r="H38" s="14">
        <f>+H36</f>
        <v>61080</v>
      </c>
      <c r="K38">
        <f>+H38</f>
        <v>61080</v>
      </c>
    </row>
    <row r="39" spans="2:11" x14ac:dyDescent="0.25">
      <c r="B39" s="22"/>
      <c r="C39" s="22"/>
      <c r="D39" s="22"/>
      <c r="E39" s="9" t="s">
        <v>34</v>
      </c>
      <c r="F39" s="9"/>
      <c r="G39" s="9"/>
      <c r="H39" s="9">
        <f>+H38*15%</f>
        <v>9162</v>
      </c>
      <c r="K39">
        <f>+K38*15%</f>
        <v>9162</v>
      </c>
    </row>
    <row r="40" spans="2:11" ht="15.75" x14ac:dyDescent="0.25">
      <c r="B40" s="77" t="s">
        <v>37</v>
      </c>
      <c r="C40" s="77"/>
      <c r="D40" s="77"/>
      <c r="E40" s="15" t="s">
        <v>17</v>
      </c>
      <c r="F40" s="2"/>
      <c r="G40" s="2"/>
      <c r="H40" s="2">
        <f>+K41/2</f>
        <v>4672.62</v>
      </c>
      <c r="K40">
        <f>+K38-K39</f>
        <v>51918</v>
      </c>
    </row>
    <row r="41" spans="2:11" ht="15.75" x14ac:dyDescent="0.25">
      <c r="B41" s="77"/>
      <c r="C41" s="77"/>
      <c r="D41" s="77"/>
      <c r="E41" s="15" t="s">
        <v>18</v>
      </c>
      <c r="F41" s="2"/>
      <c r="G41" s="2"/>
      <c r="H41" s="2">
        <f>+K41/2</f>
        <v>4672.62</v>
      </c>
      <c r="K41">
        <f>+K40*18%</f>
        <v>9345.24</v>
      </c>
    </row>
    <row r="42" spans="2:11" ht="15.75" x14ac:dyDescent="0.25">
      <c r="B42" s="16"/>
      <c r="C42" s="16"/>
      <c r="D42" s="16"/>
      <c r="E42" s="15" t="s">
        <v>36</v>
      </c>
      <c r="F42" s="2"/>
      <c r="G42" s="2"/>
      <c r="H42" s="23">
        <v>0</v>
      </c>
    </row>
    <row r="43" spans="2:11" ht="15.75" x14ac:dyDescent="0.25">
      <c r="B43" s="16"/>
      <c r="C43" s="16"/>
      <c r="D43" s="16"/>
      <c r="E43" s="15" t="s">
        <v>35</v>
      </c>
      <c r="F43" s="2"/>
      <c r="G43" s="2"/>
      <c r="H43" s="23">
        <v>0</v>
      </c>
    </row>
    <row r="44" spans="2:11" ht="15.75" x14ac:dyDescent="0.25">
      <c r="B44" s="16"/>
      <c r="C44" s="16"/>
      <c r="D44" s="16"/>
      <c r="E44" s="15" t="s">
        <v>19</v>
      </c>
      <c r="F44" s="2"/>
      <c r="G44" s="2"/>
      <c r="H44" s="2">
        <v>-0.24</v>
      </c>
    </row>
    <row r="45" spans="2:11" ht="15.75" x14ac:dyDescent="0.25">
      <c r="B45" s="78" t="s">
        <v>20</v>
      </c>
      <c r="C45" s="78"/>
      <c r="D45" s="78"/>
      <c r="E45" s="17" t="s">
        <v>15</v>
      </c>
      <c r="F45" s="2"/>
      <c r="G45" s="2"/>
      <c r="H45" s="17">
        <f>+H38-H39+H40+H41+H44</f>
        <v>61263.000000000007</v>
      </c>
    </row>
    <row r="46" spans="2:11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11" ht="15.75" x14ac:dyDescent="0.25">
      <c r="B47" s="18"/>
      <c r="C47" s="18"/>
      <c r="D47" s="18"/>
      <c r="E47" s="2" t="s">
        <v>23</v>
      </c>
      <c r="F47" s="2"/>
      <c r="G47" s="2"/>
      <c r="H47" s="17">
        <f>+H45-H46</f>
        <v>61263.000000000007</v>
      </c>
    </row>
    <row r="48" spans="2:11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8:D38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7"/>
  <sheetViews>
    <sheetView workbookViewId="0">
      <selection activeCell="B5" sqref="B5:H57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107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108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109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110</v>
      </c>
      <c r="C18" s="4"/>
      <c r="D18" s="4"/>
      <c r="E18" s="4"/>
      <c r="F18" s="4" t="s">
        <v>115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98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111</v>
      </c>
      <c r="D22" s="10">
        <v>69111011</v>
      </c>
      <c r="E22" s="10">
        <v>36</v>
      </c>
      <c r="F22" s="10">
        <v>124</v>
      </c>
      <c r="G22" s="9">
        <f>+H22*12%</f>
        <v>535.67999999999995</v>
      </c>
      <c r="H22" s="9">
        <f t="shared" ref="H22:H23" si="0">+F22*E22</f>
        <v>4464</v>
      </c>
    </row>
    <row r="23" spans="2:8" x14ac:dyDescent="0.25">
      <c r="B23" s="10">
        <v>2</v>
      </c>
      <c r="C23" s="9" t="s">
        <v>112</v>
      </c>
      <c r="D23" s="9">
        <v>69111011</v>
      </c>
      <c r="E23" s="10">
        <v>36</v>
      </c>
      <c r="F23" s="10">
        <v>140</v>
      </c>
      <c r="G23" s="9">
        <f>+H23*12%</f>
        <v>604.79999999999995</v>
      </c>
      <c r="H23" s="9">
        <f t="shared" si="0"/>
        <v>5040</v>
      </c>
    </row>
    <row r="24" spans="2:8" x14ac:dyDescent="0.25">
      <c r="B24" s="10"/>
      <c r="C24" s="9"/>
      <c r="D24" s="10"/>
      <c r="E24" s="10"/>
      <c r="F24" s="25"/>
      <c r="G24" s="9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25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1" x14ac:dyDescent="0.25">
      <c r="B33" s="10"/>
      <c r="C33" s="9"/>
      <c r="D33" s="9"/>
      <c r="E33" s="10"/>
      <c r="F33" s="25"/>
      <c r="G33" s="9"/>
      <c r="H33" s="9"/>
    </row>
    <row r="34" spans="2:11" x14ac:dyDescent="0.25">
      <c r="B34" s="10"/>
      <c r="C34" s="9"/>
      <c r="D34" s="9"/>
      <c r="E34" s="10"/>
      <c r="F34" s="25"/>
      <c r="G34" s="9"/>
      <c r="H34" s="9"/>
    </row>
    <row r="35" spans="2:11" x14ac:dyDescent="0.25">
      <c r="B35" s="10"/>
      <c r="C35" s="9"/>
      <c r="D35" s="9"/>
      <c r="E35" s="10"/>
      <c r="F35" s="25"/>
      <c r="G35" s="9"/>
      <c r="H35" s="9"/>
    </row>
    <row r="37" spans="2:11" x14ac:dyDescent="0.25">
      <c r="B37" s="12" t="s">
        <v>15</v>
      </c>
      <c r="C37" s="12"/>
      <c r="D37" s="12"/>
      <c r="E37" s="13">
        <f>SUM(E21:E35)</f>
        <v>72</v>
      </c>
      <c r="F37" s="12"/>
      <c r="G37" s="13">
        <f>SUM(G22:G35)</f>
        <v>1140.48</v>
      </c>
      <c r="H37" s="12">
        <f>SUM(H21:H35)</f>
        <v>9504</v>
      </c>
    </row>
    <row r="38" spans="2:11" x14ac:dyDescent="0.25">
      <c r="B38" s="9"/>
      <c r="C38" s="9"/>
      <c r="D38" s="9"/>
      <c r="E38" s="9"/>
      <c r="F38" s="9"/>
      <c r="G38" s="9"/>
      <c r="H38" s="9"/>
    </row>
    <row r="39" spans="2:11" x14ac:dyDescent="0.25">
      <c r="B39" s="76" t="s">
        <v>30</v>
      </c>
      <c r="C39" s="76"/>
      <c r="D39" s="76"/>
      <c r="E39" s="14" t="s">
        <v>16</v>
      </c>
      <c r="F39" s="14"/>
      <c r="G39" s="14"/>
      <c r="H39" s="14">
        <f>+H37</f>
        <v>9504</v>
      </c>
      <c r="K39">
        <f>+H39</f>
        <v>9504</v>
      </c>
    </row>
    <row r="40" spans="2:11" x14ac:dyDescent="0.25">
      <c r="B40" s="22"/>
      <c r="C40" s="22"/>
      <c r="D40" s="22"/>
      <c r="E40" s="9" t="s">
        <v>113</v>
      </c>
      <c r="F40" s="9"/>
      <c r="G40" s="9"/>
      <c r="H40" s="9">
        <v>3326.4</v>
      </c>
      <c r="K40">
        <f>+K39*35%</f>
        <v>3326.3999999999996</v>
      </c>
    </row>
    <row r="41" spans="2:11" ht="15.75" x14ac:dyDescent="0.25">
      <c r="B41" s="77" t="s">
        <v>114</v>
      </c>
      <c r="C41" s="77"/>
      <c r="D41" s="77"/>
      <c r="E41" s="15" t="s">
        <v>17</v>
      </c>
      <c r="F41" s="2"/>
      <c r="G41" s="2"/>
      <c r="H41" s="2">
        <v>0</v>
      </c>
      <c r="K41">
        <f>+K39-K40</f>
        <v>6177.6</v>
      </c>
    </row>
    <row r="42" spans="2:11" ht="15.75" x14ac:dyDescent="0.25">
      <c r="B42" s="77"/>
      <c r="C42" s="77"/>
      <c r="D42" s="77"/>
      <c r="E42" s="15" t="s">
        <v>18</v>
      </c>
      <c r="F42" s="2"/>
      <c r="G42" s="2"/>
      <c r="H42" s="2">
        <v>0</v>
      </c>
      <c r="K42">
        <f>+K41*12%</f>
        <v>741.31200000000001</v>
      </c>
    </row>
    <row r="43" spans="2:11" ht="15.75" x14ac:dyDescent="0.25">
      <c r="B43" s="16"/>
      <c r="C43" s="16"/>
      <c r="D43" s="16"/>
      <c r="E43" s="15" t="s">
        <v>36</v>
      </c>
      <c r="F43" s="2"/>
      <c r="G43" s="2"/>
      <c r="H43" s="26">
        <f>+K42/2</f>
        <v>370.65600000000001</v>
      </c>
    </row>
    <row r="44" spans="2:11" ht="15.75" x14ac:dyDescent="0.25">
      <c r="B44" s="16"/>
      <c r="C44" s="16"/>
      <c r="D44" s="16"/>
      <c r="E44" s="15" t="s">
        <v>35</v>
      </c>
      <c r="F44" s="2"/>
      <c r="G44" s="2"/>
      <c r="H44" s="26">
        <f>+K42/2</f>
        <v>370.65600000000001</v>
      </c>
    </row>
    <row r="45" spans="2:11" ht="15.75" x14ac:dyDescent="0.25">
      <c r="B45" s="16"/>
      <c r="C45" s="16"/>
      <c r="D45" s="16"/>
      <c r="E45" s="15" t="s">
        <v>19</v>
      </c>
      <c r="F45" s="2"/>
      <c r="G45" s="2"/>
      <c r="H45" s="2">
        <v>0.09</v>
      </c>
    </row>
    <row r="46" spans="2:11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+H39-H40+H43+H44+H45</f>
        <v>6919.0020000000004</v>
      </c>
    </row>
    <row r="47" spans="2:11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1" ht="15.75" x14ac:dyDescent="0.25">
      <c r="B48" s="18"/>
      <c r="C48" s="18"/>
      <c r="D48" s="18"/>
      <c r="E48" s="2" t="s">
        <v>23</v>
      </c>
      <c r="F48" s="2"/>
      <c r="G48" s="2"/>
      <c r="H48" s="17">
        <f>+H46-H47</f>
        <v>6919.0020000000004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39:D39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3"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2.8554687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121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120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122</v>
      </c>
      <c r="D22" s="10">
        <v>82159900</v>
      </c>
      <c r="E22" s="10">
        <v>180</v>
      </c>
      <c r="F22" s="10">
        <v>45</v>
      </c>
      <c r="G22" s="28">
        <f>+H22*18%</f>
        <v>1458</v>
      </c>
      <c r="H22" s="9">
        <f>+E22*F22</f>
        <v>8100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>
        <v>2</v>
      </c>
      <c r="C24" s="9" t="s">
        <v>123</v>
      </c>
      <c r="D24" s="10">
        <v>82159900</v>
      </c>
      <c r="E24" s="10">
        <v>120</v>
      </c>
      <c r="F24" s="10">
        <v>45</v>
      </c>
      <c r="G24" s="28">
        <f>+H24*18%</f>
        <v>972</v>
      </c>
      <c r="H24" s="9">
        <f>+F24*E24</f>
        <v>5400</v>
      </c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>
        <v>3</v>
      </c>
      <c r="C26" s="9" t="s">
        <v>124</v>
      </c>
      <c r="D26" s="10">
        <v>39249090</v>
      </c>
      <c r="E26" s="10">
        <v>2</v>
      </c>
      <c r="F26" s="10">
        <v>2025</v>
      </c>
      <c r="G26" s="28">
        <f>+H26*18%</f>
        <v>729</v>
      </c>
      <c r="H26" s="9">
        <f>+F26*E26</f>
        <v>4050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302</v>
      </c>
      <c r="F37" s="12"/>
      <c r="G37" s="13">
        <f>SUM(G21:G35)</f>
        <v>3159</v>
      </c>
      <c r="H37" s="12">
        <f>SUM(H21:H35)</f>
        <v>17550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17550</v>
      </c>
    </row>
    <row r="40" spans="2:8" ht="15.75" x14ac:dyDescent="0.25">
      <c r="B40" s="77" t="s">
        <v>125</v>
      </c>
      <c r="C40" s="77"/>
      <c r="D40" s="77"/>
      <c r="E40" s="15" t="s">
        <v>17</v>
      </c>
      <c r="F40" s="2"/>
      <c r="G40" s="2"/>
      <c r="H40" s="23">
        <f>+H39*9%</f>
        <v>1579.5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1579.5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20709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20709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2.285156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5.710937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129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128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117</v>
      </c>
      <c r="D22" s="21">
        <v>84183010</v>
      </c>
      <c r="E22" s="10">
        <v>1</v>
      </c>
      <c r="F22" s="10">
        <v>29500</v>
      </c>
      <c r="G22" s="28">
        <f>+H22*18%</f>
        <v>5310</v>
      </c>
      <c r="H22" s="9">
        <f>+F22*E22</f>
        <v>29500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29">
        <v>2</v>
      </c>
      <c r="C24" s="11" t="s">
        <v>126</v>
      </c>
      <c r="D24" s="21">
        <v>84183010</v>
      </c>
      <c r="E24" s="10">
        <v>1</v>
      </c>
      <c r="F24" s="10">
        <v>24900</v>
      </c>
      <c r="G24" s="28">
        <f>+H24*18%</f>
        <v>4482</v>
      </c>
      <c r="H24" s="9">
        <f>+F24*E24</f>
        <v>24900</v>
      </c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>
        <v>3</v>
      </c>
      <c r="C26" s="9" t="s">
        <v>118</v>
      </c>
      <c r="D26" s="10">
        <v>84381010</v>
      </c>
      <c r="E26" s="10">
        <v>1</v>
      </c>
      <c r="F26" s="10">
        <v>49000</v>
      </c>
      <c r="G26" s="28">
        <f>+H26*18%</f>
        <v>8820</v>
      </c>
      <c r="H26" s="9">
        <f>+F26*E26</f>
        <v>49000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3</v>
      </c>
      <c r="F37" s="12"/>
      <c r="G37" s="13">
        <f>SUM(G21:G35)</f>
        <v>18612</v>
      </c>
      <c r="H37" s="12">
        <f>SUM(H21:H35)</f>
        <v>103400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103400</v>
      </c>
    </row>
    <row r="40" spans="2:8" ht="15.75" x14ac:dyDescent="0.25">
      <c r="B40" s="77" t="s">
        <v>127</v>
      </c>
      <c r="C40" s="77"/>
      <c r="D40" s="77"/>
      <c r="E40" s="15" t="s">
        <v>17</v>
      </c>
      <c r="F40" s="2"/>
      <c r="G40" s="2"/>
      <c r="H40" s="23">
        <f>+H39*9%</f>
        <v>9306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9306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122012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122012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7"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2.140625" customWidth="1"/>
    <col min="4" max="4" width="11.42578125" customWidth="1"/>
    <col min="5" max="5" width="9.7109375" customWidth="1"/>
    <col min="6" max="6" width="11.42578125" customWidth="1"/>
    <col min="7" max="7" width="12.42578125" customWidth="1"/>
    <col min="8" max="8" width="12.4257812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132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133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134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135</v>
      </c>
      <c r="C18" s="4"/>
      <c r="D18" s="4"/>
      <c r="E18" s="4"/>
      <c r="F18" s="4" t="s">
        <v>130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128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9" t="s">
        <v>136</v>
      </c>
      <c r="D22" s="10">
        <v>39249090</v>
      </c>
      <c r="E22" s="10">
        <v>3</v>
      </c>
      <c r="F22" s="10">
        <v>5400</v>
      </c>
      <c r="G22" s="28">
        <f>+H22*18%</f>
        <v>2916</v>
      </c>
      <c r="H22" s="9">
        <f>+F22*E22</f>
        <v>16200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29"/>
      <c r="C24" s="11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3</v>
      </c>
      <c r="F37" s="12"/>
      <c r="G37" s="13">
        <f>SUM(G21:G35)</f>
        <v>2916</v>
      </c>
      <c r="H37" s="12">
        <f>SUM(H21:H35)</f>
        <v>16200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16200</v>
      </c>
    </row>
    <row r="40" spans="2:8" ht="15.75" x14ac:dyDescent="0.25">
      <c r="B40" s="77" t="s">
        <v>131</v>
      </c>
      <c r="C40" s="77"/>
      <c r="D40" s="77"/>
      <c r="E40" s="15" t="s">
        <v>17</v>
      </c>
      <c r="F40" s="2"/>
      <c r="G40" s="2"/>
      <c r="H40" s="23">
        <f>+H39*9%</f>
        <v>1458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1458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19116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19116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topLeftCell="A4" workbookViewId="0">
      <selection activeCell="B5" sqref="B5:H55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3.42578125" customWidth="1"/>
    <col min="4" max="4" width="11.42578125" customWidth="1"/>
    <col min="5" max="5" width="9.7109375" customWidth="1"/>
    <col min="6" max="6" width="11.42578125" customWidth="1"/>
    <col min="7" max="7" width="12.42578125" customWidth="1"/>
    <col min="8" max="8" width="13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138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142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143</v>
      </c>
      <c r="C17" s="4"/>
      <c r="D17" s="4"/>
      <c r="E17" s="4"/>
      <c r="F17" s="4" t="s">
        <v>144</v>
      </c>
      <c r="G17" s="4"/>
      <c r="H17" s="4"/>
    </row>
    <row r="18" spans="2:8" ht="15.75" x14ac:dyDescent="0.25">
      <c r="B18" s="4" t="s">
        <v>139</v>
      </c>
      <c r="C18" s="4"/>
      <c r="D18" s="4"/>
      <c r="E18" s="4"/>
      <c r="F18" s="2" t="s">
        <v>141</v>
      </c>
      <c r="G18" s="4"/>
      <c r="H18" s="2"/>
    </row>
    <row r="19" spans="2:8" ht="15.75" x14ac:dyDescent="0.25">
      <c r="B19" s="4" t="s">
        <v>146</v>
      </c>
      <c r="C19" s="4"/>
      <c r="D19" s="4"/>
      <c r="E19" s="4"/>
      <c r="F19" s="4" t="s">
        <v>140</v>
      </c>
      <c r="G19" s="2"/>
      <c r="H19" s="2"/>
    </row>
    <row r="20" spans="2:8" ht="15.75" x14ac:dyDescent="0.25">
      <c r="B20" s="4" t="s">
        <v>145</v>
      </c>
      <c r="C20" s="4"/>
      <c r="D20" s="4"/>
      <c r="E20" s="4"/>
      <c r="F20" s="4" t="s">
        <v>157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9" t="s">
        <v>148</v>
      </c>
      <c r="D23" s="10">
        <v>69120020</v>
      </c>
      <c r="E23" s="10">
        <v>15</v>
      </c>
      <c r="F23" s="30">
        <f>606.75</f>
        <v>606.75</v>
      </c>
      <c r="G23" s="28">
        <f>+H23*12%</f>
        <v>1092.1499999999999</v>
      </c>
      <c r="H23" s="9">
        <f>+F23*E23</f>
        <v>9101.25</v>
      </c>
    </row>
    <row r="24" spans="2:8" x14ac:dyDescent="0.25">
      <c r="B24" s="10">
        <v>2</v>
      </c>
      <c r="C24" s="9" t="s">
        <v>149</v>
      </c>
      <c r="D24" s="10">
        <v>69120020</v>
      </c>
      <c r="E24" s="10">
        <v>25</v>
      </c>
      <c r="F24" s="30">
        <f>1113</f>
        <v>1113</v>
      </c>
      <c r="G24" s="28">
        <f t="shared" ref="G24:G26" si="0">+H24*12%</f>
        <v>3339</v>
      </c>
      <c r="H24" s="9">
        <f t="shared" ref="H24:H26" si="1">+F24*E24</f>
        <v>27825</v>
      </c>
    </row>
    <row r="25" spans="2:8" x14ac:dyDescent="0.25">
      <c r="B25" s="29">
        <v>3</v>
      </c>
      <c r="C25" s="11" t="s">
        <v>150</v>
      </c>
      <c r="D25" s="10">
        <v>69120020</v>
      </c>
      <c r="E25" s="10">
        <v>15</v>
      </c>
      <c r="F25" s="30">
        <f>647.25</f>
        <v>647.25</v>
      </c>
      <c r="G25" s="28">
        <f t="shared" si="0"/>
        <v>1165.05</v>
      </c>
      <c r="H25" s="9">
        <f t="shared" si="1"/>
        <v>9708.75</v>
      </c>
    </row>
    <row r="26" spans="2:8" x14ac:dyDescent="0.25">
      <c r="B26" s="10">
        <v>4</v>
      </c>
      <c r="C26" s="9" t="s">
        <v>151</v>
      </c>
      <c r="D26" s="10">
        <v>69120020</v>
      </c>
      <c r="E26" s="10">
        <v>25</v>
      </c>
      <c r="F26" s="30">
        <f>1194</f>
        <v>1194</v>
      </c>
      <c r="G26" s="28">
        <f t="shared" si="0"/>
        <v>3582</v>
      </c>
      <c r="H26" s="9">
        <f t="shared" si="1"/>
        <v>29850</v>
      </c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31"/>
      <c r="C37" s="31"/>
      <c r="D37" s="31"/>
      <c r="E37" s="31"/>
      <c r="F37" s="31"/>
      <c r="G37" s="31"/>
      <c r="H37" s="31"/>
    </row>
    <row r="38" spans="2:8" x14ac:dyDescent="0.25">
      <c r="B38" s="12" t="s">
        <v>15</v>
      </c>
      <c r="C38" s="12"/>
      <c r="D38" s="12"/>
      <c r="E38" s="13">
        <f>SUM(E22:E36)</f>
        <v>80</v>
      </c>
      <c r="F38" s="12"/>
      <c r="G38" s="13">
        <f>SUM(G22:G36)</f>
        <v>9178.2000000000007</v>
      </c>
      <c r="H38" s="12">
        <f>SUM(H22:H36)</f>
        <v>76485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76485</v>
      </c>
    </row>
    <row r="41" spans="2:8" ht="15.75" x14ac:dyDescent="0.25">
      <c r="B41" s="77" t="s">
        <v>152</v>
      </c>
      <c r="C41" s="77"/>
      <c r="D41" s="77"/>
      <c r="E41" s="15"/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147</v>
      </c>
      <c r="F42" s="2"/>
      <c r="G42" s="2"/>
      <c r="H42" s="23">
        <f>+H40*12%</f>
        <v>9178.1999999999989</v>
      </c>
    </row>
    <row r="43" spans="2:8" ht="15.75" x14ac:dyDescent="0.25">
      <c r="B43" s="16"/>
      <c r="C43" s="16"/>
      <c r="D43" s="16"/>
      <c r="E43" s="15" t="s">
        <v>19</v>
      </c>
      <c r="F43" s="2"/>
      <c r="G43" s="2"/>
      <c r="H43" s="23">
        <v>-0.2</v>
      </c>
    </row>
    <row r="44" spans="2:8" ht="15.75" x14ac:dyDescent="0.25">
      <c r="B44" s="78" t="s">
        <v>20</v>
      </c>
      <c r="C44" s="78"/>
      <c r="D44" s="78"/>
      <c r="E44" s="17" t="s">
        <v>15</v>
      </c>
      <c r="F44" s="2"/>
      <c r="G44" s="2"/>
      <c r="H44" s="24">
        <f>+H40+H42+H43</f>
        <v>85663</v>
      </c>
    </row>
    <row r="45" spans="2:8" ht="15.75" x14ac:dyDescent="0.25">
      <c r="B45" s="72" t="s">
        <v>21</v>
      </c>
      <c r="C45" s="72"/>
      <c r="D45" s="72"/>
      <c r="E45" s="2" t="s">
        <v>22</v>
      </c>
      <c r="F45" s="2"/>
      <c r="G45" s="2"/>
      <c r="H45" s="2">
        <v>0</v>
      </c>
    </row>
    <row r="46" spans="2:8" ht="15.75" x14ac:dyDescent="0.25">
      <c r="B46" s="18"/>
      <c r="C46" s="18"/>
      <c r="D46" s="18"/>
      <c r="E46" s="2" t="s">
        <v>23</v>
      </c>
      <c r="F46" s="2"/>
      <c r="G46" s="2"/>
      <c r="H46" s="24">
        <f>+H44+H45</f>
        <v>85663</v>
      </c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2"/>
      <c r="C48" s="2"/>
      <c r="D48" s="2"/>
      <c r="E48" s="2"/>
      <c r="F48" s="2"/>
      <c r="G48" s="2"/>
      <c r="H48" s="2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19"/>
      <c r="C50" s="19"/>
      <c r="D50" s="19"/>
      <c r="E50" s="19"/>
      <c r="F50" s="19"/>
      <c r="G50" s="19"/>
      <c r="H50" s="19"/>
    </row>
    <row r="51" spans="2:8" ht="18" x14ac:dyDescent="0.25">
      <c r="B51" s="20" t="s">
        <v>24</v>
      </c>
      <c r="C51" s="19"/>
      <c r="D51" s="19"/>
      <c r="E51" s="19"/>
      <c r="F51" s="73" t="s">
        <v>25</v>
      </c>
      <c r="G51" s="73"/>
      <c r="H51" s="73"/>
    </row>
    <row r="52" spans="2:8" ht="15.75" x14ac:dyDescent="0.25">
      <c r="B52" s="21" t="s">
        <v>26</v>
      </c>
      <c r="C52" s="19"/>
      <c r="D52" s="19"/>
      <c r="E52" s="19"/>
      <c r="F52" s="19"/>
      <c r="G52" s="19"/>
      <c r="H52" s="19"/>
    </row>
    <row r="53" spans="2:8" ht="15.75" x14ac:dyDescent="0.25">
      <c r="B53" s="21" t="s">
        <v>27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28</v>
      </c>
      <c r="C54" s="19"/>
      <c r="D54" s="19"/>
      <c r="E54" s="19"/>
      <c r="F54" s="19"/>
      <c r="G54" s="19"/>
      <c r="H54" s="19"/>
    </row>
    <row r="55" spans="2:8" ht="15.75" x14ac:dyDescent="0.25">
      <c r="B55" s="19"/>
      <c r="C55" s="19"/>
      <c r="D55" s="19"/>
      <c r="E55" s="19"/>
      <c r="F55" s="73" t="s">
        <v>29</v>
      </c>
      <c r="G55" s="73"/>
      <c r="H55" s="73"/>
    </row>
  </sheetData>
  <mergeCells count="8">
    <mergeCell ref="B45:D45"/>
    <mergeCell ref="F51:H51"/>
    <mergeCell ref="F55:H55"/>
    <mergeCell ref="B5:C5"/>
    <mergeCell ref="B13:H13"/>
    <mergeCell ref="B40:D40"/>
    <mergeCell ref="B41:D41"/>
    <mergeCell ref="B44:D44"/>
  </mergeCells>
  <hyperlinks>
    <hyperlink ref="E42" r:id="rId1"/>
  </hyperlinks>
  <pageMargins left="0" right="0" top="0" bottom="0" header="0" footer="0"/>
  <pageSetup paperSize="9" scale="90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workbookViewId="0">
      <selection activeCell="B5" sqref="B5:H55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3.42578125" customWidth="1"/>
    <col min="4" max="4" width="11.42578125" customWidth="1"/>
    <col min="5" max="5" width="9.7109375" customWidth="1"/>
    <col min="6" max="6" width="11.42578125" customWidth="1"/>
    <col min="7" max="7" width="12.42578125" customWidth="1"/>
    <col min="8" max="8" width="13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138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142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143</v>
      </c>
      <c r="C17" s="4"/>
      <c r="D17" s="4"/>
      <c r="E17" s="4"/>
      <c r="F17" s="4" t="s">
        <v>153</v>
      </c>
      <c r="G17" s="4"/>
      <c r="H17" s="4"/>
    </row>
    <row r="18" spans="2:8" ht="15.75" x14ac:dyDescent="0.25">
      <c r="B18" s="4" t="s">
        <v>139</v>
      </c>
      <c r="C18" s="4"/>
      <c r="D18" s="4"/>
      <c r="E18" s="4"/>
      <c r="F18" s="2" t="s">
        <v>154</v>
      </c>
      <c r="G18" s="4"/>
      <c r="H18" s="2"/>
    </row>
    <row r="19" spans="2:8" ht="15.75" x14ac:dyDescent="0.25">
      <c r="B19" s="4" t="s">
        <v>146</v>
      </c>
      <c r="C19" s="4"/>
      <c r="D19" s="4"/>
      <c r="E19" s="4"/>
      <c r="F19" s="4"/>
      <c r="G19" s="2"/>
      <c r="H19" s="2"/>
    </row>
    <row r="20" spans="2:8" ht="15.75" x14ac:dyDescent="0.25">
      <c r="B20" s="4" t="s">
        <v>145</v>
      </c>
      <c r="C20" s="4"/>
      <c r="D20" s="4"/>
      <c r="E20" s="4"/>
      <c r="F20" s="4"/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9" t="s">
        <v>148</v>
      </c>
      <c r="D23" s="10">
        <v>69120020</v>
      </c>
      <c r="E23" s="10">
        <v>1</v>
      </c>
      <c r="F23" s="30">
        <f>606.75</f>
        <v>606.75</v>
      </c>
      <c r="G23" s="28">
        <f>+H23*12%</f>
        <v>72.81</v>
      </c>
      <c r="H23" s="9">
        <f>+F23*E23</f>
        <v>606.75</v>
      </c>
    </row>
    <row r="24" spans="2:8" x14ac:dyDescent="0.25">
      <c r="B24" s="10">
        <v>2</v>
      </c>
      <c r="C24" s="9" t="s">
        <v>149</v>
      </c>
      <c r="D24" s="10">
        <v>69120020</v>
      </c>
      <c r="E24" s="10">
        <v>1</v>
      </c>
      <c r="F24" s="30">
        <f>1113</f>
        <v>1113</v>
      </c>
      <c r="G24" s="28">
        <f t="shared" ref="G24:G26" si="0">+H24*12%</f>
        <v>133.56</v>
      </c>
      <c r="H24" s="9">
        <f t="shared" ref="H24:H26" si="1">+F24*E24</f>
        <v>1113</v>
      </c>
    </row>
    <row r="25" spans="2:8" x14ac:dyDescent="0.25">
      <c r="B25" s="29">
        <v>3</v>
      </c>
      <c r="C25" s="11" t="s">
        <v>150</v>
      </c>
      <c r="D25" s="10">
        <v>69120020</v>
      </c>
      <c r="E25" s="10">
        <v>1</v>
      </c>
      <c r="F25" s="30">
        <f>647.25</f>
        <v>647.25</v>
      </c>
      <c r="G25" s="28">
        <f t="shared" si="0"/>
        <v>77.67</v>
      </c>
      <c r="H25" s="9">
        <f t="shared" si="1"/>
        <v>647.25</v>
      </c>
    </row>
    <row r="26" spans="2:8" x14ac:dyDescent="0.25">
      <c r="B26" s="10">
        <v>4</v>
      </c>
      <c r="C26" s="9" t="s">
        <v>151</v>
      </c>
      <c r="D26" s="10">
        <v>69120020</v>
      </c>
      <c r="E26" s="10">
        <v>1</v>
      </c>
      <c r="F26" s="30">
        <f>1194</f>
        <v>1194</v>
      </c>
      <c r="G26" s="28">
        <f t="shared" si="0"/>
        <v>143.28</v>
      </c>
      <c r="H26" s="9">
        <f t="shared" si="1"/>
        <v>1194</v>
      </c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31"/>
      <c r="C37" s="31"/>
      <c r="D37" s="31"/>
      <c r="E37" s="31"/>
      <c r="F37" s="31"/>
      <c r="G37" s="31"/>
      <c r="H37" s="31"/>
    </row>
    <row r="38" spans="2:8" x14ac:dyDescent="0.25">
      <c r="B38" s="12" t="s">
        <v>15</v>
      </c>
      <c r="C38" s="12"/>
      <c r="D38" s="12"/>
      <c r="E38" s="13">
        <f>SUM(E22:E36)</f>
        <v>4</v>
      </c>
      <c r="F38" s="12"/>
      <c r="G38" s="13">
        <f>SUM(G22:G36)</f>
        <v>427.32000000000005</v>
      </c>
      <c r="H38" s="12">
        <f>SUM(H22:H36)</f>
        <v>3561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3561</v>
      </c>
    </row>
    <row r="41" spans="2:8" ht="15.75" x14ac:dyDescent="0.25">
      <c r="B41" s="77" t="s">
        <v>155</v>
      </c>
      <c r="C41" s="77"/>
      <c r="D41" s="77"/>
      <c r="E41" s="15"/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147</v>
      </c>
      <c r="F42" s="2"/>
      <c r="G42" s="2"/>
      <c r="H42" s="23">
        <f>+H40*12%</f>
        <v>427.32</v>
      </c>
    </row>
    <row r="43" spans="2:8" ht="15.75" x14ac:dyDescent="0.25">
      <c r="B43" s="16"/>
      <c r="C43" s="16"/>
      <c r="D43" s="16"/>
      <c r="E43" s="15" t="s">
        <v>19</v>
      </c>
      <c r="F43" s="2"/>
      <c r="G43" s="2"/>
      <c r="H43" s="23">
        <v>-0.32</v>
      </c>
    </row>
    <row r="44" spans="2:8" ht="15.75" x14ac:dyDescent="0.25">
      <c r="B44" s="78" t="s">
        <v>20</v>
      </c>
      <c r="C44" s="78"/>
      <c r="D44" s="78"/>
      <c r="E44" s="17" t="s">
        <v>15</v>
      </c>
      <c r="F44" s="2"/>
      <c r="G44" s="2"/>
      <c r="H44" s="24">
        <f>+H40+H42+H43</f>
        <v>3988</v>
      </c>
    </row>
    <row r="45" spans="2:8" ht="15.75" x14ac:dyDescent="0.25">
      <c r="B45" s="72" t="s">
        <v>21</v>
      </c>
      <c r="C45" s="72"/>
      <c r="D45" s="72"/>
      <c r="E45" s="2" t="s">
        <v>22</v>
      </c>
      <c r="F45" s="2"/>
      <c r="G45" s="2"/>
      <c r="H45" s="2">
        <v>0</v>
      </c>
    </row>
    <row r="46" spans="2:8" ht="15.75" x14ac:dyDescent="0.25">
      <c r="B46" s="18"/>
      <c r="C46" s="18"/>
      <c r="D46" s="18"/>
      <c r="E46" s="2" t="s">
        <v>23</v>
      </c>
      <c r="F46" s="2"/>
      <c r="G46" s="2"/>
      <c r="H46" s="24">
        <f>+H44+H45</f>
        <v>3988</v>
      </c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2"/>
      <c r="C48" s="2"/>
      <c r="D48" s="2"/>
      <c r="E48" s="2"/>
      <c r="F48" s="2"/>
      <c r="G48" s="2"/>
      <c r="H48" s="2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19"/>
      <c r="C50" s="19"/>
      <c r="D50" s="19"/>
      <c r="E50" s="19"/>
      <c r="F50" s="19"/>
      <c r="G50" s="19"/>
      <c r="H50" s="19"/>
    </row>
    <row r="51" spans="2:8" ht="18" x14ac:dyDescent="0.25">
      <c r="B51" s="20" t="s">
        <v>24</v>
      </c>
      <c r="C51" s="19"/>
      <c r="D51" s="19"/>
      <c r="E51" s="19"/>
      <c r="F51" s="73" t="s">
        <v>25</v>
      </c>
      <c r="G51" s="73"/>
      <c r="H51" s="73"/>
    </row>
    <row r="52" spans="2:8" ht="15.75" x14ac:dyDescent="0.25">
      <c r="B52" s="21" t="s">
        <v>26</v>
      </c>
      <c r="C52" s="19"/>
      <c r="D52" s="19"/>
      <c r="E52" s="19"/>
      <c r="F52" s="19"/>
      <c r="G52" s="19"/>
      <c r="H52" s="19"/>
    </row>
    <row r="53" spans="2:8" ht="15.75" x14ac:dyDescent="0.25">
      <c r="B53" s="21" t="s">
        <v>27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28</v>
      </c>
      <c r="C54" s="19"/>
      <c r="D54" s="19"/>
      <c r="E54" s="19"/>
      <c r="F54" s="19"/>
      <c r="G54" s="19"/>
      <c r="H54" s="19"/>
    </row>
    <row r="55" spans="2:8" ht="15.75" x14ac:dyDescent="0.25">
      <c r="B55" s="19"/>
      <c r="C55" s="19"/>
      <c r="D55" s="19"/>
      <c r="E55" s="19"/>
      <c r="F55" s="73" t="s">
        <v>29</v>
      </c>
      <c r="G55" s="73"/>
      <c r="H55" s="73"/>
    </row>
  </sheetData>
  <mergeCells count="8">
    <mergeCell ref="F51:H51"/>
    <mergeCell ref="F55:H55"/>
    <mergeCell ref="B5:C5"/>
    <mergeCell ref="B13:H13"/>
    <mergeCell ref="B40:D40"/>
    <mergeCell ref="B41:D41"/>
    <mergeCell ref="B44:D44"/>
    <mergeCell ref="B45:D45"/>
  </mergeCells>
  <hyperlinks>
    <hyperlink ref="E42" r:id="rId1"/>
  </hyperlinks>
  <pageMargins left="0" right="0" top="0" bottom="0" header="0" footer="0"/>
  <pageSetup paperSize="9" scale="90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2.140625" customWidth="1"/>
    <col min="4" max="4" width="11.42578125" customWidth="1"/>
    <col min="5" max="5" width="9.7109375" customWidth="1"/>
    <col min="6" max="6" width="11.42578125" customWidth="1"/>
    <col min="7" max="7" width="12.42578125" customWidth="1"/>
    <col min="8" max="8" width="13.28515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167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168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169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170</v>
      </c>
      <c r="C18" s="4"/>
      <c r="D18" s="4"/>
      <c r="E18" s="4"/>
      <c r="F18" s="4" t="s">
        <v>156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171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>
        <v>22011010</v>
      </c>
      <c r="E22" s="10">
        <v>250</v>
      </c>
      <c r="F22" s="10">
        <v>180</v>
      </c>
      <c r="G22" s="28">
        <v>8100</v>
      </c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29"/>
      <c r="C24" s="11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8100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166</v>
      </c>
      <c r="C40" s="77"/>
      <c r="D40" s="77"/>
      <c r="E40" s="15" t="s">
        <v>17</v>
      </c>
      <c r="F40" s="2"/>
      <c r="G40" s="2"/>
      <c r="H40" s="23">
        <f>+H39*9%</f>
        <v>4050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4050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53100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53100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phoneticPr fontId="12" type="noConversion"/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8"/>
  <sheetViews>
    <sheetView topLeftCell="A4" workbookViewId="0">
      <selection activeCell="B5" sqref="B5:H58"/>
    </sheetView>
  </sheetViews>
  <sheetFormatPr defaultColWidth="11.42578125" defaultRowHeight="15" x14ac:dyDescent="0.25"/>
  <cols>
    <col min="1" max="1" width="3.28515625" customWidth="1"/>
    <col min="2" max="2" width="8.7109375" customWidth="1"/>
    <col min="3" max="3" width="38.7109375" customWidth="1"/>
    <col min="4" max="4" width="14.42578125" customWidth="1"/>
    <col min="5" max="5" width="13" customWidth="1"/>
    <col min="8" max="8" width="13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8" x14ac:dyDescent="0.25">
      <c r="B14" s="4" t="s">
        <v>39</v>
      </c>
      <c r="C14" s="4"/>
      <c r="D14" s="32"/>
      <c r="E14" s="32"/>
      <c r="F14" s="32"/>
      <c r="G14" s="32"/>
      <c r="H14" s="32"/>
    </row>
    <row r="15" spans="2:8" ht="18" x14ac:dyDescent="0.25">
      <c r="B15" s="4" t="s">
        <v>161</v>
      </c>
      <c r="C15" s="4"/>
      <c r="D15" s="32"/>
      <c r="E15" s="32"/>
      <c r="F15" s="32"/>
      <c r="G15" s="32"/>
      <c r="H15" s="32"/>
    </row>
    <row r="16" spans="2:8" ht="15.75" x14ac:dyDescent="0.25">
      <c r="B16" s="4" t="s">
        <v>162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163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186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164</v>
      </c>
      <c r="C19" s="4"/>
      <c r="D19" s="4"/>
      <c r="E19" s="4"/>
      <c r="F19" s="4" t="s">
        <v>184</v>
      </c>
      <c r="G19" s="4"/>
      <c r="H19" s="4"/>
    </row>
    <row r="20" spans="2:8" ht="15.75" x14ac:dyDescent="0.25">
      <c r="B20" s="4" t="s">
        <v>165</v>
      </c>
      <c r="C20" s="4"/>
      <c r="D20" s="4"/>
      <c r="E20" s="4"/>
      <c r="F20" s="4" t="s">
        <v>187</v>
      </c>
      <c r="G20" s="4"/>
      <c r="H20" s="2"/>
    </row>
    <row r="21" spans="2:8" ht="15.75" x14ac:dyDescent="0.25">
      <c r="B21" s="4"/>
      <c r="C21" s="4"/>
      <c r="D21" s="4"/>
      <c r="E21" s="4"/>
      <c r="F21" s="5" t="s">
        <v>173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185</v>
      </c>
      <c r="D24" s="10">
        <v>69111011</v>
      </c>
      <c r="E24" s="10">
        <v>389</v>
      </c>
      <c r="F24" s="10">
        <v>72</v>
      </c>
      <c r="G24" s="28">
        <f>+H24*12%</f>
        <v>3360.96</v>
      </c>
      <c r="H24" s="9">
        <f>+F24*E24</f>
        <v>28008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10"/>
      <c r="C37" s="9"/>
      <c r="D37" s="9"/>
      <c r="E37" s="10"/>
      <c r="F37" s="25"/>
      <c r="G37" s="9"/>
      <c r="H37" s="9"/>
    </row>
    <row r="39" spans="2:8" x14ac:dyDescent="0.25">
      <c r="B39" s="12" t="s">
        <v>15</v>
      </c>
      <c r="C39" s="12"/>
      <c r="D39" s="12"/>
      <c r="E39" s="13">
        <f>SUM(E23:E37)</f>
        <v>389</v>
      </c>
      <c r="F39" s="12"/>
      <c r="G39" s="13">
        <f>SUM(G23:G37)</f>
        <v>3360.96</v>
      </c>
      <c r="H39" s="12">
        <f>SUM(H23:H37)</f>
        <v>28008</v>
      </c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28008</v>
      </c>
    </row>
    <row r="42" spans="2:8" ht="15.75" x14ac:dyDescent="0.25">
      <c r="B42" s="77" t="s">
        <v>160</v>
      </c>
      <c r="C42" s="77"/>
      <c r="D42" s="77"/>
      <c r="E42" s="15"/>
      <c r="F42" s="2"/>
      <c r="G42" s="2"/>
      <c r="H42" s="23">
        <v>0</v>
      </c>
    </row>
    <row r="43" spans="2:8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8" ht="15.75" x14ac:dyDescent="0.25">
      <c r="B44" s="16"/>
      <c r="C44" s="16"/>
      <c r="D44" s="16"/>
      <c r="E44" s="15" t="s">
        <v>210</v>
      </c>
      <c r="F44" s="2"/>
      <c r="G44" s="2"/>
      <c r="H44" s="23">
        <f>+H41*12%</f>
        <v>3360.96</v>
      </c>
    </row>
    <row r="45" spans="2:8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8" ht="15.75" x14ac:dyDescent="0.25">
      <c r="B46" s="16"/>
      <c r="C46" s="16"/>
      <c r="D46" s="16"/>
      <c r="E46" s="15" t="s">
        <v>19</v>
      </c>
      <c r="F46" s="2"/>
      <c r="G46" s="2"/>
      <c r="H46" s="23">
        <v>0.04</v>
      </c>
    </row>
    <row r="47" spans="2:8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+H41+H42+H43+H44+H45+H46</f>
        <v>31369</v>
      </c>
    </row>
    <row r="48" spans="2:8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31369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5:C5"/>
    <mergeCell ref="B13:H13"/>
    <mergeCell ref="B41:D41"/>
    <mergeCell ref="B42:D42"/>
    <mergeCell ref="B43:D43"/>
    <mergeCell ref="B47:D47"/>
  </mergeCells>
  <phoneticPr fontId="12" type="noConversion"/>
  <hyperlinks>
    <hyperlink ref="E44" r:id="rId1"/>
  </hyperlinks>
  <pageMargins left="0.19685039370078741" right="0" top="0.19685039370078741" bottom="0" header="0.51181102362204722" footer="0.51181102362204722"/>
  <pageSetup paperSize="9" scale="85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58"/>
  <sheetViews>
    <sheetView workbookViewId="0">
      <selection activeCell="B6" sqref="B5:H58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4.42578125" customWidth="1"/>
    <col min="5" max="5" width="10.140625" customWidth="1"/>
    <col min="7" max="7" width="9.85546875" customWidth="1"/>
    <col min="8" max="8" width="14.42578125" customWidth="1"/>
  </cols>
  <sheetData>
    <row r="5" spans="2:10" ht="18" x14ac:dyDescent="0.25">
      <c r="B5" s="74" t="s">
        <v>0</v>
      </c>
      <c r="C5" s="74"/>
      <c r="D5" s="1"/>
      <c r="E5" s="2"/>
      <c r="F5" s="2"/>
      <c r="G5" s="2"/>
      <c r="H5" s="2"/>
      <c r="J5" s="33"/>
    </row>
    <row r="6" spans="2:10" ht="15.75" x14ac:dyDescent="0.25">
      <c r="B6" s="2" t="s">
        <v>1</v>
      </c>
      <c r="C6" s="2"/>
      <c r="D6" s="2"/>
      <c r="E6" s="2"/>
      <c r="F6" s="2"/>
      <c r="G6" s="2"/>
      <c r="H6" s="2"/>
    </row>
    <row r="7" spans="2:10" ht="15.75" x14ac:dyDescent="0.25">
      <c r="B7" s="2" t="s">
        <v>2</v>
      </c>
      <c r="C7" s="2"/>
      <c r="D7" s="2"/>
      <c r="E7" s="2"/>
      <c r="F7" s="2"/>
      <c r="G7" s="2"/>
      <c r="H7" s="2"/>
    </row>
    <row r="8" spans="2:10" ht="15.75" x14ac:dyDescent="0.25">
      <c r="B8" s="2" t="s">
        <v>3</v>
      </c>
      <c r="C8" s="2"/>
      <c r="D8" s="2"/>
      <c r="E8" s="2"/>
      <c r="F8" s="2"/>
      <c r="G8" s="2"/>
      <c r="H8" s="2"/>
    </row>
    <row r="9" spans="2:10" ht="15.75" x14ac:dyDescent="0.25">
      <c r="B9" s="2" t="s">
        <v>4</v>
      </c>
      <c r="C9" s="2"/>
      <c r="D9" s="2"/>
      <c r="E9" s="2"/>
      <c r="F9" s="2"/>
      <c r="G9" s="2"/>
      <c r="H9" s="2"/>
    </row>
    <row r="10" spans="2:10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10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10" ht="15.75" x14ac:dyDescent="0.25">
      <c r="B12" s="2"/>
      <c r="C12" s="2"/>
      <c r="D12" s="2"/>
      <c r="E12" s="2"/>
      <c r="F12" s="2"/>
      <c r="G12" s="2"/>
      <c r="H12" s="2"/>
    </row>
    <row r="13" spans="2:10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10" ht="18" x14ac:dyDescent="0.25">
      <c r="B14" s="4" t="s">
        <v>39</v>
      </c>
      <c r="C14" s="4"/>
      <c r="D14" s="32"/>
      <c r="E14" s="32"/>
      <c r="F14" s="32"/>
      <c r="G14" s="32"/>
      <c r="H14" s="32"/>
    </row>
    <row r="15" spans="2:10" ht="18" x14ac:dyDescent="0.25">
      <c r="B15" s="4" t="s">
        <v>174</v>
      </c>
      <c r="C15" s="4"/>
      <c r="D15" s="32"/>
      <c r="E15" s="32"/>
      <c r="F15" s="32"/>
      <c r="G15" s="32"/>
      <c r="H15" s="32"/>
    </row>
    <row r="16" spans="2:10" ht="15.75" x14ac:dyDescent="0.25">
      <c r="B16" s="4" t="s">
        <v>175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176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177</v>
      </c>
      <c r="C18" s="4"/>
      <c r="D18" s="4"/>
      <c r="E18" s="4"/>
      <c r="F18" s="4"/>
      <c r="G18" s="4"/>
      <c r="H18" s="4"/>
    </row>
    <row r="19" spans="2:8" ht="15.75" x14ac:dyDescent="0.25">
      <c r="B19" s="4"/>
      <c r="C19" s="4"/>
      <c r="D19" s="4"/>
      <c r="E19" s="4"/>
      <c r="F19" s="4"/>
      <c r="G19" s="4"/>
      <c r="H19" s="4"/>
    </row>
    <row r="20" spans="2:8" ht="15.75" x14ac:dyDescent="0.25">
      <c r="B20" s="4" t="s">
        <v>178</v>
      </c>
      <c r="C20" s="4"/>
      <c r="D20" s="4"/>
      <c r="E20" s="4"/>
      <c r="F20" s="4" t="s">
        <v>172</v>
      </c>
      <c r="G20" s="4"/>
      <c r="H20" s="2"/>
    </row>
    <row r="21" spans="2:8" ht="15.75" x14ac:dyDescent="0.25">
      <c r="B21" s="4"/>
      <c r="C21" s="4"/>
      <c r="D21" s="4"/>
      <c r="E21" s="4"/>
      <c r="F21" s="5" t="s">
        <v>173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179</v>
      </c>
      <c r="D24" s="34">
        <v>84198930</v>
      </c>
      <c r="E24" s="10">
        <v>2</v>
      </c>
      <c r="F24" s="10">
        <v>2840</v>
      </c>
      <c r="G24" s="28">
        <f>+H24*18%</f>
        <v>1022.4</v>
      </c>
      <c r="H24" s="9">
        <f>+F24*E24</f>
        <v>5680</v>
      </c>
    </row>
    <row r="25" spans="2:8" x14ac:dyDescent="0.25">
      <c r="B25" s="10">
        <v>2</v>
      </c>
      <c r="C25" s="9" t="s">
        <v>180</v>
      </c>
      <c r="D25" s="10">
        <v>39241090</v>
      </c>
      <c r="E25" s="10">
        <v>4</v>
      </c>
      <c r="F25" s="10">
        <v>550</v>
      </c>
      <c r="G25" s="28">
        <f>+H25*18%</f>
        <v>396</v>
      </c>
      <c r="H25" s="9">
        <f>+F25*E25</f>
        <v>2200</v>
      </c>
    </row>
    <row r="26" spans="2:8" x14ac:dyDescent="0.25">
      <c r="B26" s="10">
        <v>3</v>
      </c>
      <c r="C26" s="9" t="s">
        <v>181</v>
      </c>
      <c r="D26" s="10">
        <v>7013</v>
      </c>
      <c r="E26" s="10">
        <v>12</v>
      </c>
      <c r="F26" s="10">
        <v>1415</v>
      </c>
      <c r="G26" s="28">
        <f t="shared" ref="G26:G27" si="0">+H26*18%</f>
        <v>3056.4</v>
      </c>
      <c r="H26" s="9">
        <f>+F26*E26</f>
        <v>16980</v>
      </c>
    </row>
    <row r="27" spans="2:8" x14ac:dyDescent="0.25">
      <c r="B27" s="10">
        <v>4</v>
      </c>
      <c r="C27" s="9" t="s">
        <v>182</v>
      </c>
      <c r="D27" s="10">
        <v>7013</v>
      </c>
      <c r="E27" s="10">
        <v>8</v>
      </c>
      <c r="F27" s="10">
        <v>1615</v>
      </c>
      <c r="G27" s="28">
        <f t="shared" si="0"/>
        <v>2325.6</v>
      </c>
      <c r="H27" s="9">
        <f t="shared" ref="H27" si="1">+F27*E27</f>
        <v>12920</v>
      </c>
    </row>
    <row r="28" spans="2:8" x14ac:dyDescent="0.25">
      <c r="B28" s="10"/>
      <c r="C28" s="9"/>
      <c r="D28" s="10"/>
      <c r="E28" s="10"/>
      <c r="F28" s="10"/>
      <c r="G28" s="9"/>
      <c r="H28" s="10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10"/>
      <c r="C37" s="9"/>
      <c r="D37" s="9"/>
      <c r="E37" s="10"/>
      <c r="F37" s="25"/>
      <c r="G37" s="9"/>
      <c r="H37" s="9"/>
    </row>
    <row r="39" spans="2:8" x14ac:dyDescent="0.25">
      <c r="B39" s="12" t="s">
        <v>15</v>
      </c>
      <c r="C39" s="12"/>
      <c r="D39" s="12"/>
      <c r="E39" s="13">
        <f>SUM(E23:E37)</f>
        <v>26</v>
      </c>
      <c r="F39" s="12"/>
      <c r="G39" s="13">
        <f>SUM(G23:G37)</f>
        <v>6800.4</v>
      </c>
      <c r="H39" s="12">
        <f>SUM(H23:H37)</f>
        <v>37780</v>
      </c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37780</v>
      </c>
    </row>
    <row r="42" spans="2:8" ht="15.75" x14ac:dyDescent="0.25">
      <c r="B42" s="77" t="s">
        <v>183</v>
      </c>
      <c r="C42" s="77"/>
      <c r="D42" s="77"/>
      <c r="E42" s="15" t="s">
        <v>17</v>
      </c>
      <c r="F42" s="2"/>
      <c r="G42" s="2"/>
      <c r="H42" s="23">
        <f>+H39*9%</f>
        <v>3400.2</v>
      </c>
    </row>
    <row r="43" spans="2:8" ht="15.75" x14ac:dyDescent="0.25">
      <c r="B43" s="77"/>
      <c r="C43" s="77"/>
      <c r="D43" s="77"/>
      <c r="E43" s="15" t="s">
        <v>18</v>
      </c>
      <c r="F43" s="2"/>
      <c r="G43" s="2"/>
      <c r="H43" s="23">
        <f>+H39*9%</f>
        <v>3400.2</v>
      </c>
    </row>
    <row r="44" spans="2:8" ht="15.75" x14ac:dyDescent="0.25">
      <c r="B44" s="16"/>
      <c r="C44" s="16"/>
      <c r="D44" s="16"/>
      <c r="E44" s="15" t="s">
        <v>36</v>
      </c>
      <c r="F44" s="2"/>
      <c r="G44" s="2"/>
      <c r="H44" s="23">
        <v>0</v>
      </c>
    </row>
    <row r="45" spans="2:8" ht="15.75" x14ac:dyDescent="0.25">
      <c r="B45" s="16"/>
      <c r="C45" s="16"/>
      <c r="D45" s="16"/>
      <c r="E45" s="15" t="s">
        <v>35</v>
      </c>
      <c r="F45" s="2"/>
      <c r="G45" s="2"/>
      <c r="H45" s="23">
        <v>0</v>
      </c>
    </row>
    <row r="46" spans="2:8" ht="15.75" x14ac:dyDescent="0.25">
      <c r="B46" s="16"/>
      <c r="C46" s="16"/>
      <c r="D46" s="16"/>
      <c r="E46" s="15" t="s">
        <v>19</v>
      </c>
      <c r="F46" s="2"/>
      <c r="G46" s="2"/>
      <c r="H46" s="23">
        <v>-0.4</v>
      </c>
    </row>
    <row r="47" spans="2:8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+H41+H42+H43+H44+H45+H46</f>
        <v>44579.999999999993</v>
      </c>
    </row>
    <row r="48" spans="2:8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44579.999999999993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5:C5"/>
    <mergeCell ref="B13:H13"/>
    <mergeCell ref="B41:D41"/>
    <mergeCell ref="B42:D42"/>
    <mergeCell ref="B43:D43"/>
    <mergeCell ref="B47:D47"/>
  </mergeCells>
  <phoneticPr fontId="12" type="noConversion"/>
  <hyperlinks>
    <hyperlink ref="E42" r:id="rId1"/>
    <hyperlink ref="E43" r:id="rId2"/>
    <hyperlink ref="E44" r:id="rId3"/>
    <hyperlink ref="E45" r:id="rId4"/>
  </hyperlinks>
  <pageMargins left="0" right="0" top="0.19685039370078741" bottom="0" header="0.51181102362204722" footer="0.51181102362204722"/>
  <pageSetup paperSize="9" scale="85" orientation="portrait" horizontalDpi="0" verticalDpi="0" r:id="rId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8"/>
  <sheetViews>
    <sheetView topLeftCell="A4" workbookViewId="0">
      <selection activeCell="B5" sqref="B5:H58"/>
    </sheetView>
  </sheetViews>
  <sheetFormatPr defaultColWidth="11.42578125" defaultRowHeight="15" x14ac:dyDescent="0.25"/>
  <cols>
    <col min="1" max="1" width="6.7109375" customWidth="1"/>
    <col min="2" max="2" width="5.42578125" customWidth="1"/>
    <col min="3" max="3" width="51.28515625" customWidth="1"/>
    <col min="8" max="8" width="13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8" x14ac:dyDescent="0.25">
      <c r="B14" s="4" t="s">
        <v>39</v>
      </c>
      <c r="C14" s="4"/>
      <c r="D14" s="32"/>
      <c r="E14" s="32"/>
      <c r="F14" s="32"/>
      <c r="G14" s="32"/>
      <c r="H14" s="32"/>
    </row>
    <row r="15" spans="2:8" ht="18" x14ac:dyDescent="0.25">
      <c r="B15" s="4" t="s">
        <v>161</v>
      </c>
      <c r="C15" s="4"/>
      <c r="D15" s="32"/>
      <c r="E15" s="32"/>
      <c r="F15" s="32"/>
      <c r="G15" s="32"/>
      <c r="H15" s="32"/>
    </row>
    <row r="16" spans="2:8" ht="15.75" x14ac:dyDescent="0.25">
      <c r="B16" s="4" t="s">
        <v>162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163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186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164</v>
      </c>
      <c r="C19" s="4"/>
      <c r="D19" s="4"/>
      <c r="E19" s="4"/>
      <c r="F19" s="4" t="s">
        <v>191</v>
      </c>
      <c r="G19" s="4"/>
      <c r="H19" s="4"/>
    </row>
    <row r="20" spans="2:8" ht="15.75" x14ac:dyDescent="0.25">
      <c r="B20" s="4" t="s">
        <v>165</v>
      </c>
      <c r="C20" s="4"/>
      <c r="D20" s="4"/>
      <c r="E20" s="4"/>
      <c r="F20" s="4" t="s">
        <v>189</v>
      </c>
      <c r="G20" s="4"/>
      <c r="H20" s="2"/>
    </row>
    <row r="21" spans="2:8" ht="15.75" x14ac:dyDescent="0.25">
      <c r="B21" s="4"/>
      <c r="C21" s="4"/>
      <c r="D21" s="4"/>
      <c r="E21" s="4"/>
      <c r="F21" s="5" t="s">
        <v>190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188</v>
      </c>
      <c r="D24" s="10">
        <v>29241090</v>
      </c>
      <c r="E24" s="10">
        <v>1000</v>
      </c>
      <c r="F24" s="10">
        <v>33</v>
      </c>
      <c r="G24" s="28">
        <f>+H24*18%</f>
        <v>5940</v>
      </c>
      <c r="H24" s="9">
        <f>+F24*E24</f>
        <v>33000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10"/>
      <c r="C37" s="9"/>
      <c r="D37" s="9"/>
      <c r="E37" s="10"/>
      <c r="F37" s="25"/>
      <c r="G37" s="9"/>
      <c r="H37" s="9"/>
    </row>
    <row r="39" spans="2:8" x14ac:dyDescent="0.25">
      <c r="B39" s="12" t="s">
        <v>15</v>
      </c>
      <c r="C39" s="12"/>
      <c r="D39" s="12"/>
      <c r="E39" s="13">
        <f>SUM(E23:E37)</f>
        <v>1000</v>
      </c>
      <c r="F39" s="12"/>
      <c r="G39" s="13">
        <f>SUM(G23:G37)</f>
        <v>5940</v>
      </c>
      <c r="H39" s="12">
        <f>SUM(H23:H37)</f>
        <v>33000</v>
      </c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33000</v>
      </c>
    </row>
    <row r="42" spans="2:8" ht="15.75" x14ac:dyDescent="0.25">
      <c r="B42" s="77" t="s">
        <v>192</v>
      </c>
      <c r="C42" s="77"/>
      <c r="D42" s="77"/>
      <c r="E42" s="15" t="s">
        <v>253</v>
      </c>
      <c r="F42" s="2"/>
      <c r="G42" s="2"/>
      <c r="H42" s="23">
        <f>+H41*18%</f>
        <v>5940</v>
      </c>
    </row>
    <row r="43" spans="2:8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8" ht="15.75" x14ac:dyDescent="0.25">
      <c r="B44" s="16"/>
      <c r="C44" s="16"/>
      <c r="D44" s="16"/>
      <c r="E44" s="15"/>
      <c r="F44" s="2"/>
      <c r="G44" s="2"/>
      <c r="H44" s="23">
        <v>0</v>
      </c>
    </row>
    <row r="45" spans="2:8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8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8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+H41+H42+H43+H44+H45+H46</f>
        <v>38940</v>
      </c>
    </row>
    <row r="48" spans="2:8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38940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5:C5"/>
    <mergeCell ref="B13:H13"/>
    <mergeCell ref="B41:D41"/>
    <mergeCell ref="B42:D42"/>
    <mergeCell ref="B43:D43"/>
    <mergeCell ref="B47:D47"/>
  </mergeCells>
  <phoneticPr fontId="12" type="noConversion"/>
  <hyperlinks>
    <hyperlink ref="E42" r:id="rId1"/>
  </hyperlinks>
  <pageMargins left="0" right="0" top="0" bottom="0" header="0.511811023622047" footer="0.511811023622047"/>
  <pageSetup paperSize="9" scale="80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topLeftCell="A7" workbookViewId="0">
      <selection activeCell="B5" sqref="B5:H55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6.42578125" customWidth="1"/>
    <col min="4" max="4" width="11.42578125" customWidth="1"/>
    <col min="5" max="5" width="10.140625" customWidth="1"/>
    <col min="6" max="6" width="11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46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47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10">
        <v>1</v>
      </c>
      <c r="C22" s="11" t="s">
        <v>48</v>
      </c>
      <c r="D22" s="10">
        <v>8516</v>
      </c>
      <c r="E22" s="10">
        <v>12</v>
      </c>
      <c r="F22" s="10">
        <v>5590</v>
      </c>
      <c r="G22" s="10">
        <f>+H22*18%</f>
        <v>12074.4</v>
      </c>
      <c r="H22" s="9">
        <f>+F22*E22</f>
        <v>67080</v>
      </c>
    </row>
    <row r="23" spans="2:8" x14ac:dyDescent="0.25">
      <c r="B23" s="9"/>
      <c r="C23" s="9"/>
      <c r="D23" s="9"/>
      <c r="E23" s="9"/>
      <c r="F23" s="9"/>
      <c r="G23" s="10"/>
      <c r="H23" s="9"/>
    </row>
    <row r="24" spans="2:8" x14ac:dyDescent="0.25">
      <c r="B24" s="10"/>
      <c r="C24" s="9"/>
      <c r="D24" s="10"/>
      <c r="E24" s="10"/>
      <c r="F24" s="10"/>
      <c r="G24" s="10"/>
      <c r="H24" s="9"/>
    </row>
    <row r="25" spans="2:8" x14ac:dyDescent="0.25">
      <c r="B25" s="9"/>
      <c r="C25" s="9"/>
      <c r="D25" s="9"/>
      <c r="E25" s="9"/>
      <c r="F25" s="9"/>
      <c r="G25" s="10"/>
      <c r="H25" s="9"/>
    </row>
    <row r="26" spans="2:8" x14ac:dyDescent="0.25">
      <c r="B26" s="10"/>
      <c r="C26" s="9"/>
      <c r="D26" s="10"/>
      <c r="E26" s="10"/>
      <c r="F26" s="10"/>
      <c r="G26" s="10"/>
      <c r="H26" s="9"/>
    </row>
    <row r="27" spans="2:8" x14ac:dyDescent="0.25">
      <c r="B27" s="9"/>
      <c r="C27" s="9"/>
      <c r="D27" s="9"/>
      <c r="E27" s="9"/>
      <c r="F27" s="9"/>
      <c r="G27" s="9"/>
      <c r="H27" s="9"/>
    </row>
    <row r="28" spans="2:8" x14ac:dyDescent="0.25">
      <c r="B28" s="9"/>
      <c r="C28" s="9"/>
      <c r="D28" s="9"/>
      <c r="E28" s="9"/>
      <c r="F28" s="9"/>
      <c r="G28" s="9"/>
      <c r="H28" s="9"/>
    </row>
    <row r="29" spans="2:8" x14ac:dyDescent="0.25">
      <c r="B29" s="9"/>
      <c r="C29" s="9"/>
      <c r="D29" s="9"/>
      <c r="E29" s="9"/>
      <c r="F29" s="9"/>
      <c r="G29" s="9"/>
      <c r="H29" s="9"/>
    </row>
    <row r="30" spans="2:8" x14ac:dyDescent="0.25">
      <c r="B30" s="9"/>
      <c r="C30" s="9"/>
      <c r="D30" s="9"/>
      <c r="E30" s="9"/>
      <c r="F30" s="9"/>
      <c r="G30" s="9"/>
      <c r="H30" s="9"/>
    </row>
    <row r="31" spans="2:8" x14ac:dyDescent="0.25">
      <c r="B31" s="9"/>
      <c r="C31" s="9"/>
      <c r="D31" s="9"/>
      <c r="E31" s="9"/>
      <c r="F31" s="9"/>
      <c r="G31" s="9"/>
      <c r="H31" s="9"/>
    </row>
    <row r="32" spans="2:8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12" t="s">
        <v>15</v>
      </c>
      <c r="C36" s="12"/>
      <c r="D36" s="12"/>
      <c r="E36" s="13">
        <f>SUM(E21:E35)</f>
        <v>12</v>
      </c>
      <c r="F36" s="12"/>
      <c r="G36" s="13">
        <f>+G22+G24+G26</f>
        <v>12074.4</v>
      </c>
      <c r="H36" s="12">
        <f>SUM(H21:H35)</f>
        <v>67080</v>
      </c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76" t="s">
        <v>30</v>
      </c>
      <c r="C38" s="76"/>
      <c r="D38" s="76"/>
      <c r="E38" s="14" t="s">
        <v>16</v>
      </c>
      <c r="F38" s="14"/>
      <c r="G38" s="14"/>
      <c r="H38" s="14">
        <f>+H36</f>
        <v>67080</v>
      </c>
    </row>
    <row r="39" spans="2:8" ht="15.75" x14ac:dyDescent="0.25">
      <c r="B39" s="77" t="s">
        <v>49</v>
      </c>
      <c r="C39" s="77"/>
      <c r="D39" s="77"/>
      <c r="E39" s="15" t="s">
        <v>17</v>
      </c>
      <c r="F39" s="2"/>
      <c r="G39" s="2"/>
      <c r="H39" s="2">
        <f>+H38*9%</f>
        <v>6037.2</v>
      </c>
    </row>
    <row r="40" spans="2:8" ht="15.75" x14ac:dyDescent="0.25">
      <c r="B40" s="77"/>
      <c r="C40" s="77"/>
      <c r="D40" s="77"/>
      <c r="E40" s="15" t="s">
        <v>18</v>
      </c>
      <c r="F40" s="2"/>
      <c r="G40" s="2"/>
      <c r="H40" s="2">
        <f>+H38*9%</f>
        <v>6037.2</v>
      </c>
    </row>
    <row r="41" spans="2:8" ht="15.75" x14ac:dyDescent="0.25">
      <c r="B41" s="16"/>
      <c r="C41" s="16"/>
      <c r="D41" s="16"/>
      <c r="E41" s="15" t="s">
        <v>36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35</v>
      </c>
      <c r="F42" s="2"/>
      <c r="G42" s="2"/>
      <c r="H42" s="23">
        <v>0</v>
      </c>
    </row>
    <row r="43" spans="2:8" ht="15.75" x14ac:dyDescent="0.25">
      <c r="B43" s="16"/>
      <c r="C43" s="16"/>
      <c r="D43" s="16"/>
      <c r="E43" s="15" t="s">
        <v>19</v>
      </c>
      <c r="F43" s="2"/>
      <c r="G43" s="2"/>
      <c r="H43" s="2">
        <v>-0.4</v>
      </c>
    </row>
    <row r="44" spans="2:8" ht="15.75" x14ac:dyDescent="0.25">
      <c r="B44" s="78" t="s">
        <v>20</v>
      </c>
      <c r="C44" s="78"/>
      <c r="D44" s="78"/>
      <c r="E44" s="17" t="s">
        <v>15</v>
      </c>
      <c r="F44" s="2"/>
      <c r="G44" s="2"/>
      <c r="H44" s="24">
        <f>+H38+H39+H40+H43</f>
        <v>79154</v>
      </c>
    </row>
    <row r="45" spans="2:8" ht="15.75" x14ac:dyDescent="0.25">
      <c r="B45" s="72" t="s">
        <v>21</v>
      </c>
      <c r="C45" s="72"/>
      <c r="D45" s="72"/>
      <c r="E45" s="2" t="s">
        <v>22</v>
      </c>
      <c r="F45" s="2"/>
      <c r="G45" s="2"/>
      <c r="H45" s="2">
        <v>0</v>
      </c>
    </row>
    <row r="46" spans="2:8" ht="15.75" x14ac:dyDescent="0.25">
      <c r="B46" s="18"/>
      <c r="C46" s="18"/>
      <c r="D46" s="18"/>
      <c r="E46" s="2" t="s">
        <v>23</v>
      </c>
      <c r="F46" s="2"/>
      <c r="G46" s="2"/>
      <c r="H46" s="17">
        <f>+H44-H45</f>
        <v>79154</v>
      </c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2"/>
      <c r="C48" s="2"/>
      <c r="D48" s="2"/>
      <c r="E48" s="2"/>
      <c r="F48" s="2"/>
      <c r="G48" s="2"/>
      <c r="H48" s="2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19"/>
      <c r="C50" s="19"/>
      <c r="D50" s="19"/>
      <c r="E50" s="19"/>
      <c r="F50" s="19"/>
      <c r="G50" s="19"/>
      <c r="H50" s="19"/>
    </row>
    <row r="51" spans="2:8" ht="18" x14ac:dyDescent="0.25">
      <c r="B51" s="20" t="s">
        <v>24</v>
      </c>
      <c r="C51" s="19"/>
      <c r="D51" s="19"/>
      <c r="E51" s="19"/>
      <c r="F51" s="73" t="s">
        <v>25</v>
      </c>
      <c r="G51" s="73"/>
      <c r="H51" s="73"/>
    </row>
    <row r="52" spans="2:8" ht="15.75" x14ac:dyDescent="0.25">
      <c r="B52" s="21" t="s">
        <v>26</v>
      </c>
      <c r="C52" s="19"/>
      <c r="D52" s="19"/>
      <c r="E52" s="19"/>
      <c r="F52" s="19"/>
      <c r="G52" s="19"/>
      <c r="H52" s="19"/>
    </row>
    <row r="53" spans="2:8" ht="15.75" x14ac:dyDescent="0.25">
      <c r="B53" s="21" t="s">
        <v>27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28</v>
      </c>
      <c r="C54" s="19"/>
      <c r="D54" s="19"/>
      <c r="E54" s="19"/>
      <c r="F54" s="19"/>
      <c r="G54" s="19"/>
      <c r="H54" s="19"/>
    </row>
    <row r="55" spans="2:8" ht="15.75" x14ac:dyDescent="0.25">
      <c r="B55" s="19"/>
      <c r="C55" s="19"/>
      <c r="D55" s="19"/>
      <c r="E55" s="19"/>
      <c r="F55" s="73" t="s">
        <v>29</v>
      </c>
      <c r="G55" s="73"/>
      <c r="H55" s="73"/>
    </row>
  </sheetData>
  <mergeCells count="9">
    <mergeCell ref="B45:D45"/>
    <mergeCell ref="F51:H51"/>
    <mergeCell ref="F55:H55"/>
    <mergeCell ref="B5:C5"/>
    <mergeCell ref="B13:H13"/>
    <mergeCell ref="B38:D38"/>
    <mergeCell ref="B39:D39"/>
    <mergeCell ref="B40:D40"/>
    <mergeCell ref="B44:D44"/>
  </mergeCells>
  <hyperlinks>
    <hyperlink ref="E39" r:id="rId1"/>
    <hyperlink ref="E40" r:id="rId2"/>
    <hyperlink ref="E41" r:id="rId3"/>
    <hyperlink ref="E42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6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2.285156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5.710937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199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193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194</v>
      </c>
      <c r="D22" s="21">
        <v>8215</v>
      </c>
      <c r="E22" s="10">
        <v>2</v>
      </c>
      <c r="F22" s="10">
        <v>250</v>
      </c>
      <c r="G22" s="28">
        <f>+H22*18%</f>
        <v>90</v>
      </c>
      <c r="H22" s="9">
        <f>+F22*E22</f>
        <v>500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29">
        <v>2</v>
      </c>
      <c r="C24" s="11" t="s">
        <v>195</v>
      </c>
      <c r="D24" s="21">
        <v>70133700</v>
      </c>
      <c r="E24" s="10">
        <v>24</v>
      </c>
      <c r="F24" s="10">
        <v>375</v>
      </c>
      <c r="G24" s="28">
        <f>+H24*18%</f>
        <v>1620</v>
      </c>
      <c r="H24" s="9">
        <f>+F24*E24</f>
        <v>9000</v>
      </c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>
        <v>3</v>
      </c>
      <c r="C26" s="9" t="s">
        <v>196</v>
      </c>
      <c r="D26" s="10">
        <v>70134900</v>
      </c>
      <c r="E26" s="10">
        <v>3</v>
      </c>
      <c r="F26" s="10">
        <v>550</v>
      </c>
      <c r="G26" s="28">
        <f>+H26*18%</f>
        <v>297</v>
      </c>
      <c r="H26" s="9">
        <f>+F26*E26</f>
        <v>1650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>
        <v>4</v>
      </c>
      <c r="C28" s="9" t="s">
        <v>197</v>
      </c>
      <c r="D28" s="9">
        <v>70134900</v>
      </c>
      <c r="E28" s="10">
        <v>2</v>
      </c>
      <c r="F28" s="10">
        <v>1465</v>
      </c>
      <c r="G28" s="9">
        <f>+H28*18%</f>
        <v>527.4</v>
      </c>
      <c r="H28" s="9">
        <f>+F28*E28</f>
        <v>2930</v>
      </c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31</v>
      </c>
      <c r="F37" s="12"/>
      <c r="G37" s="13">
        <f>SUM(G21:G35)</f>
        <v>2534.4</v>
      </c>
      <c r="H37" s="12">
        <f>SUM(H21:H35)</f>
        <v>14080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14080</v>
      </c>
    </row>
    <row r="40" spans="2:8" ht="15.75" x14ac:dyDescent="0.25">
      <c r="B40" s="77" t="s">
        <v>198</v>
      </c>
      <c r="C40" s="77"/>
      <c r="D40" s="77"/>
      <c r="E40" s="15" t="s">
        <v>17</v>
      </c>
      <c r="F40" s="2"/>
      <c r="G40" s="2"/>
      <c r="H40" s="23">
        <f>+H39*9%</f>
        <v>1267.2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1267.2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-0.4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+H39+H40+H41+H44</f>
        <v>16614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16614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pageSetup scale="80" orientation="portrait" horizontalDpi="0" verticalDpi="0" r:id="rId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57"/>
  <sheetViews>
    <sheetView topLeftCell="A10" workbookViewId="0">
      <selection activeCell="D6" sqref="B6:H57"/>
    </sheetView>
  </sheetViews>
  <sheetFormatPr defaultColWidth="11.42578125" defaultRowHeight="15" x14ac:dyDescent="0.25"/>
  <cols>
    <col min="1" max="1" width="4.28515625" customWidth="1"/>
    <col min="3" max="3" width="43.42578125" customWidth="1"/>
    <col min="8" max="8" width="13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201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200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202</v>
      </c>
      <c r="D23" s="21">
        <v>4819</v>
      </c>
      <c r="E23" s="10">
        <v>500</v>
      </c>
      <c r="F23" s="10">
        <v>23.2</v>
      </c>
      <c r="G23" s="28">
        <f>+H23*12%</f>
        <v>1392</v>
      </c>
      <c r="H23" s="9">
        <f>+F23*E23</f>
        <v>11600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>
        <v>2</v>
      </c>
      <c r="C25" s="11" t="s">
        <v>203</v>
      </c>
      <c r="D25" s="21">
        <v>4819</v>
      </c>
      <c r="E25" s="10">
        <v>500</v>
      </c>
      <c r="F25" s="10">
        <v>21.7</v>
      </c>
      <c r="G25" s="28">
        <f>+H25*12%</f>
        <v>1302</v>
      </c>
      <c r="H25" s="9">
        <f>+F25*E25</f>
        <v>10850</v>
      </c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10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8" spans="2:8" x14ac:dyDescent="0.25">
      <c r="B38" s="12" t="s">
        <v>15</v>
      </c>
      <c r="C38" s="12"/>
      <c r="D38" s="12"/>
      <c r="E38" s="13">
        <f>SUM(E22:E36)</f>
        <v>1000</v>
      </c>
      <c r="F38" s="12"/>
      <c r="G38" s="13">
        <f>SUM(G22:G36)</f>
        <v>2694</v>
      </c>
      <c r="H38" s="12">
        <f>SUM(H22:H36)</f>
        <v>22450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22450</v>
      </c>
    </row>
    <row r="41" spans="2:8" ht="15.75" x14ac:dyDescent="0.25">
      <c r="B41" s="77" t="s">
        <v>204</v>
      </c>
      <c r="C41" s="77"/>
      <c r="D41" s="77"/>
      <c r="E41" s="15" t="s">
        <v>17</v>
      </c>
      <c r="F41" s="2"/>
      <c r="G41" s="2"/>
      <c r="H41" s="23">
        <v>0</v>
      </c>
    </row>
    <row r="42" spans="2:8" ht="15.75" x14ac:dyDescent="0.25">
      <c r="B42" s="77"/>
      <c r="C42" s="77"/>
      <c r="D42" s="77"/>
      <c r="E42" s="15" t="s">
        <v>18</v>
      </c>
      <c r="F42" s="2"/>
      <c r="G42" s="2"/>
      <c r="H42" s="23">
        <v>0</v>
      </c>
    </row>
    <row r="43" spans="2:8" ht="15.75" x14ac:dyDescent="0.25">
      <c r="B43" s="16"/>
      <c r="C43" s="16"/>
      <c r="D43" s="16"/>
      <c r="E43" s="15" t="s">
        <v>36</v>
      </c>
      <c r="F43" s="2"/>
      <c r="G43" s="2"/>
      <c r="H43" s="23">
        <f>H40*6%</f>
        <v>1347</v>
      </c>
    </row>
    <row r="44" spans="2:8" ht="15.75" x14ac:dyDescent="0.25">
      <c r="B44" s="16"/>
      <c r="C44" s="16"/>
      <c r="D44" s="16"/>
      <c r="E44" s="15" t="s">
        <v>35</v>
      </c>
      <c r="F44" s="2"/>
      <c r="G44" s="2"/>
      <c r="H44" s="23">
        <f>H40*6%</f>
        <v>1347</v>
      </c>
    </row>
    <row r="45" spans="2:8" ht="15.75" x14ac:dyDescent="0.25">
      <c r="B45" s="16"/>
      <c r="C45" s="16"/>
      <c r="D45" s="16"/>
      <c r="E45" s="15" t="s">
        <v>19</v>
      </c>
      <c r="F45" s="2"/>
      <c r="G45" s="2"/>
      <c r="H45" s="23">
        <v>0</v>
      </c>
    </row>
    <row r="46" spans="2:8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+H40+H41+H42+H45+H43+H44</f>
        <v>25144</v>
      </c>
    </row>
    <row r="47" spans="2:8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8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25144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6:C6"/>
    <mergeCell ref="B14:H14"/>
    <mergeCell ref="B40:D40"/>
    <mergeCell ref="B41:D41"/>
    <mergeCell ref="B42:D42"/>
    <mergeCell ref="B46:D46"/>
  </mergeCells>
  <phoneticPr fontId="12" type="noConversion"/>
  <hyperlinks>
    <hyperlink ref="E41" r:id="rId1"/>
    <hyperlink ref="E42" r:id="rId2"/>
    <hyperlink ref="E43" r:id="rId3"/>
    <hyperlink ref="E44" r:id="rId4"/>
  </hyperlinks>
  <pageMargins left="0" right="0" top="0.2" bottom="0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3.42578125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211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212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213</v>
      </c>
      <c r="D23" s="21">
        <v>69111011</v>
      </c>
      <c r="E23" s="10">
        <v>20</v>
      </c>
      <c r="F23" s="10">
        <v>562</v>
      </c>
      <c r="G23" s="28">
        <f>+H23*12%</f>
        <v>1348.8</v>
      </c>
      <c r="H23" s="9">
        <f>+F23*E23</f>
        <v>11240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>
        <v>2</v>
      </c>
      <c r="C25" s="11" t="s">
        <v>214</v>
      </c>
      <c r="D25" s="21">
        <v>69111011</v>
      </c>
      <c r="E25" s="10">
        <v>20</v>
      </c>
      <c r="F25" s="10">
        <v>739</v>
      </c>
      <c r="G25" s="28">
        <f>+H25*12%</f>
        <v>1773.6</v>
      </c>
      <c r="H25" s="9">
        <f>+F25*E25</f>
        <v>14780</v>
      </c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10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8" spans="2:10" x14ac:dyDescent="0.25">
      <c r="B38" s="12" t="s">
        <v>15</v>
      </c>
      <c r="C38" s="12"/>
      <c r="D38" s="12"/>
      <c r="E38" s="13">
        <f>SUM(E22:E36)</f>
        <v>40</v>
      </c>
      <c r="F38" s="12"/>
      <c r="G38" s="13">
        <f>SUM(G22:G36)</f>
        <v>3122.3999999999996</v>
      </c>
      <c r="H38" s="12">
        <f>SUM(H22:H36)</f>
        <v>26020</v>
      </c>
    </row>
    <row r="39" spans="2:10" x14ac:dyDescent="0.25">
      <c r="B39" s="9"/>
      <c r="C39" s="9"/>
      <c r="D39" s="9"/>
      <c r="E39" s="9"/>
      <c r="F39" s="9"/>
      <c r="G39" s="9"/>
      <c r="H39" s="9"/>
    </row>
    <row r="40" spans="2:10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26020</v>
      </c>
      <c r="J40" s="35">
        <f>+H40-H41</f>
        <v>20816</v>
      </c>
    </row>
    <row r="41" spans="2:10" x14ac:dyDescent="0.25">
      <c r="B41" s="22"/>
      <c r="C41" s="22"/>
      <c r="D41" s="22"/>
      <c r="E41" s="9" t="s">
        <v>215</v>
      </c>
      <c r="F41" s="9"/>
      <c r="G41" s="9"/>
      <c r="H41" s="28">
        <f>+H40*20%</f>
        <v>5204</v>
      </c>
    </row>
    <row r="42" spans="2:10" ht="15.75" x14ac:dyDescent="0.25">
      <c r="B42" s="77" t="s">
        <v>216</v>
      </c>
      <c r="C42" s="77"/>
      <c r="D42" s="77"/>
      <c r="E42" s="15" t="s">
        <v>17</v>
      </c>
      <c r="F42" s="2"/>
      <c r="G42" s="2"/>
      <c r="H42" s="23">
        <v>0</v>
      </c>
    </row>
    <row r="43" spans="2:10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f>+J40*6%</f>
        <v>1248.96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f>+J40*6%</f>
        <v>1248.96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0.08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+H40+H42+H43+H46+H44+H45-H41</f>
        <v>23314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23314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0:D40"/>
    <mergeCell ref="B42:D42"/>
    <mergeCell ref="B43:D43"/>
    <mergeCell ref="B47:D47"/>
  </mergeCells>
  <hyperlinks>
    <hyperlink ref="E42" r:id="rId1"/>
    <hyperlink ref="E43" r:id="rId2"/>
    <hyperlink ref="E44" r:id="rId3"/>
    <hyperlink ref="E45" r:id="rId4"/>
  </hyperlinks>
  <pageMargins left="0" right="0" top="0.2" bottom="0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8"/>
  <sheetViews>
    <sheetView workbookViewId="0">
      <selection activeCell="B5" sqref="B5:H58"/>
    </sheetView>
  </sheetViews>
  <sheetFormatPr defaultColWidth="11.42578125" defaultRowHeight="15" x14ac:dyDescent="0.25"/>
  <cols>
    <col min="1" max="1" width="3" customWidth="1"/>
    <col min="2" max="2" width="5.42578125" customWidth="1"/>
    <col min="3" max="3" width="51.28515625" customWidth="1"/>
    <col min="8" max="8" width="13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8" x14ac:dyDescent="0.25">
      <c r="B14" s="4" t="s">
        <v>39</v>
      </c>
      <c r="C14" s="4"/>
      <c r="D14" s="32"/>
      <c r="E14" s="32"/>
      <c r="F14" s="32"/>
      <c r="G14" s="32"/>
      <c r="H14" s="32"/>
    </row>
    <row r="15" spans="2:8" ht="18" x14ac:dyDescent="0.25">
      <c r="B15" s="4" t="s">
        <v>161</v>
      </c>
      <c r="C15" s="4"/>
      <c r="D15" s="32"/>
      <c r="E15" s="32"/>
      <c r="F15" s="32"/>
      <c r="G15" s="32"/>
      <c r="H15" s="32"/>
    </row>
    <row r="16" spans="2:8" ht="15.75" x14ac:dyDescent="0.25">
      <c r="B16" s="4" t="s">
        <v>162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163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186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164</v>
      </c>
      <c r="C19" s="4"/>
      <c r="D19" s="4"/>
      <c r="E19" s="4"/>
      <c r="F19" s="4" t="s">
        <v>220</v>
      </c>
      <c r="G19" s="4"/>
      <c r="H19" s="4"/>
    </row>
    <row r="20" spans="2:8" ht="15.75" x14ac:dyDescent="0.25">
      <c r="B20" s="4" t="s">
        <v>165</v>
      </c>
      <c r="C20" s="4"/>
      <c r="D20" s="4"/>
      <c r="E20" s="4"/>
      <c r="F20" s="4" t="s">
        <v>189</v>
      </c>
      <c r="G20" s="4"/>
      <c r="H20" s="2"/>
    </row>
    <row r="21" spans="2:8" ht="15.75" x14ac:dyDescent="0.25">
      <c r="B21" s="4"/>
      <c r="C21" s="4"/>
      <c r="D21" s="4"/>
      <c r="E21" s="4"/>
      <c r="F21" s="5" t="s">
        <v>190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217</v>
      </c>
      <c r="D24" s="10">
        <v>7323</v>
      </c>
      <c r="E24" s="10">
        <v>50</v>
      </c>
      <c r="F24" s="10">
        <v>966</v>
      </c>
      <c r="G24" s="28">
        <f>+H24*12%</f>
        <v>5796</v>
      </c>
      <c r="H24" s="9">
        <f>+F24*E24</f>
        <v>48300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10"/>
      <c r="C37" s="9"/>
      <c r="D37" s="9"/>
      <c r="E37" s="10"/>
      <c r="F37" s="25"/>
      <c r="G37" s="9"/>
      <c r="H37" s="9"/>
    </row>
    <row r="39" spans="2:8" x14ac:dyDescent="0.25">
      <c r="B39" s="12" t="s">
        <v>15</v>
      </c>
      <c r="C39" s="12"/>
      <c r="D39" s="12"/>
      <c r="E39" s="13">
        <f>SUM(E23:E37)</f>
        <v>50</v>
      </c>
      <c r="F39" s="12"/>
      <c r="G39" s="13">
        <f>SUM(G23:G37)</f>
        <v>5796</v>
      </c>
      <c r="H39" s="12">
        <f>SUM(H23:H37)</f>
        <v>48300</v>
      </c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48300</v>
      </c>
    </row>
    <row r="42" spans="2:8" ht="15.75" x14ac:dyDescent="0.25">
      <c r="B42" s="77" t="s">
        <v>218</v>
      </c>
      <c r="C42" s="77"/>
      <c r="D42" s="77"/>
      <c r="E42" s="15"/>
      <c r="F42" s="2"/>
      <c r="G42" s="2"/>
      <c r="H42" s="23">
        <v>0</v>
      </c>
    </row>
    <row r="43" spans="2:8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8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5796</v>
      </c>
    </row>
    <row r="45" spans="2:8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8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8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</f>
        <v>54096</v>
      </c>
    </row>
    <row r="48" spans="2:8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54096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5:C5"/>
    <mergeCell ref="B13:H13"/>
    <mergeCell ref="B41:D41"/>
    <mergeCell ref="B42:D42"/>
    <mergeCell ref="B43:D43"/>
    <mergeCell ref="B47:D47"/>
  </mergeCells>
  <hyperlinks>
    <hyperlink ref="E44" r:id="rId1"/>
  </hyperlinks>
  <pageMargins left="0" right="0" top="0" bottom="0" header="0.51181102362204722" footer="0.51181102362204722"/>
  <pageSetup paperSize="9" scale="85" orientation="portrait" horizontalDpi="0" verticalDpi="0" r:id="rId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6.42578125" customWidth="1"/>
    <col min="4" max="4" width="11.42578125" customWidth="1"/>
    <col min="5" max="5" width="9.7109375" customWidth="1"/>
    <col min="6" max="6" width="11.42578125" customWidth="1"/>
    <col min="7" max="7" width="12.42578125" customWidth="1"/>
    <col min="8" max="8" width="13.28515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167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168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169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170</v>
      </c>
      <c r="C18" s="4"/>
      <c r="D18" s="4"/>
      <c r="E18" s="4"/>
      <c r="F18" s="4" t="s">
        <v>221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222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>
        <v>22011010</v>
      </c>
      <c r="E22" s="10">
        <v>250</v>
      </c>
      <c r="F22" s="10">
        <v>180</v>
      </c>
      <c r="G22" s="28">
        <v>8100</v>
      </c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29"/>
      <c r="C24" s="11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8100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166</v>
      </c>
      <c r="C40" s="77"/>
      <c r="D40" s="77"/>
      <c r="E40" s="15" t="s">
        <v>17</v>
      </c>
      <c r="F40" s="2"/>
      <c r="G40" s="2"/>
      <c r="H40" s="23">
        <f>+H39*9%</f>
        <v>4050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4050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53100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53100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7"/>
  <sheetViews>
    <sheetView workbookViewId="0">
      <selection activeCell="B18" sqref="B18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4.140625" customWidth="1"/>
    <col min="4" max="4" width="16.85546875" customWidth="1"/>
    <col min="5" max="5" width="9.7109375" customWidth="1"/>
    <col min="6" max="6" width="11.42578125" customWidth="1"/>
    <col min="7" max="7" width="11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232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224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225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226</v>
      </c>
      <c r="C17" s="4"/>
      <c r="D17" s="4"/>
      <c r="E17" s="4"/>
      <c r="F17" s="4" t="s">
        <v>228</v>
      </c>
      <c r="G17" s="4"/>
      <c r="H17" s="4"/>
    </row>
    <row r="18" spans="2:8" ht="15.75" x14ac:dyDescent="0.25">
      <c r="B18" s="4" t="s">
        <v>227</v>
      </c>
      <c r="C18" s="4"/>
      <c r="D18" s="4"/>
      <c r="E18" s="4"/>
      <c r="F18" s="2" t="s">
        <v>233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4" t="s">
        <v>223</v>
      </c>
      <c r="G19" s="2"/>
      <c r="H19" s="2"/>
    </row>
    <row r="20" spans="2:8" ht="15.75" x14ac:dyDescent="0.25">
      <c r="B20" s="4" t="s">
        <v>229</v>
      </c>
      <c r="C20" s="4"/>
      <c r="D20" s="4"/>
      <c r="E20" s="4"/>
      <c r="F20" s="4"/>
      <c r="G20" s="2"/>
      <c r="H20" s="2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230</v>
      </c>
      <c r="D23" s="10">
        <v>39241090</v>
      </c>
      <c r="E23" s="10">
        <v>3000</v>
      </c>
      <c r="F23" s="10">
        <v>33</v>
      </c>
      <c r="G23" s="28">
        <f>+H23*18%</f>
        <v>17820</v>
      </c>
      <c r="H23" s="9">
        <f>+F23*E23</f>
        <v>99000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/>
      <c r="C25" s="11"/>
      <c r="E25" s="10"/>
      <c r="F25" s="10"/>
      <c r="G25" s="28"/>
      <c r="H25" s="9"/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8" spans="2:8" x14ac:dyDescent="0.25">
      <c r="B38" s="12" t="s">
        <v>15</v>
      </c>
      <c r="C38" s="12"/>
      <c r="D38" s="12"/>
      <c r="E38" s="13">
        <f>SUM(E22:E36)</f>
        <v>3000</v>
      </c>
      <c r="F38" s="12"/>
      <c r="G38" s="13">
        <f>SUM(G22:G36)</f>
        <v>17820</v>
      </c>
      <c r="H38" s="12">
        <f>SUM(H22:H36)</f>
        <v>99000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99000</v>
      </c>
    </row>
    <row r="41" spans="2:8" ht="15.75" x14ac:dyDescent="0.25">
      <c r="B41" s="77" t="s">
        <v>231</v>
      </c>
      <c r="C41" s="77"/>
      <c r="D41" s="77"/>
      <c r="E41" s="15" t="s">
        <v>17</v>
      </c>
      <c r="F41" s="2"/>
      <c r="G41" s="2"/>
      <c r="H41" s="23">
        <f>+H40*9%</f>
        <v>8910</v>
      </c>
    </row>
    <row r="42" spans="2:8" ht="15.75" x14ac:dyDescent="0.25">
      <c r="B42" s="77"/>
      <c r="C42" s="77"/>
      <c r="D42" s="77"/>
      <c r="E42" s="15" t="s">
        <v>18</v>
      </c>
      <c r="F42" s="2"/>
      <c r="G42" s="2"/>
      <c r="H42" s="23">
        <f>+H40*9%</f>
        <v>8910</v>
      </c>
    </row>
    <row r="43" spans="2:8" ht="15.75" x14ac:dyDescent="0.25">
      <c r="B43" s="16"/>
      <c r="C43" s="16"/>
      <c r="D43" s="16"/>
      <c r="E43" s="15" t="s">
        <v>36</v>
      </c>
      <c r="F43" s="2"/>
      <c r="G43" s="2"/>
      <c r="H43" s="23">
        <f>+J41*6%</f>
        <v>0</v>
      </c>
    </row>
    <row r="44" spans="2:8" ht="15.75" x14ac:dyDescent="0.25">
      <c r="B44" s="16"/>
      <c r="C44" s="16"/>
      <c r="D44" s="16"/>
      <c r="E44" s="15" t="s">
        <v>35</v>
      </c>
      <c r="F44" s="2"/>
      <c r="G44" s="2"/>
      <c r="H44" s="23">
        <f>+J41*6%</f>
        <v>0</v>
      </c>
    </row>
    <row r="45" spans="2:8" ht="15.75" x14ac:dyDescent="0.25">
      <c r="B45" s="16"/>
      <c r="C45" s="16"/>
      <c r="D45" s="16"/>
      <c r="E45" s="15" t="s">
        <v>19</v>
      </c>
      <c r="F45" s="2"/>
      <c r="G45" s="2"/>
      <c r="H45" s="23">
        <v>0</v>
      </c>
    </row>
    <row r="46" spans="2:8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+H40+H41+H42</f>
        <v>116820</v>
      </c>
    </row>
    <row r="47" spans="2:8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8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116820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40:D40"/>
    <mergeCell ref="B41:D41"/>
    <mergeCell ref="B42:D42"/>
    <mergeCell ref="B46:D46"/>
  </mergeCells>
  <phoneticPr fontId="12" type="noConversion"/>
  <hyperlinks>
    <hyperlink ref="E41" r:id="rId1"/>
    <hyperlink ref="E42" r:id="rId2"/>
    <hyperlink ref="E43" r:id="rId3"/>
    <hyperlink ref="E44" r:id="rId4"/>
  </hyperlinks>
  <pageMargins left="0" right="0" top="0" bottom="0" header="0" footer="0"/>
  <pageSetup paperSize="9" scale="85" orientation="portrait" horizontalDpi="4294967292" verticalDpi="4294967292" r:id="rId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7"/>
  <sheetViews>
    <sheetView workbookViewId="0">
      <selection activeCell="B18" sqref="B18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44.140625" customWidth="1"/>
    <col min="4" max="4" width="16.85546875" customWidth="1"/>
    <col min="5" max="5" width="9.7109375" customWidth="1"/>
    <col min="6" max="6" width="11.42578125" customWidth="1"/>
    <col min="7" max="7" width="11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232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224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225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226</v>
      </c>
      <c r="C17" s="4"/>
      <c r="D17" s="4"/>
      <c r="E17" s="4"/>
      <c r="F17" s="4" t="s">
        <v>234</v>
      </c>
      <c r="G17" s="4"/>
      <c r="H17" s="4"/>
    </row>
    <row r="18" spans="2:8" ht="15.75" x14ac:dyDescent="0.25">
      <c r="B18" s="4" t="s">
        <v>227</v>
      </c>
      <c r="C18" s="4"/>
      <c r="D18" s="4"/>
      <c r="E18" s="4"/>
      <c r="F18" s="2" t="s">
        <v>235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4" t="s">
        <v>236</v>
      </c>
      <c r="G19" s="2"/>
      <c r="H19" s="2"/>
    </row>
    <row r="20" spans="2:8" ht="15.75" x14ac:dyDescent="0.25">
      <c r="B20" s="4" t="s">
        <v>229</v>
      </c>
      <c r="C20" s="4"/>
      <c r="D20" s="4"/>
      <c r="E20" s="4"/>
      <c r="F20" s="4"/>
      <c r="G20" s="2"/>
      <c r="H20" s="2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237</v>
      </c>
      <c r="D23" s="10">
        <v>7013</v>
      </c>
      <c r="E23" s="10">
        <v>3024</v>
      </c>
      <c r="F23" s="10">
        <v>9.5</v>
      </c>
      <c r="G23" s="28">
        <f>+H23*18%</f>
        <v>5171.04</v>
      </c>
      <c r="H23" s="9">
        <f>+F23*E23</f>
        <v>28728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/>
      <c r="C25" s="11"/>
      <c r="E25" s="10"/>
      <c r="F25" s="10"/>
      <c r="G25" s="28"/>
      <c r="H25" s="9"/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8" spans="2:8" x14ac:dyDescent="0.25">
      <c r="B38" s="12" t="s">
        <v>15</v>
      </c>
      <c r="C38" s="12"/>
      <c r="D38" s="12"/>
      <c r="E38" s="13">
        <f>SUM(E22:E36)</f>
        <v>3024</v>
      </c>
      <c r="F38" s="12"/>
      <c r="G38" s="13">
        <f>SUM(G22:G36)</f>
        <v>5171.04</v>
      </c>
      <c r="H38" s="12">
        <f>SUM(H22:H36)</f>
        <v>28728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28728</v>
      </c>
    </row>
    <row r="41" spans="2:8" ht="15.75" x14ac:dyDescent="0.25">
      <c r="B41" s="77" t="s">
        <v>238</v>
      </c>
      <c r="C41" s="77"/>
      <c r="D41" s="77"/>
      <c r="E41" s="15" t="s">
        <v>17</v>
      </c>
      <c r="F41" s="2"/>
      <c r="G41" s="2"/>
      <c r="H41" s="23">
        <f>+H40*9%</f>
        <v>2585.52</v>
      </c>
    </row>
    <row r="42" spans="2:8" ht="15.75" x14ac:dyDescent="0.25">
      <c r="B42" s="77"/>
      <c r="C42" s="77"/>
      <c r="D42" s="77"/>
      <c r="E42" s="15" t="s">
        <v>18</v>
      </c>
      <c r="F42" s="2"/>
      <c r="G42" s="2"/>
      <c r="H42" s="23">
        <f>+H40*9%</f>
        <v>2585.52</v>
      </c>
    </row>
    <row r="43" spans="2:8" ht="15.75" x14ac:dyDescent="0.25">
      <c r="B43" s="16"/>
      <c r="C43" s="16"/>
      <c r="D43" s="16"/>
      <c r="E43" s="15" t="s">
        <v>36</v>
      </c>
      <c r="F43" s="2"/>
      <c r="G43" s="2"/>
      <c r="H43" s="23">
        <f>+J41*6%</f>
        <v>0</v>
      </c>
    </row>
    <row r="44" spans="2:8" ht="15.75" x14ac:dyDescent="0.25">
      <c r="B44" s="16"/>
      <c r="C44" s="16"/>
      <c r="D44" s="16"/>
      <c r="E44" s="15" t="s">
        <v>35</v>
      </c>
      <c r="F44" s="2"/>
      <c r="G44" s="2"/>
      <c r="H44" s="23">
        <f>+J41*6%</f>
        <v>0</v>
      </c>
    </row>
    <row r="45" spans="2:8" ht="15.75" x14ac:dyDescent="0.25">
      <c r="B45" s="16"/>
      <c r="C45" s="16"/>
      <c r="D45" s="16"/>
      <c r="E45" s="15" t="s">
        <v>19</v>
      </c>
      <c r="F45" s="2"/>
      <c r="G45" s="2"/>
      <c r="H45" s="23">
        <v>-0.04</v>
      </c>
    </row>
    <row r="46" spans="2:8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+H40+H41+H42+H45</f>
        <v>33899</v>
      </c>
    </row>
    <row r="47" spans="2:8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8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33899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" bottom="0" header="0" footer="0"/>
  <pageSetup paperSize="9" scale="75" orientation="portrait" horizontalDpi="4294967292" verticalDpi="4294967292" r:id="rId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7"/>
  <sheetViews>
    <sheetView workbookViewId="0">
      <selection activeCell="B6" sqref="B6:H57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3.42578125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241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242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243</v>
      </c>
      <c r="D23" s="21">
        <v>64041110</v>
      </c>
      <c r="E23" s="10">
        <v>40</v>
      </c>
      <c r="F23" s="10">
        <v>1075</v>
      </c>
      <c r="G23" s="28">
        <f>+H23*12%</f>
        <v>5160</v>
      </c>
      <c r="H23" s="9">
        <f>+F23*E23</f>
        <v>43000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/>
      <c r="C25" s="11"/>
      <c r="D25" s="21"/>
      <c r="E25" s="10"/>
      <c r="F25" s="10"/>
      <c r="G25" s="28"/>
      <c r="H25" s="9"/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10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8" spans="2:10" x14ac:dyDescent="0.25">
      <c r="B38" s="12" t="s">
        <v>15</v>
      </c>
      <c r="C38" s="12"/>
      <c r="D38" s="12"/>
      <c r="E38" s="13">
        <f>SUM(E22:E36)</f>
        <v>40</v>
      </c>
      <c r="F38" s="12"/>
      <c r="G38" s="13">
        <f>SUM(G22:G36)</f>
        <v>5160</v>
      </c>
      <c r="H38" s="12">
        <f>SUM(H22:H36)</f>
        <v>43000</v>
      </c>
    </row>
    <row r="39" spans="2:10" x14ac:dyDescent="0.25">
      <c r="B39" s="9"/>
      <c r="C39" s="9"/>
      <c r="D39" s="9"/>
      <c r="E39" s="9"/>
      <c r="F39" s="9"/>
      <c r="G39" s="9"/>
      <c r="H39" s="9"/>
    </row>
    <row r="40" spans="2:10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43000</v>
      </c>
      <c r="J40" s="35" t="e">
        <f>+H40-#REF!</f>
        <v>#REF!</v>
      </c>
    </row>
    <row r="41" spans="2:10" ht="15.75" x14ac:dyDescent="0.25">
      <c r="B41" s="77" t="s">
        <v>244</v>
      </c>
      <c r="C41" s="77"/>
      <c r="D41" s="77"/>
      <c r="E41" s="15" t="s">
        <v>17</v>
      </c>
      <c r="F41" s="2"/>
      <c r="G41" s="2"/>
      <c r="H41" s="23">
        <v>0</v>
      </c>
    </row>
    <row r="42" spans="2:10" ht="15.75" x14ac:dyDescent="0.25">
      <c r="B42" s="77"/>
      <c r="C42" s="77"/>
      <c r="D42" s="77"/>
      <c r="E42" s="15" t="s">
        <v>18</v>
      </c>
      <c r="F42" s="2"/>
      <c r="G42" s="2"/>
      <c r="H42" s="23">
        <v>0</v>
      </c>
    </row>
    <row r="43" spans="2:10" ht="15.75" x14ac:dyDescent="0.25">
      <c r="B43" s="16"/>
      <c r="C43" s="16"/>
      <c r="D43" s="16"/>
      <c r="E43" s="15" t="s">
        <v>36</v>
      </c>
      <c r="F43" s="2"/>
      <c r="G43" s="2"/>
      <c r="H43" s="23">
        <f>+H40*6%</f>
        <v>2580</v>
      </c>
    </row>
    <row r="44" spans="2:10" ht="15.75" x14ac:dyDescent="0.25">
      <c r="B44" s="16"/>
      <c r="C44" s="16"/>
      <c r="D44" s="16"/>
      <c r="E44" s="15" t="s">
        <v>35</v>
      </c>
      <c r="F44" s="2"/>
      <c r="G44" s="2"/>
      <c r="H44" s="23">
        <f>+H40*6%</f>
        <v>2580</v>
      </c>
    </row>
    <row r="45" spans="2:10" ht="15.75" x14ac:dyDescent="0.25">
      <c r="B45" s="16"/>
      <c r="C45" s="16"/>
      <c r="D45" s="16"/>
      <c r="E45" s="15" t="s">
        <v>19</v>
      </c>
      <c r="F45" s="2"/>
      <c r="G45" s="2"/>
      <c r="H45" s="23">
        <v>0</v>
      </c>
    </row>
    <row r="46" spans="2:10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+H40+H43+H44</f>
        <v>48160</v>
      </c>
    </row>
    <row r="47" spans="2:10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0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48160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6:C6"/>
    <mergeCell ref="B14:H14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.19685039370078741" bottom="0" header="0.51181102362204722" footer="0.51181102362204722"/>
  <pageSetup paperSize="9" scale="85" orientation="portrait" horizontalDpi="0" verticalDpi="0" r:id="rId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7.28515625" customWidth="1"/>
    <col min="4" max="4" width="11.140625" customWidth="1"/>
    <col min="5" max="5" width="10.42578125" customWidth="1"/>
    <col min="6" max="6" width="11.42578125" customWidth="1"/>
    <col min="7" max="7" width="11.28515625" customWidth="1"/>
    <col min="8" max="8" width="14.570312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247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248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249</v>
      </c>
      <c r="C18" s="4"/>
      <c r="D18" s="4"/>
      <c r="E18" s="4"/>
      <c r="G18" s="4"/>
      <c r="H18" s="4"/>
    </row>
    <row r="19" spans="2:8" ht="15.75" x14ac:dyDescent="0.25">
      <c r="B19" s="4" t="s">
        <v>252</v>
      </c>
      <c r="C19" s="4"/>
      <c r="D19" s="4"/>
      <c r="E19" s="4"/>
      <c r="F19" s="4" t="s">
        <v>256</v>
      </c>
      <c r="G19" s="4"/>
      <c r="H19" s="4"/>
    </row>
    <row r="20" spans="2:8" ht="15.75" x14ac:dyDescent="0.25">
      <c r="B20" s="4" t="s">
        <v>250</v>
      </c>
      <c r="C20" s="4"/>
      <c r="D20" s="4"/>
      <c r="E20" s="4"/>
      <c r="F20" s="2" t="s">
        <v>245</v>
      </c>
      <c r="G20" s="4"/>
      <c r="H20" s="2"/>
    </row>
    <row r="21" spans="2:8" ht="15.75" x14ac:dyDescent="0.25">
      <c r="B21" s="4" t="s">
        <v>251</v>
      </c>
      <c r="C21" s="4"/>
      <c r="D21" s="4"/>
      <c r="E21" s="4"/>
      <c r="F21" s="2" t="s">
        <v>246</v>
      </c>
      <c r="G21" s="2"/>
      <c r="H21" s="2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255</v>
      </c>
      <c r="D24" s="21">
        <v>7323</v>
      </c>
      <c r="E24" s="10">
        <v>6</v>
      </c>
      <c r="F24" s="10">
        <v>14700</v>
      </c>
      <c r="G24" s="28">
        <f>+H24*18%</f>
        <v>15876</v>
      </c>
      <c r="H24" s="9">
        <f>+F24*E24</f>
        <v>88200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29"/>
      <c r="C26" s="11"/>
      <c r="D26" s="21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28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10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7" spans="2:10" x14ac:dyDescent="0.25">
      <c r="B37" s="10"/>
      <c r="C37" s="9"/>
      <c r="D37" s="9"/>
      <c r="E37" s="10"/>
      <c r="F37" s="25"/>
      <c r="G37" s="9"/>
      <c r="H37" s="9"/>
    </row>
    <row r="39" spans="2:10" x14ac:dyDescent="0.25">
      <c r="B39" s="12" t="s">
        <v>15</v>
      </c>
      <c r="C39" s="12"/>
      <c r="D39" s="12"/>
      <c r="E39" s="13">
        <f>SUM(E23:E37)</f>
        <v>6</v>
      </c>
      <c r="F39" s="12"/>
      <c r="G39" s="13">
        <f>SUM(G23:G37)</f>
        <v>15876</v>
      </c>
      <c r="H39" s="12">
        <f>SUM(H23:H37)</f>
        <v>88200</v>
      </c>
    </row>
    <row r="40" spans="2:10" x14ac:dyDescent="0.25">
      <c r="B40" s="9"/>
      <c r="C40" s="9"/>
      <c r="D40" s="9"/>
      <c r="E40" s="9"/>
      <c r="F40" s="9"/>
      <c r="G40" s="9"/>
      <c r="H40" s="9"/>
    </row>
    <row r="41" spans="2:10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88200</v>
      </c>
      <c r="J41" s="35" t="e">
        <f>+H41-#REF!</f>
        <v>#REF!</v>
      </c>
    </row>
    <row r="42" spans="2:10" ht="15.75" x14ac:dyDescent="0.25">
      <c r="B42" s="77" t="s">
        <v>254</v>
      </c>
      <c r="C42" s="77"/>
      <c r="D42" s="77"/>
      <c r="E42" s="15" t="s">
        <v>253</v>
      </c>
      <c r="F42" s="2"/>
      <c r="G42" s="2"/>
      <c r="H42" s="23">
        <f>+H41*18%</f>
        <v>15876</v>
      </c>
    </row>
    <row r="43" spans="2:10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v>0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v>0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</f>
        <v>104076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104076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4" r:id="rId2"/>
    <hyperlink ref="E45" r:id="rId3"/>
  </hyperlinks>
  <pageMargins left="0" right="0" top="0.19685039370078741" bottom="0" header="0.51181102362204722" footer="0.51181102362204722"/>
  <pageSetup paperSize="9" scale="85" orientation="portrait" horizontalDpi="0" verticalDpi="0" r:id="rId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topLeftCell="A10"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7.28515625" customWidth="1"/>
    <col min="4" max="4" width="11.140625" customWidth="1"/>
    <col min="5" max="5" width="10.42578125" customWidth="1"/>
    <col min="6" max="6" width="11.42578125" customWidth="1"/>
    <col min="7" max="7" width="11.28515625" customWidth="1"/>
    <col min="8" max="8" width="14.570312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247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248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249</v>
      </c>
      <c r="C18" s="4"/>
      <c r="D18" s="4"/>
      <c r="E18" s="4"/>
      <c r="G18" s="4"/>
      <c r="H18" s="4"/>
    </row>
    <row r="19" spans="2:8" ht="15.75" x14ac:dyDescent="0.25">
      <c r="B19" s="4" t="s">
        <v>252</v>
      </c>
      <c r="C19" s="4"/>
      <c r="D19" s="4"/>
      <c r="E19" s="4"/>
      <c r="F19" s="4" t="s">
        <v>258</v>
      </c>
      <c r="G19" s="4"/>
      <c r="H19" s="4"/>
    </row>
    <row r="20" spans="2:8" ht="15.75" x14ac:dyDescent="0.25">
      <c r="B20" s="4" t="s">
        <v>250</v>
      </c>
      <c r="C20" s="4"/>
      <c r="D20" s="4"/>
      <c r="E20" s="4"/>
      <c r="F20" s="2" t="s">
        <v>257</v>
      </c>
      <c r="G20" s="4"/>
      <c r="H20" s="2"/>
    </row>
    <row r="21" spans="2:8" ht="15.75" x14ac:dyDescent="0.25">
      <c r="B21" s="4" t="s">
        <v>251</v>
      </c>
      <c r="C21" s="4"/>
      <c r="D21" s="4"/>
      <c r="E21" s="4"/>
      <c r="F21" s="2" t="s">
        <v>259</v>
      </c>
      <c r="G21" s="2"/>
      <c r="H21" s="2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260</v>
      </c>
      <c r="D24" s="21">
        <v>3924</v>
      </c>
      <c r="E24" s="10">
        <v>20</v>
      </c>
      <c r="F24" s="10">
        <v>105</v>
      </c>
      <c r="G24" s="28">
        <f>+H24*18%</f>
        <v>378</v>
      </c>
      <c r="H24" s="9">
        <f>+F24*E24</f>
        <v>2100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29">
        <v>2</v>
      </c>
      <c r="C26" s="11" t="s">
        <v>261</v>
      </c>
      <c r="D26" s="21">
        <v>3924</v>
      </c>
      <c r="E26" s="10">
        <v>20</v>
      </c>
      <c r="F26" s="10">
        <v>105</v>
      </c>
      <c r="G26" s="28">
        <f>+H26*18%</f>
        <v>378</v>
      </c>
      <c r="H26" s="9">
        <f>+F26*E26</f>
        <v>2100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28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10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7" spans="2:10" x14ac:dyDescent="0.25">
      <c r="B37" s="10"/>
      <c r="C37" s="9"/>
      <c r="D37" s="9"/>
      <c r="E37" s="10"/>
      <c r="F37" s="25"/>
      <c r="G37" s="9"/>
      <c r="H37" s="9"/>
    </row>
    <row r="39" spans="2:10" x14ac:dyDescent="0.25">
      <c r="B39" s="12" t="s">
        <v>15</v>
      </c>
      <c r="C39" s="12"/>
      <c r="D39" s="12"/>
      <c r="E39" s="13">
        <f>SUM(E23:E37)</f>
        <v>40</v>
      </c>
      <c r="F39" s="12"/>
      <c r="G39" s="13">
        <f>SUM(G23:G37)</f>
        <v>756</v>
      </c>
      <c r="H39" s="12">
        <f>SUM(H23:H37)</f>
        <v>4200</v>
      </c>
    </row>
    <row r="40" spans="2:10" x14ac:dyDescent="0.25">
      <c r="B40" s="9"/>
      <c r="C40" s="9"/>
      <c r="D40" s="9"/>
      <c r="E40" s="9"/>
      <c r="F40" s="9"/>
      <c r="G40" s="9"/>
      <c r="H40" s="9"/>
    </row>
    <row r="41" spans="2:10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4200</v>
      </c>
      <c r="J41" s="35" t="e">
        <f>+H41-#REF!</f>
        <v>#REF!</v>
      </c>
    </row>
    <row r="42" spans="2:10" ht="15.75" x14ac:dyDescent="0.25">
      <c r="B42" s="77" t="s">
        <v>262</v>
      </c>
      <c r="C42" s="77"/>
      <c r="D42" s="77"/>
      <c r="E42" s="15" t="s">
        <v>253</v>
      </c>
      <c r="F42" s="2"/>
      <c r="G42" s="2"/>
      <c r="H42" s="23">
        <f>+H41*18%</f>
        <v>756</v>
      </c>
    </row>
    <row r="43" spans="2:10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v>0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v>0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</f>
        <v>4956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4956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4" r:id="rId2"/>
    <hyperlink ref="E45" r:id="rId3"/>
  </hyperlinks>
  <pageMargins left="0" right="0" top="0.19685039370078741" bottom="0" header="0.51181102362204722" footer="0.51181102362204722"/>
  <pageSetup paperSize="9" scale="85"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topLeftCell="A9" workbookViewId="0">
      <selection activeCell="B5" sqref="B5:H55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50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51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10">
        <v>1</v>
      </c>
      <c r="C22" s="11" t="s">
        <v>52</v>
      </c>
      <c r="D22" s="10">
        <v>39231090</v>
      </c>
      <c r="E22" s="10">
        <v>6</v>
      </c>
      <c r="F22" s="10">
        <f>508+508</f>
        <v>1016</v>
      </c>
      <c r="G22" s="10">
        <f>+H22*18%</f>
        <v>1097.28</v>
      </c>
      <c r="H22" s="9">
        <f>+F22*E22</f>
        <v>6096</v>
      </c>
    </row>
    <row r="23" spans="2:8" x14ac:dyDescent="0.25">
      <c r="B23" s="9"/>
      <c r="C23" s="9"/>
      <c r="D23" s="9"/>
      <c r="E23" s="9"/>
      <c r="F23" s="9"/>
      <c r="G23" s="10"/>
      <c r="H23" s="9"/>
    </row>
    <row r="24" spans="2:8" x14ac:dyDescent="0.25">
      <c r="B24" s="10">
        <v>2</v>
      </c>
      <c r="C24" s="9" t="s">
        <v>53</v>
      </c>
      <c r="D24" s="10">
        <v>39231090</v>
      </c>
      <c r="E24" s="10">
        <v>6</v>
      </c>
      <c r="F24" s="10">
        <f>974+974</f>
        <v>1948</v>
      </c>
      <c r="G24" s="10">
        <f>+H24*18%</f>
        <v>2103.84</v>
      </c>
      <c r="H24" s="9">
        <f>+F24*E24</f>
        <v>11688</v>
      </c>
    </row>
    <row r="25" spans="2:8" x14ac:dyDescent="0.25">
      <c r="B25" s="9"/>
      <c r="C25" s="9"/>
      <c r="D25" s="9"/>
      <c r="E25" s="9"/>
      <c r="F25" s="9"/>
      <c r="G25" s="10"/>
      <c r="H25" s="9"/>
    </row>
    <row r="26" spans="2:8" x14ac:dyDescent="0.25">
      <c r="B26" s="10">
        <v>3</v>
      </c>
      <c r="C26" s="9" t="s">
        <v>54</v>
      </c>
      <c r="D26" s="10">
        <v>39231090</v>
      </c>
      <c r="E26" s="10">
        <v>12</v>
      </c>
      <c r="F26" s="10">
        <f>254+254</f>
        <v>508</v>
      </c>
      <c r="G26" s="10">
        <f>+H26*18%</f>
        <v>1097.28</v>
      </c>
      <c r="H26" s="9">
        <f>+F26*E26</f>
        <v>6096</v>
      </c>
    </row>
    <row r="27" spans="2:8" x14ac:dyDescent="0.25">
      <c r="B27" s="9"/>
      <c r="C27" s="9"/>
      <c r="D27" s="9"/>
      <c r="E27" s="9"/>
      <c r="F27" s="9"/>
      <c r="G27" s="9"/>
      <c r="H27" s="9"/>
    </row>
    <row r="28" spans="2:8" x14ac:dyDescent="0.25">
      <c r="B28" s="9"/>
      <c r="C28" s="9"/>
      <c r="D28" s="9"/>
      <c r="E28" s="9"/>
      <c r="F28" s="9"/>
      <c r="G28" s="9"/>
      <c r="H28" s="9"/>
    </row>
    <row r="29" spans="2:8" x14ac:dyDescent="0.25">
      <c r="B29" s="9"/>
      <c r="C29" s="9"/>
      <c r="D29" s="9"/>
      <c r="E29" s="9"/>
      <c r="F29" s="9"/>
      <c r="G29" s="9"/>
      <c r="H29" s="9"/>
    </row>
    <row r="30" spans="2:8" x14ac:dyDescent="0.25">
      <c r="B30" s="9"/>
      <c r="C30" s="9"/>
      <c r="D30" s="9"/>
      <c r="E30" s="9"/>
      <c r="F30" s="9"/>
      <c r="G30" s="9"/>
      <c r="H30" s="9"/>
    </row>
    <row r="31" spans="2:8" x14ac:dyDescent="0.25">
      <c r="B31" s="9"/>
      <c r="C31" s="9"/>
      <c r="D31" s="9"/>
      <c r="E31" s="9"/>
      <c r="F31" s="9"/>
      <c r="G31" s="9"/>
      <c r="H31" s="9"/>
    </row>
    <row r="32" spans="2:8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12" t="s">
        <v>15</v>
      </c>
      <c r="C36" s="12"/>
      <c r="D36" s="12"/>
      <c r="E36" s="13">
        <f>SUM(E21:E35)</f>
        <v>24</v>
      </c>
      <c r="F36" s="12"/>
      <c r="G36" s="13">
        <f>+G22+G24+G26</f>
        <v>4298.3999999999996</v>
      </c>
      <c r="H36" s="12">
        <f>SUM(H21:H35)</f>
        <v>23880</v>
      </c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76" t="s">
        <v>30</v>
      </c>
      <c r="C38" s="76"/>
      <c r="D38" s="76"/>
      <c r="E38" s="14" t="s">
        <v>16</v>
      </c>
      <c r="F38" s="14"/>
      <c r="G38" s="14"/>
      <c r="H38" s="14">
        <f>+H36</f>
        <v>23880</v>
      </c>
    </row>
    <row r="39" spans="2:8" ht="15.75" x14ac:dyDescent="0.25">
      <c r="B39" s="77" t="s">
        <v>55</v>
      </c>
      <c r="C39" s="77"/>
      <c r="D39" s="77"/>
      <c r="E39" s="15" t="s">
        <v>17</v>
      </c>
      <c r="F39" s="2"/>
      <c r="G39" s="2"/>
      <c r="H39" s="2">
        <f>+H38*9%</f>
        <v>2149.1999999999998</v>
      </c>
    </row>
    <row r="40" spans="2:8" ht="15.75" x14ac:dyDescent="0.25">
      <c r="B40" s="77"/>
      <c r="C40" s="77"/>
      <c r="D40" s="77"/>
      <c r="E40" s="15" t="s">
        <v>18</v>
      </c>
      <c r="F40" s="2"/>
      <c r="G40" s="2"/>
      <c r="H40" s="2">
        <f>+H38*9%</f>
        <v>2149.1999999999998</v>
      </c>
    </row>
    <row r="41" spans="2:8" ht="15.75" x14ac:dyDescent="0.25">
      <c r="B41" s="16"/>
      <c r="C41" s="16"/>
      <c r="D41" s="16"/>
      <c r="E41" s="15" t="s">
        <v>36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35</v>
      </c>
      <c r="F42" s="2"/>
      <c r="G42" s="2"/>
      <c r="H42" s="23">
        <v>0</v>
      </c>
    </row>
    <row r="43" spans="2:8" ht="15.75" x14ac:dyDescent="0.25">
      <c r="B43" s="16"/>
      <c r="C43" s="16"/>
      <c r="D43" s="16"/>
      <c r="E43" s="15" t="s">
        <v>19</v>
      </c>
      <c r="F43" s="2"/>
      <c r="G43" s="2"/>
      <c r="H43" s="2">
        <v>-0.4</v>
      </c>
    </row>
    <row r="44" spans="2:8" ht="15.75" x14ac:dyDescent="0.25">
      <c r="B44" s="78" t="s">
        <v>20</v>
      </c>
      <c r="C44" s="78"/>
      <c r="D44" s="78"/>
      <c r="E44" s="17" t="s">
        <v>15</v>
      </c>
      <c r="F44" s="2"/>
      <c r="G44" s="2"/>
      <c r="H44" s="24">
        <f>+H38+H39+H40+H43</f>
        <v>28178</v>
      </c>
    </row>
    <row r="45" spans="2:8" ht="15.75" x14ac:dyDescent="0.25">
      <c r="B45" s="72" t="s">
        <v>21</v>
      </c>
      <c r="C45" s="72"/>
      <c r="D45" s="72"/>
      <c r="E45" s="2" t="s">
        <v>22</v>
      </c>
      <c r="F45" s="2"/>
      <c r="G45" s="2"/>
      <c r="H45" s="2">
        <v>0</v>
      </c>
    </row>
    <row r="46" spans="2:8" ht="15.75" x14ac:dyDescent="0.25">
      <c r="B46" s="18"/>
      <c r="C46" s="18"/>
      <c r="D46" s="18"/>
      <c r="E46" s="2" t="s">
        <v>23</v>
      </c>
      <c r="F46" s="2"/>
      <c r="G46" s="2"/>
      <c r="H46" s="17">
        <f>+H44-H45</f>
        <v>28178</v>
      </c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2"/>
      <c r="C48" s="2"/>
      <c r="D48" s="2"/>
      <c r="E48" s="2"/>
      <c r="F48" s="2"/>
      <c r="G48" s="2"/>
      <c r="H48" s="2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19"/>
      <c r="C50" s="19"/>
      <c r="D50" s="19"/>
      <c r="E50" s="19"/>
      <c r="F50" s="19"/>
      <c r="G50" s="19"/>
      <c r="H50" s="19"/>
    </row>
    <row r="51" spans="2:8" ht="18" x14ac:dyDescent="0.25">
      <c r="B51" s="20" t="s">
        <v>24</v>
      </c>
      <c r="C51" s="19"/>
      <c r="D51" s="19"/>
      <c r="E51" s="19"/>
      <c r="F51" s="73" t="s">
        <v>25</v>
      </c>
      <c r="G51" s="73"/>
      <c r="H51" s="73"/>
    </row>
    <row r="52" spans="2:8" ht="15.75" x14ac:dyDescent="0.25">
      <c r="B52" s="21" t="s">
        <v>26</v>
      </c>
      <c r="C52" s="19"/>
      <c r="D52" s="19"/>
      <c r="E52" s="19"/>
      <c r="F52" s="19"/>
      <c r="G52" s="19"/>
      <c r="H52" s="19"/>
    </row>
    <row r="53" spans="2:8" ht="15.75" x14ac:dyDescent="0.25">
      <c r="B53" s="21" t="s">
        <v>27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28</v>
      </c>
      <c r="C54" s="19"/>
      <c r="D54" s="19"/>
      <c r="E54" s="19"/>
      <c r="F54" s="19"/>
      <c r="G54" s="19"/>
      <c r="H54" s="19"/>
    </row>
    <row r="55" spans="2:8" ht="15.75" x14ac:dyDescent="0.25">
      <c r="B55" s="19"/>
      <c r="C55" s="19"/>
      <c r="D55" s="19"/>
      <c r="E55" s="19"/>
      <c r="F55" s="73" t="s">
        <v>29</v>
      </c>
      <c r="G55" s="73"/>
      <c r="H55" s="73"/>
    </row>
  </sheetData>
  <mergeCells count="9">
    <mergeCell ref="B45:D45"/>
    <mergeCell ref="F51:H51"/>
    <mergeCell ref="F55:H55"/>
    <mergeCell ref="B5:C5"/>
    <mergeCell ref="B13:H13"/>
    <mergeCell ref="B38:D38"/>
    <mergeCell ref="B39:D39"/>
    <mergeCell ref="B40:D40"/>
    <mergeCell ref="B44:D44"/>
  </mergeCells>
  <hyperlinks>
    <hyperlink ref="E39" r:id="rId1"/>
    <hyperlink ref="E40" r:id="rId2"/>
    <hyperlink ref="E41" r:id="rId3"/>
    <hyperlink ref="E42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7.28515625" customWidth="1"/>
    <col min="4" max="4" width="11.140625" customWidth="1"/>
    <col min="5" max="5" width="10.42578125" customWidth="1"/>
    <col min="6" max="6" width="11.42578125" customWidth="1"/>
    <col min="7" max="7" width="11.28515625" customWidth="1"/>
    <col min="8" max="8" width="14.570312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247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248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249</v>
      </c>
      <c r="C18" s="4"/>
      <c r="D18" s="4"/>
      <c r="E18" s="4"/>
      <c r="G18" s="4"/>
      <c r="H18" s="4"/>
    </row>
    <row r="19" spans="2:8" ht="15.75" x14ac:dyDescent="0.25">
      <c r="B19" s="4" t="s">
        <v>252</v>
      </c>
      <c r="C19" s="4"/>
      <c r="D19" s="4"/>
      <c r="E19" s="4"/>
      <c r="F19" s="4" t="s">
        <v>263</v>
      </c>
      <c r="G19" s="4"/>
      <c r="H19" s="4"/>
    </row>
    <row r="20" spans="2:8" ht="15.75" x14ac:dyDescent="0.25">
      <c r="B20" s="4" t="s">
        <v>250</v>
      </c>
      <c r="C20" s="4"/>
      <c r="D20" s="4"/>
      <c r="E20" s="4"/>
      <c r="F20" s="2" t="s">
        <v>257</v>
      </c>
      <c r="G20" s="4"/>
      <c r="H20" s="2"/>
    </row>
    <row r="21" spans="2:8" ht="15.75" x14ac:dyDescent="0.25">
      <c r="B21" s="4" t="s">
        <v>251</v>
      </c>
      <c r="C21" s="4"/>
      <c r="D21" s="4"/>
      <c r="E21" s="4"/>
      <c r="F21" s="2" t="s">
        <v>246</v>
      </c>
      <c r="G21" s="2"/>
      <c r="H21" s="2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265</v>
      </c>
      <c r="D24" s="21">
        <v>7323</v>
      </c>
      <c r="E24" s="10">
        <v>12</v>
      </c>
      <c r="F24" s="10">
        <v>900</v>
      </c>
      <c r="G24" s="28">
        <f>+H24*12%</f>
        <v>1296</v>
      </c>
      <c r="H24" s="9">
        <f>+F24*E24</f>
        <v>10800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29"/>
      <c r="C26" s="11"/>
      <c r="D26" s="21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28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10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7" spans="2:10" x14ac:dyDescent="0.25">
      <c r="B37" s="10"/>
      <c r="C37" s="9"/>
      <c r="D37" s="9"/>
      <c r="E37" s="10"/>
      <c r="F37" s="25"/>
      <c r="G37" s="9"/>
      <c r="H37" s="9"/>
    </row>
    <row r="39" spans="2:10" x14ac:dyDescent="0.25">
      <c r="B39" s="12" t="s">
        <v>15</v>
      </c>
      <c r="C39" s="12"/>
      <c r="D39" s="12"/>
      <c r="E39" s="13">
        <f>SUM(E23:E37)</f>
        <v>12</v>
      </c>
      <c r="F39" s="12"/>
      <c r="G39" s="13">
        <f>SUM(G23:G37)</f>
        <v>1296</v>
      </c>
      <c r="H39" s="12">
        <f>SUM(H23:H37)</f>
        <v>10800</v>
      </c>
    </row>
    <row r="40" spans="2:10" x14ac:dyDescent="0.25">
      <c r="B40" s="9"/>
      <c r="C40" s="9"/>
      <c r="D40" s="9"/>
      <c r="E40" s="9"/>
      <c r="F40" s="9"/>
      <c r="G40" s="9"/>
      <c r="H40" s="9"/>
    </row>
    <row r="41" spans="2:10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10800</v>
      </c>
      <c r="J41" s="35" t="e">
        <f>+H41-#REF!</f>
        <v>#REF!</v>
      </c>
    </row>
    <row r="42" spans="2:10" ht="15.75" x14ac:dyDescent="0.25">
      <c r="B42" s="77" t="s">
        <v>264</v>
      </c>
      <c r="C42" s="77"/>
      <c r="D42" s="77"/>
      <c r="E42" s="15" t="s">
        <v>219</v>
      </c>
      <c r="F42" s="2"/>
      <c r="G42" s="2"/>
      <c r="H42" s="23">
        <f>+H41*12%</f>
        <v>1296</v>
      </c>
    </row>
    <row r="43" spans="2:10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v>0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v>0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</f>
        <v>12096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12096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4" r:id="rId2"/>
    <hyperlink ref="E45" r:id="rId3"/>
  </hyperlinks>
  <pageMargins left="0" right="0" top="0.19685039370078741" bottom="0" header="0.51181102362204722" footer="0.51181102362204722"/>
  <pageSetup paperSize="9" scale="85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topLeftCell="A4" workbookViewId="0">
      <selection activeCell="D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7.28515625" customWidth="1"/>
    <col min="4" max="4" width="11.140625" customWidth="1"/>
    <col min="5" max="5" width="10.42578125" customWidth="1"/>
    <col min="6" max="6" width="11.42578125" customWidth="1"/>
    <col min="7" max="7" width="11.28515625" customWidth="1"/>
    <col min="8" max="8" width="14.570312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268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269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270</v>
      </c>
      <c r="C18" s="4"/>
      <c r="D18" s="4"/>
      <c r="E18" s="4"/>
      <c r="G18" s="4"/>
      <c r="H18" s="4"/>
    </row>
    <row r="19" spans="2:8" ht="15.75" x14ac:dyDescent="0.25">
      <c r="B19" s="4" t="s">
        <v>271</v>
      </c>
      <c r="C19" s="4"/>
      <c r="D19" s="4"/>
      <c r="E19" s="4"/>
      <c r="F19" s="4" t="s">
        <v>266</v>
      </c>
      <c r="G19" s="4"/>
      <c r="H19" s="4"/>
    </row>
    <row r="20" spans="2:8" ht="15.75" x14ac:dyDescent="0.25">
      <c r="B20" s="4" t="s">
        <v>297</v>
      </c>
      <c r="C20" s="4"/>
      <c r="D20" s="4"/>
      <c r="E20" s="4"/>
      <c r="F20" s="2" t="s">
        <v>276</v>
      </c>
      <c r="G20" s="4"/>
      <c r="H20" s="2"/>
    </row>
    <row r="21" spans="2:8" ht="15.75" x14ac:dyDescent="0.25">
      <c r="B21" s="4" t="s">
        <v>272</v>
      </c>
      <c r="C21" s="4"/>
      <c r="D21" s="4"/>
      <c r="E21" s="4"/>
      <c r="F21" s="2" t="s">
        <v>267</v>
      </c>
      <c r="G21" s="2"/>
      <c r="H21" s="2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273</v>
      </c>
      <c r="D24" s="21">
        <v>8215</v>
      </c>
      <c r="E24" s="10">
        <v>504</v>
      </c>
      <c r="F24" s="10">
        <v>13.5</v>
      </c>
      <c r="G24" s="28">
        <f>+H24*18%</f>
        <v>1224.72</v>
      </c>
      <c r="H24" s="9">
        <f>+F24*E24</f>
        <v>6804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29"/>
      <c r="C26" s="11"/>
      <c r="D26" s="21"/>
      <c r="E26" s="10"/>
      <c r="F26" s="10"/>
      <c r="G26" s="28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28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10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7" spans="2:10" x14ac:dyDescent="0.25">
      <c r="B37" s="10"/>
      <c r="C37" s="9"/>
      <c r="D37" s="9"/>
      <c r="E37" s="10"/>
      <c r="F37" s="25"/>
      <c r="G37" s="9"/>
      <c r="H37" s="9"/>
    </row>
    <row r="39" spans="2:10" x14ac:dyDescent="0.25">
      <c r="B39" s="12" t="s">
        <v>15</v>
      </c>
      <c r="C39" s="12"/>
      <c r="D39" s="12"/>
      <c r="E39" s="13">
        <f>SUM(E23:E37)</f>
        <v>504</v>
      </c>
      <c r="F39" s="12"/>
      <c r="G39" s="13">
        <f>SUM(G23:G37)</f>
        <v>1224.72</v>
      </c>
      <c r="H39" s="12">
        <f>SUM(H23:H37)</f>
        <v>6804</v>
      </c>
    </row>
    <row r="40" spans="2:10" x14ac:dyDescent="0.25">
      <c r="B40" s="9"/>
      <c r="C40" s="9"/>
      <c r="D40" s="9"/>
      <c r="E40" s="9"/>
      <c r="F40" s="9"/>
      <c r="G40" s="9"/>
      <c r="H40" s="9"/>
    </row>
    <row r="41" spans="2:10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6804</v>
      </c>
      <c r="J41" s="35" t="e">
        <f>+H41-#REF!</f>
        <v>#REF!</v>
      </c>
    </row>
    <row r="42" spans="2:10" ht="15.75" x14ac:dyDescent="0.25">
      <c r="B42" s="77" t="s">
        <v>277</v>
      </c>
      <c r="C42" s="77"/>
      <c r="D42" s="77"/>
      <c r="E42" s="15" t="s">
        <v>274</v>
      </c>
      <c r="F42" s="2"/>
      <c r="G42" s="2"/>
      <c r="H42" s="23">
        <f>+H41*9%</f>
        <v>612.36</v>
      </c>
    </row>
    <row r="43" spans="2:10" ht="15.75" x14ac:dyDescent="0.25">
      <c r="B43" s="77"/>
      <c r="C43" s="77"/>
      <c r="D43" s="77"/>
      <c r="E43" s="15" t="s">
        <v>275</v>
      </c>
      <c r="F43" s="2"/>
      <c r="G43" s="2"/>
      <c r="H43" s="23">
        <f>+H41*9%</f>
        <v>612.36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v>0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v>0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0.28000000000000003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+H41+H42+H43+H46</f>
        <v>8028.9999999999991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8028.9999999999991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4" r:id="rId1"/>
    <hyperlink ref="E45" r:id="rId2"/>
    <hyperlink ref="E42" r:id="rId3"/>
    <hyperlink ref="E43" r:id="rId4"/>
  </hyperlinks>
  <pageMargins left="0" right="0" top="0.19685039370078741" bottom="0" header="0.51181102362204722" footer="0.51181102362204722"/>
  <pageSetup paperSize="9" scale="85" orientation="portrait" horizontalDpi="0" verticalDpi="0" r:id="rId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8"/>
  <sheetViews>
    <sheetView topLeftCell="A18"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7.28515625" customWidth="1"/>
    <col min="4" max="4" width="13.140625" customWidth="1"/>
    <col min="5" max="5" width="10.42578125" customWidth="1"/>
    <col min="6" max="6" width="11.42578125" customWidth="1"/>
    <col min="7" max="7" width="11.28515625" customWidth="1"/>
    <col min="8" max="8" width="14.570312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285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286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287</v>
      </c>
      <c r="C18" s="4"/>
      <c r="D18" s="4"/>
      <c r="E18" s="4"/>
      <c r="G18" s="4"/>
      <c r="H18" s="4"/>
    </row>
    <row r="19" spans="2:8" ht="15.75" x14ac:dyDescent="0.25">
      <c r="B19" s="4" t="s">
        <v>288</v>
      </c>
      <c r="C19" s="4"/>
      <c r="D19" s="4"/>
      <c r="E19" s="4"/>
      <c r="F19" s="4" t="s">
        <v>279</v>
      </c>
      <c r="G19" s="4"/>
      <c r="H19" s="4"/>
    </row>
    <row r="20" spans="2:8" ht="15.75" x14ac:dyDescent="0.25">
      <c r="B20" s="4" t="s">
        <v>177</v>
      </c>
      <c r="C20" s="4"/>
      <c r="D20" s="4"/>
      <c r="E20" s="4"/>
      <c r="F20" s="2" t="s">
        <v>278</v>
      </c>
      <c r="G20" s="4"/>
      <c r="H20" s="2"/>
    </row>
    <row r="21" spans="2:8" ht="15.75" x14ac:dyDescent="0.25">
      <c r="B21" s="4" t="s">
        <v>272</v>
      </c>
      <c r="C21" s="4"/>
      <c r="D21" s="4"/>
      <c r="E21" s="4"/>
      <c r="F21" s="2" t="s">
        <v>280</v>
      </c>
      <c r="G21" s="2"/>
      <c r="H21" s="2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281</v>
      </c>
      <c r="D24" s="36">
        <v>73239390</v>
      </c>
      <c r="E24" s="10">
        <v>1</v>
      </c>
      <c r="F24" s="10">
        <v>882</v>
      </c>
      <c r="G24" s="28">
        <f>+H24*12%</f>
        <v>105.83999999999999</v>
      </c>
      <c r="H24" s="9">
        <f>+F24*E24</f>
        <v>882</v>
      </c>
    </row>
    <row r="25" spans="2:8" x14ac:dyDescent="0.25">
      <c r="B25" s="10"/>
      <c r="C25" s="9"/>
      <c r="D25" s="9"/>
      <c r="E25" s="10"/>
      <c r="F25" s="25"/>
      <c r="G25" s="28"/>
      <c r="H25" s="9"/>
    </row>
    <row r="26" spans="2:8" x14ac:dyDescent="0.25">
      <c r="B26" s="29">
        <v>2</v>
      </c>
      <c r="C26" s="11" t="s">
        <v>282</v>
      </c>
      <c r="D26" s="36">
        <v>73239390</v>
      </c>
      <c r="E26" s="10">
        <v>1</v>
      </c>
      <c r="F26" s="10">
        <v>1491</v>
      </c>
      <c r="G26" s="28">
        <f>+H26*12%</f>
        <v>178.92</v>
      </c>
      <c r="H26" s="9">
        <f>+F26*E26</f>
        <v>1491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>
        <v>3</v>
      </c>
      <c r="C28" s="9" t="s">
        <v>283</v>
      </c>
      <c r="D28" s="10">
        <v>68043020</v>
      </c>
      <c r="E28" s="10">
        <v>1</v>
      </c>
      <c r="F28" s="10">
        <v>168</v>
      </c>
      <c r="G28" s="28">
        <f>+H28*12%</f>
        <v>20.16</v>
      </c>
      <c r="H28" s="9">
        <f>+F28*E28</f>
        <v>168</v>
      </c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10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6" spans="2:10" x14ac:dyDescent="0.25">
      <c r="B36" s="10"/>
      <c r="C36" s="9"/>
      <c r="D36" s="9"/>
      <c r="E36" s="10"/>
      <c r="F36" s="25"/>
      <c r="G36" s="9"/>
      <c r="H36" s="9"/>
    </row>
    <row r="37" spans="2:10" x14ac:dyDescent="0.25">
      <c r="B37" s="10"/>
      <c r="C37" s="9"/>
      <c r="D37" s="9"/>
      <c r="E37" s="10"/>
      <c r="F37" s="25"/>
      <c r="G37" s="9"/>
      <c r="H37" s="9"/>
    </row>
    <row r="39" spans="2:10" x14ac:dyDescent="0.25">
      <c r="B39" s="12" t="s">
        <v>15</v>
      </c>
      <c r="C39" s="12"/>
      <c r="D39" s="12"/>
      <c r="E39" s="13">
        <f>SUM(E23:E37)</f>
        <v>3</v>
      </c>
      <c r="F39" s="12"/>
      <c r="G39" s="13">
        <f>SUM(G23:G37)</f>
        <v>304.92</v>
      </c>
      <c r="H39" s="12">
        <f>SUM(H23:H37)</f>
        <v>2541</v>
      </c>
    </row>
    <row r="40" spans="2:10" x14ac:dyDescent="0.25">
      <c r="B40" s="9"/>
      <c r="C40" s="9"/>
      <c r="D40" s="9"/>
      <c r="E40" s="9"/>
      <c r="F40" s="9"/>
      <c r="G40" s="9"/>
      <c r="H40" s="9"/>
    </row>
    <row r="41" spans="2:10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2541</v>
      </c>
      <c r="J41" s="35" t="e">
        <f>+H41-#REF!</f>
        <v>#REF!</v>
      </c>
    </row>
    <row r="42" spans="2:10" ht="15.75" x14ac:dyDescent="0.25">
      <c r="B42" s="77" t="s">
        <v>284</v>
      </c>
      <c r="C42" s="77"/>
      <c r="D42" s="77"/>
      <c r="E42" s="15" t="s">
        <v>274</v>
      </c>
      <c r="F42" s="2"/>
      <c r="G42" s="2"/>
      <c r="H42" s="23">
        <v>0</v>
      </c>
    </row>
    <row r="43" spans="2:10" ht="15.75" x14ac:dyDescent="0.25">
      <c r="B43" s="77"/>
      <c r="C43" s="77"/>
      <c r="D43" s="77"/>
      <c r="E43" s="15" t="s">
        <v>275</v>
      </c>
      <c r="F43" s="2"/>
      <c r="G43" s="2"/>
      <c r="H43" s="23">
        <v>0</v>
      </c>
    </row>
    <row r="44" spans="2:10" ht="15.75" x14ac:dyDescent="0.25">
      <c r="B44" s="16"/>
      <c r="C44" s="16"/>
      <c r="D44" s="16"/>
      <c r="E44" s="15" t="s">
        <v>36</v>
      </c>
      <c r="F44" s="2"/>
      <c r="G44" s="2"/>
      <c r="H44" s="23">
        <f>+H41*6%</f>
        <v>152.46</v>
      </c>
    </row>
    <row r="45" spans="2:10" ht="15.75" x14ac:dyDescent="0.25">
      <c r="B45" s="16"/>
      <c r="C45" s="16"/>
      <c r="D45" s="16"/>
      <c r="E45" s="15" t="s">
        <v>35</v>
      </c>
      <c r="F45" s="2"/>
      <c r="G45" s="2"/>
      <c r="H45" s="23">
        <f>+H41*6%</f>
        <v>152.46</v>
      </c>
    </row>
    <row r="46" spans="2:10" ht="15.75" x14ac:dyDescent="0.25">
      <c r="B46" s="16"/>
      <c r="C46" s="16"/>
      <c r="D46" s="16"/>
      <c r="E46" s="15" t="s">
        <v>19</v>
      </c>
      <c r="F46" s="2"/>
      <c r="G46" s="2"/>
      <c r="H46" s="23">
        <v>0.08</v>
      </c>
    </row>
    <row r="47" spans="2:10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</f>
        <v>2846</v>
      </c>
    </row>
    <row r="48" spans="2:10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2846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4" r:id="rId1"/>
    <hyperlink ref="E45" r:id="rId2"/>
    <hyperlink ref="E42" r:id="rId3"/>
    <hyperlink ref="E43" r:id="rId4"/>
  </hyperlinks>
  <pageMargins left="0" right="0" top="0.5" bottom="0" header="0.511811023622047" footer="0.511811023622047"/>
  <pageSetup paperSize="9" scale="80" orientation="portrait" horizontalDpi="0" verticalDpi="0" r:id="rId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topLeftCell="A19" workbookViewId="0">
      <selection activeCell="B6" sqref="B6:H58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3.42578125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289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290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291</v>
      </c>
      <c r="D23" s="21">
        <v>73239390</v>
      </c>
      <c r="E23" s="10">
        <v>2</v>
      </c>
      <c r="F23" s="10">
        <v>3225</v>
      </c>
      <c r="G23" s="28">
        <f>+H23*12%</f>
        <v>774</v>
      </c>
      <c r="H23" s="9">
        <f>+F23*E23</f>
        <v>6450</v>
      </c>
    </row>
    <row r="24" spans="2:8" x14ac:dyDescent="0.25">
      <c r="D24" s="9"/>
      <c r="E24" s="10"/>
      <c r="F24" s="25"/>
      <c r="G24" s="28"/>
      <c r="H24" s="9"/>
    </row>
    <row r="25" spans="2:8" x14ac:dyDescent="0.25">
      <c r="B25" s="10">
        <v>2</v>
      </c>
      <c r="C25" s="9" t="s">
        <v>292</v>
      </c>
      <c r="D25" s="21">
        <v>73239390</v>
      </c>
      <c r="E25" s="10">
        <v>2</v>
      </c>
      <c r="F25" s="10">
        <v>2550</v>
      </c>
      <c r="G25" s="28">
        <f>+H25*12%</f>
        <v>612</v>
      </c>
      <c r="H25" s="9">
        <f>+F25*E25</f>
        <v>5100</v>
      </c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>
        <v>3</v>
      </c>
      <c r="C27" s="9" t="s">
        <v>293</v>
      </c>
      <c r="D27" s="21">
        <v>73239390</v>
      </c>
      <c r="E27" s="10">
        <v>2</v>
      </c>
      <c r="F27" s="10">
        <v>1995</v>
      </c>
      <c r="G27" s="28">
        <f>+H27*12%</f>
        <v>478.79999999999995</v>
      </c>
      <c r="H27" s="9">
        <f>+F27*E27</f>
        <v>3990</v>
      </c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>
        <v>4</v>
      </c>
      <c r="C29" s="9" t="s">
        <v>294</v>
      </c>
      <c r="D29" s="21">
        <v>73239390</v>
      </c>
      <c r="E29" s="10">
        <v>2</v>
      </c>
      <c r="F29" s="10">
        <v>3350</v>
      </c>
      <c r="G29" s="28">
        <f>+H29*12%</f>
        <v>804</v>
      </c>
      <c r="H29" s="9">
        <f>+F29*E29</f>
        <v>6700</v>
      </c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8" spans="2:12" x14ac:dyDescent="0.25">
      <c r="B38" s="12" t="s">
        <v>15</v>
      </c>
      <c r="C38" s="12"/>
      <c r="D38" s="12"/>
      <c r="E38" s="13">
        <f>SUM(E22:E36)</f>
        <v>8</v>
      </c>
      <c r="F38" s="12"/>
      <c r="G38" s="13">
        <f>SUM(G22:G36)</f>
        <v>2668.8</v>
      </c>
      <c r="H38" s="12">
        <f>SUM(H22:H36)</f>
        <v>22240</v>
      </c>
    </row>
    <row r="39" spans="2:12" x14ac:dyDescent="0.25">
      <c r="B39" s="9"/>
      <c r="C39" s="9"/>
      <c r="D39" s="9"/>
      <c r="E39" s="9"/>
      <c r="F39" s="9"/>
      <c r="G39" s="9"/>
      <c r="H39" s="9"/>
    </row>
    <row r="40" spans="2:12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22240</v>
      </c>
      <c r="J40" s="35" t="e">
        <f>+H40-#REF!</f>
        <v>#REF!</v>
      </c>
      <c r="L40" s="35">
        <f>+H40-H41</f>
        <v>20016</v>
      </c>
    </row>
    <row r="41" spans="2:12" x14ac:dyDescent="0.25">
      <c r="B41" s="22"/>
      <c r="C41" s="22"/>
      <c r="D41" s="22"/>
      <c r="E41" s="9" t="s">
        <v>295</v>
      </c>
      <c r="F41" s="9"/>
      <c r="G41" s="9"/>
      <c r="H41" s="28">
        <f>+H40*10%</f>
        <v>2224</v>
      </c>
      <c r="J41" s="35"/>
      <c r="L41">
        <f>+L40*6%</f>
        <v>1200.96</v>
      </c>
    </row>
    <row r="42" spans="2:12" ht="15.75" x14ac:dyDescent="0.25">
      <c r="B42" s="77" t="s">
        <v>296</v>
      </c>
      <c r="C42" s="77"/>
      <c r="D42" s="77"/>
      <c r="E42" s="15" t="s">
        <v>17</v>
      </c>
      <c r="F42" s="2"/>
      <c r="G42" s="2"/>
      <c r="H42" s="23">
        <v>0</v>
      </c>
      <c r="L42">
        <f>+L40*6%</f>
        <v>1200.96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36</v>
      </c>
      <c r="F44" s="2"/>
      <c r="G44" s="2"/>
      <c r="H44" s="23">
        <v>1200.96</v>
      </c>
    </row>
    <row r="45" spans="2:12" ht="15.75" x14ac:dyDescent="0.25">
      <c r="B45" s="16"/>
      <c r="C45" s="16"/>
      <c r="D45" s="16"/>
      <c r="E45" s="15" t="s">
        <v>35</v>
      </c>
      <c r="F45" s="2"/>
      <c r="G45" s="2"/>
      <c r="H45" s="23">
        <v>1200.96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0.08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+H40-H41+H44+H45+H46</f>
        <v>22418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22418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0:D40"/>
    <mergeCell ref="B42:D42"/>
    <mergeCell ref="B43:D43"/>
    <mergeCell ref="B47:D47"/>
  </mergeCells>
  <hyperlinks>
    <hyperlink ref="E42" r:id="rId1"/>
    <hyperlink ref="E43" r:id="rId2"/>
    <hyperlink ref="E44" r:id="rId3"/>
    <hyperlink ref="E45" r:id="rId4"/>
  </hyperlinks>
  <pageMargins left="0.5" right="0" top="1" bottom="0" header="0.511811023622047" footer="0.511811023622047"/>
  <pageSetup paperSize="9" scale="85" orientation="portrait" horizontalDpi="0" verticalDpi="0" r:id="rId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7"/>
  <sheetViews>
    <sheetView topLeftCell="A16" workbookViewId="0">
      <selection activeCell="B6" sqref="B6:H57"/>
    </sheetView>
  </sheetViews>
  <sheetFormatPr defaultColWidth="11.42578125" defaultRowHeight="15" x14ac:dyDescent="0.25"/>
  <cols>
    <col min="1" max="1" width="4.28515625" customWidth="1"/>
    <col min="2" max="2" width="8.28515625" customWidth="1"/>
    <col min="3" max="3" width="46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300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301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302</v>
      </c>
      <c r="D23" s="21">
        <v>84198120</v>
      </c>
      <c r="E23" s="10">
        <v>1</v>
      </c>
      <c r="F23" s="10">
        <v>8220</v>
      </c>
      <c r="G23" s="28">
        <f>+H23*18%</f>
        <v>1479.6</v>
      </c>
      <c r="H23" s="9">
        <f>+F23*E23</f>
        <v>8220</v>
      </c>
    </row>
    <row r="24" spans="2:8" x14ac:dyDescent="0.25">
      <c r="B24" s="9"/>
      <c r="D24" s="9"/>
      <c r="E24" s="10"/>
      <c r="F24" s="25"/>
      <c r="G24" s="28"/>
      <c r="H24" s="9"/>
    </row>
    <row r="25" spans="2:8" x14ac:dyDescent="0.25">
      <c r="B25" s="10"/>
      <c r="C25" s="9"/>
      <c r="D25" s="21"/>
      <c r="E25" s="10"/>
      <c r="F25" s="10"/>
      <c r="G25" s="28"/>
      <c r="H25" s="9"/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21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21"/>
      <c r="E29" s="10"/>
      <c r="F29" s="10"/>
      <c r="G29" s="28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8" spans="2:12" x14ac:dyDescent="0.25">
      <c r="B38" s="12" t="s">
        <v>15</v>
      </c>
      <c r="C38" s="12"/>
      <c r="D38" s="12"/>
      <c r="E38" s="13">
        <f>SUM(E22:E36)</f>
        <v>1</v>
      </c>
      <c r="F38" s="12"/>
      <c r="G38" s="13">
        <f>SUM(G22:G36)</f>
        <v>1479.6</v>
      </c>
      <c r="H38" s="12">
        <f>SUM(H22:H36)</f>
        <v>8220</v>
      </c>
    </row>
    <row r="39" spans="2:12" x14ac:dyDescent="0.25">
      <c r="B39" s="9"/>
      <c r="C39" s="9"/>
      <c r="D39" s="9"/>
      <c r="E39" s="9"/>
      <c r="F39" s="9"/>
      <c r="G39" s="9"/>
      <c r="H39" s="9"/>
    </row>
    <row r="40" spans="2:12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8220</v>
      </c>
      <c r="J40" s="35" t="e">
        <f>+H40-#REF!</f>
        <v>#REF!</v>
      </c>
      <c r="L40" s="35" t="e">
        <f>+H40-#REF!</f>
        <v>#REF!</v>
      </c>
    </row>
    <row r="41" spans="2:12" ht="15.75" x14ac:dyDescent="0.25">
      <c r="B41" s="77" t="s">
        <v>303</v>
      </c>
      <c r="C41" s="77"/>
      <c r="D41" s="77"/>
      <c r="E41" s="15" t="s">
        <v>17</v>
      </c>
      <c r="F41" s="2"/>
      <c r="G41" s="2"/>
      <c r="H41" s="23">
        <f>+H40*9%</f>
        <v>739.8</v>
      </c>
      <c r="L41" t="e">
        <f>+L40*6%</f>
        <v>#REF!</v>
      </c>
    </row>
    <row r="42" spans="2:12" ht="15.75" x14ac:dyDescent="0.25">
      <c r="B42" s="77"/>
      <c r="C42" s="77"/>
      <c r="D42" s="77"/>
      <c r="E42" s="15" t="s">
        <v>18</v>
      </c>
      <c r="F42" s="2"/>
      <c r="G42" s="2"/>
      <c r="H42" s="23">
        <f>+H40*9%</f>
        <v>739.8</v>
      </c>
    </row>
    <row r="43" spans="2:12" ht="15.75" x14ac:dyDescent="0.25">
      <c r="B43" s="16"/>
      <c r="C43" s="16"/>
      <c r="D43" s="16"/>
      <c r="E43" s="15" t="s">
        <v>36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35</v>
      </c>
      <c r="F44" s="2"/>
      <c r="G44" s="2"/>
      <c r="H44" s="23">
        <v>0</v>
      </c>
    </row>
    <row r="45" spans="2:12" ht="15.75" x14ac:dyDescent="0.25">
      <c r="B45" s="16"/>
      <c r="C45" s="16"/>
      <c r="D45" s="16"/>
      <c r="E45" s="15" t="s">
        <v>19</v>
      </c>
      <c r="F45" s="2"/>
      <c r="G45" s="2"/>
      <c r="H45" s="23">
        <v>0.4</v>
      </c>
    </row>
    <row r="46" spans="2:12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+H40+H43+H44+H45+H41+H42</f>
        <v>9699.9999999999982</v>
      </c>
    </row>
    <row r="47" spans="2:12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2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9699.9999999999982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6:C6"/>
    <mergeCell ref="B14:H14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.5" right="0" top="1" bottom="0" header="0.511811023622047" footer="0.511811023622047"/>
  <pageSetup paperSize="9" scale="85" orientation="portrait" horizontalDpi="0" verticalDpi="0" r:id="rId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8"/>
  <sheetViews>
    <sheetView topLeftCell="A14" workbookViewId="0">
      <selection activeCell="B6" sqref="B5:H58"/>
    </sheetView>
  </sheetViews>
  <sheetFormatPr defaultColWidth="11.42578125" defaultRowHeight="15" x14ac:dyDescent="0.25"/>
  <cols>
    <col min="1" max="1" width="3" customWidth="1"/>
    <col min="2" max="2" width="5.42578125" customWidth="1"/>
    <col min="3" max="3" width="51.28515625" customWidth="1"/>
    <col min="8" max="8" width="13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8" x14ac:dyDescent="0.25">
      <c r="B14" s="4" t="s">
        <v>39</v>
      </c>
      <c r="C14" s="4"/>
      <c r="D14" s="32"/>
      <c r="E14" s="32"/>
      <c r="F14" s="32"/>
      <c r="G14" s="32"/>
      <c r="H14" s="32"/>
    </row>
    <row r="15" spans="2:8" ht="18" x14ac:dyDescent="0.25">
      <c r="B15" s="4" t="s">
        <v>161</v>
      </c>
      <c r="C15" s="4"/>
      <c r="D15" s="32"/>
      <c r="E15" s="32"/>
      <c r="F15" s="32"/>
      <c r="G15" s="32"/>
      <c r="H15" s="32"/>
    </row>
    <row r="16" spans="2:8" ht="15.75" x14ac:dyDescent="0.25">
      <c r="B16" s="4" t="s">
        <v>308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163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186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164</v>
      </c>
      <c r="C19" s="4"/>
      <c r="D19" s="4"/>
      <c r="E19" s="4"/>
      <c r="F19" s="4" t="s">
        <v>304</v>
      </c>
      <c r="G19" s="4"/>
      <c r="H19" s="4"/>
    </row>
    <row r="20" spans="2:8" ht="15.75" x14ac:dyDescent="0.25">
      <c r="B20" s="4" t="s">
        <v>307</v>
      </c>
      <c r="C20" s="4"/>
      <c r="D20" s="4"/>
      <c r="E20" s="4"/>
      <c r="F20" s="4" t="s">
        <v>306</v>
      </c>
      <c r="G20" s="4"/>
      <c r="H20" s="2"/>
    </row>
    <row r="21" spans="2:8" ht="15.75" x14ac:dyDescent="0.25">
      <c r="B21" s="4"/>
      <c r="C21" s="4"/>
      <c r="D21" s="4"/>
      <c r="E21" s="4"/>
      <c r="F21" s="5" t="s">
        <v>305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9"/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309</v>
      </c>
      <c r="D24" s="10">
        <v>69111011</v>
      </c>
      <c r="E24" s="10">
        <v>60</v>
      </c>
      <c r="F24" s="28">
        <v>375.6</v>
      </c>
      <c r="G24" s="28">
        <f>+H24*12%</f>
        <v>2704.3199999999997</v>
      </c>
      <c r="H24" s="9">
        <f>+F24*E24</f>
        <v>22536</v>
      </c>
    </row>
    <row r="25" spans="2:8" x14ac:dyDescent="0.25">
      <c r="B25" s="10">
        <v>2</v>
      </c>
      <c r="C25" s="9" t="s">
        <v>310</v>
      </c>
      <c r="D25" s="10">
        <v>69111011</v>
      </c>
      <c r="E25" s="10">
        <v>240</v>
      </c>
      <c r="F25" s="28">
        <v>46.8</v>
      </c>
      <c r="G25" s="28">
        <f>+H25*12%</f>
        <v>1347.84</v>
      </c>
      <c r="H25" s="9">
        <f>+F25*E25</f>
        <v>11232</v>
      </c>
    </row>
    <row r="26" spans="2:8" x14ac:dyDescent="0.25">
      <c r="B26" s="10">
        <v>3</v>
      </c>
      <c r="C26" s="9" t="s">
        <v>311</v>
      </c>
      <c r="D26" s="10">
        <v>69111011</v>
      </c>
      <c r="E26" s="10">
        <v>48</v>
      </c>
      <c r="F26" s="30">
        <v>72</v>
      </c>
      <c r="G26" s="28">
        <f>+H26*12%</f>
        <v>414.71999999999997</v>
      </c>
      <c r="H26" s="9">
        <f>+F26*E26</f>
        <v>3456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10"/>
      <c r="E28" s="10"/>
      <c r="F28" s="10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7" spans="2:8" x14ac:dyDescent="0.25">
      <c r="B37" s="10"/>
      <c r="C37" s="9"/>
      <c r="D37" s="9"/>
      <c r="E37" s="10"/>
      <c r="F37" s="25"/>
      <c r="G37" s="9"/>
      <c r="H37" s="9"/>
    </row>
    <row r="39" spans="2:8" x14ac:dyDescent="0.25">
      <c r="B39" s="12" t="s">
        <v>15</v>
      </c>
      <c r="C39" s="12"/>
      <c r="D39" s="12"/>
      <c r="E39" s="13">
        <f>SUM(E23:E37)</f>
        <v>348</v>
      </c>
      <c r="F39" s="12"/>
      <c r="G39" s="13">
        <f>SUM(G23:G37)</f>
        <v>4466.88</v>
      </c>
      <c r="H39" s="12">
        <f>SUM(H23:H37)</f>
        <v>37224</v>
      </c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37224</v>
      </c>
    </row>
    <row r="42" spans="2:8" ht="15.75" x14ac:dyDescent="0.25">
      <c r="B42" s="77" t="s">
        <v>312</v>
      </c>
      <c r="C42" s="77"/>
      <c r="D42" s="77"/>
      <c r="E42" s="15"/>
      <c r="F42" s="2"/>
      <c r="G42" s="2"/>
      <c r="H42" s="23">
        <v>0</v>
      </c>
    </row>
    <row r="43" spans="2:8" ht="15.75" x14ac:dyDescent="0.25">
      <c r="B43" s="77"/>
      <c r="C43" s="77"/>
      <c r="D43" s="77"/>
      <c r="E43" s="15"/>
      <c r="F43" s="2"/>
      <c r="G43" s="2"/>
      <c r="H43" s="23">
        <v>0</v>
      </c>
    </row>
    <row r="44" spans="2:8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4466.88</v>
      </c>
    </row>
    <row r="45" spans="2:8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8" ht="15.75" x14ac:dyDescent="0.25">
      <c r="B46" s="16"/>
      <c r="C46" s="16"/>
      <c r="D46" s="16"/>
      <c r="E46" s="15" t="s">
        <v>19</v>
      </c>
      <c r="F46" s="2"/>
      <c r="G46" s="2"/>
      <c r="H46" s="23">
        <v>0.12</v>
      </c>
    </row>
    <row r="47" spans="2:8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</f>
        <v>41691</v>
      </c>
    </row>
    <row r="48" spans="2:8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41691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5:C5"/>
    <mergeCell ref="B13:H13"/>
    <mergeCell ref="B41:D41"/>
    <mergeCell ref="B42:D42"/>
    <mergeCell ref="B43:D43"/>
    <mergeCell ref="B47:D47"/>
  </mergeCells>
  <hyperlinks>
    <hyperlink ref="E44" r:id="rId1"/>
  </hyperlinks>
  <pageMargins left="0" right="0" top="0" bottom="0" header="0.51181102362204722" footer="0.51181102362204722"/>
  <pageSetup paperSize="9" scale="85" orientation="portrait" horizontalDpi="0" verticalDpi="0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7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3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43</v>
      </c>
      <c r="C19" s="4"/>
      <c r="D19" s="4"/>
      <c r="E19" s="4"/>
      <c r="F19" s="4" t="s">
        <v>313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5" t="s">
        <v>314</v>
      </c>
      <c r="G20" s="5"/>
      <c r="H20" s="5"/>
    </row>
    <row r="21" spans="2:8" ht="25.5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315</v>
      </c>
      <c r="D23" s="21">
        <v>84351000</v>
      </c>
      <c r="E23" s="10">
        <v>1</v>
      </c>
      <c r="F23" s="10">
        <v>26248</v>
      </c>
      <c r="G23" s="28">
        <f>+H23*18%</f>
        <v>4724.6399999999994</v>
      </c>
      <c r="H23" s="9">
        <f>+F23*E23</f>
        <v>26248</v>
      </c>
    </row>
    <row r="24" spans="2:8" x14ac:dyDescent="0.25">
      <c r="B24" s="9"/>
      <c r="D24" s="9"/>
      <c r="E24" s="10"/>
      <c r="F24" s="25"/>
      <c r="G24" s="28"/>
      <c r="H24" s="9"/>
    </row>
    <row r="25" spans="2:8" x14ac:dyDescent="0.25">
      <c r="B25" s="10">
        <v>2</v>
      </c>
      <c r="C25" s="9" t="s">
        <v>316</v>
      </c>
      <c r="D25" s="21">
        <v>85094090</v>
      </c>
      <c r="E25" s="10">
        <v>1</v>
      </c>
      <c r="F25" s="10">
        <v>9800</v>
      </c>
      <c r="G25" s="28">
        <f>+H25*18%</f>
        <v>1764</v>
      </c>
      <c r="H25" s="9">
        <f>+F25*E25</f>
        <v>9800</v>
      </c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21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21"/>
      <c r="E29" s="10"/>
      <c r="F29" s="10"/>
      <c r="G29" s="28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8" spans="2:12" x14ac:dyDescent="0.25">
      <c r="B38" s="12" t="s">
        <v>15</v>
      </c>
      <c r="C38" s="12"/>
      <c r="D38" s="12"/>
      <c r="E38" s="13">
        <f>SUM(E22:E36)</f>
        <v>2</v>
      </c>
      <c r="F38" s="12"/>
      <c r="G38" s="13">
        <f>SUM(G22:G36)</f>
        <v>6488.6399999999994</v>
      </c>
      <c r="H38" s="12">
        <f>SUM(H22:H36)</f>
        <v>36048</v>
      </c>
    </row>
    <row r="39" spans="2:12" x14ac:dyDescent="0.25">
      <c r="B39" s="9"/>
      <c r="C39" s="9"/>
      <c r="D39" s="9"/>
      <c r="E39" s="9"/>
      <c r="F39" s="9"/>
      <c r="G39" s="9"/>
      <c r="H39" s="9"/>
    </row>
    <row r="40" spans="2:12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36048</v>
      </c>
      <c r="J40" s="35" t="e">
        <f>+H40-#REF!</f>
        <v>#REF!</v>
      </c>
      <c r="L40" s="35" t="e">
        <f>+H40-#REF!</f>
        <v>#REF!</v>
      </c>
    </row>
    <row r="41" spans="2:12" ht="15.75" x14ac:dyDescent="0.25">
      <c r="B41" s="77" t="s">
        <v>317</v>
      </c>
      <c r="C41" s="77"/>
      <c r="D41" s="77"/>
      <c r="E41" s="15" t="s">
        <v>17</v>
      </c>
      <c r="F41" s="2"/>
      <c r="G41" s="2"/>
      <c r="H41" s="23">
        <f>+H40*9%</f>
        <v>3244.3199999999997</v>
      </c>
      <c r="L41" t="e">
        <f>+L40*6%</f>
        <v>#REF!</v>
      </c>
    </row>
    <row r="42" spans="2:12" ht="15.75" x14ac:dyDescent="0.25">
      <c r="B42" s="77"/>
      <c r="C42" s="77"/>
      <c r="D42" s="77"/>
      <c r="E42" s="15" t="s">
        <v>18</v>
      </c>
      <c r="F42" s="2"/>
      <c r="G42" s="2"/>
      <c r="H42" s="23">
        <f>+H40*9%</f>
        <v>3244.3199999999997</v>
      </c>
    </row>
    <row r="43" spans="2:12" ht="15.75" x14ac:dyDescent="0.25">
      <c r="B43" s="16"/>
      <c r="C43" s="16"/>
      <c r="D43" s="16"/>
      <c r="E43" s="15" t="s">
        <v>36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35</v>
      </c>
      <c r="F44" s="2"/>
      <c r="G44" s="2"/>
      <c r="H44" s="23">
        <v>0</v>
      </c>
    </row>
    <row r="45" spans="2:12" ht="15.75" x14ac:dyDescent="0.25">
      <c r="B45" s="16"/>
      <c r="C45" s="16"/>
      <c r="D45" s="16"/>
      <c r="E45" s="15" t="s">
        <v>19</v>
      </c>
      <c r="F45" s="2"/>
      <c r="G45" s="2"/>
      <c r="H45" s="23">
        <v>0.36</v>
      </c>
    </row>
    <row r="46" spans="2:12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+H40+H43+H44+H45+H41+H42</f>
        <v>42537</v>
      </c>
    </row>
    <row r="47" spans="2:12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2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42537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6:C6"/>
    <mergeCell ref="B14:H14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.5" right="0" top="1" bottom="0" header="0.511811023622047" footer="0.511811023622047"/>
  <pageSetup paperSize="9" scale="80" orientation="portrait" horizontalDpi="0" verticalDpi="0" r:id="rId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3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321</v>
      </c>
      <c r="C19" s="4"/>
      <c r="D19" s="4"/>
      <c r="E19" s="4"/>
      <c r="F19" s="4" t="s">
        <v>318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314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324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325</v>
      </c>
      <c r="D24" s="21">
        <v>69120020</v>
      </c>
      <c r="E24" s="10">
        <v>16</v>
      </c>
      <c r="F24" s="10">
        <v>647.25</v>
      </c>
      <c r="G24" s="28">
        <f>+H24*12%</f>
        <v>1242.72</v>
      </c>
      <c r="H24" s="9">
        <f>+F24*E24</f>
        <v>10356</v>
      </c>
    </row>
    <row r="25" spans="2:8" x14ac:dyDescent="0.25">
      <c r="B25" s="9"/>
      <c r="D25" s="9"/>
      <c r="E25" s="10"/>
      <c r="F25" s="25"/>
      <c r="G25" s="28"/>
      <c r="H25" s="9"/>
    </row>
    <row r="26" spans="2:8" x14ac:dyDescent="0.25">
      <c r="B26" s="10">
        <v>2</v>
      </c>
      <c r="C26" s="11" t="s">
        <v>326</v>
      </c>
      <c r="D26" s="21">
        <v>69120020</v>
      </c>
      <c r="E26" s="10">
        <v>26</v>
      </c>
      <c r="F26" s="10">
        <v>1194</v>
      </c>
      <c r="G26" s="28">
        <f>+H26*12%</f>
        <v>3725.2799999999997</v>
      </c>
      <c r="H26" s="9">
        <f>+F26*E26</f>
        <v>31044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21"/>
      <c r="E28" s="10"/>
      <c r="F28" s="10"/>
      <c r="G28" s="28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21"/>
      <c r="E30" s="10"/>
      <c r="F30" s="10"/>
      <c r="G30" s="28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42</v>
      </c>
      <c r="F39" s="12"/>
      <c r="G39" s="13">
        <f>SUM(G23:G37)</f>
        <v>4968</v>
      </c>
      <c r="H39" s="12">
        <f>SUM(H23:H37)</f>
        <v>41400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41400</v>
      </c>
      <c r="J41" s="35" t="e">
        <f>+H41-#REF!</f>
        <v>#REF!</v>
      </c>
      <c r="L41" s="35" t="e">
        <f>+H41-#REF!</f>
        <v>#REF!</v>
      </c>
    </row>
    <row r="42" spans="2:12" ht="15.75" x14ac:dyDescent="0.25">
      <c r="B42" s="77" t="s">
        <v>327</v>
      </c>
      <c r="C42" s="77"/>
      <c r="D42" s="77"/>
      <c r="E42" s="15" t="s">
        <v>17</v>
      </c>
      <c r="F42" s="2"/>
      <c r="G42" s="2"/>
      <c r="H42" s="23">
        <v>0</v>
      </c>
      <c r="L42" t="e">
        <f>+L41*6%</f>
        <v>#REF!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4968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46368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46368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143700787" right="0" top="0.484251969" bottom="0" header="0.511811023622047" footer="0.511811023622047"/>
  <pageSetup paperSize="9" scale="80" orientation="portrait" horizontalDpi="0" verticalDpi="0" r:id="rId4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3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328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314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329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331</v>
      </c>
      <c r="D24" s="21">
        <v>6911</v>
      </c>
      <c r="E24" s="10">
        <v>8</v>
      </c>
      <c r="F24" s="37">
        <v>605</v>
      </c>
      <c r="G24" s="28">
        <f>+H24*12%</f>
        <v>580.79999999999995</v>
      </c>
      <c r="H24" s="9">
        <f>+F24*E24</f>
        <v>4840</v>
      </c>
    </row>
    <row r="25" spans="2:8" x14ac:dyDescent="0.25">
      <c r="B25" s="10">
        <v>2</v>
      </c>
      <c r="C25" t="s">
        <v>332</v>
      </c>
      <c r="D25" s="9">
        <v>6911</v>
      </c>
      <c r="E25" s="10">
        <v>8</v>
      </c>
      <c r="F25" s="37">
        <v>411</v>
      </c>
      <c r="G25" s="28">
        <f t="shared" ref="G25:G30" si="0">+H25*12%</f>
        <v>394.56</v>
      </c>
      <c r="H25" s="9">
        <f t="shared" ref="H25:H30" si="1">+F25*E25</f>
        <v>3288</v>
      </c>
    </row>
    <row r="26" spans="2:8" x14ac:dyDescent="0.25">
      <c r="B26" s="10">
        <v>3</v>
      </c>
      <c r="C26" s="11" t="s">
        <v>333</v>
      </c>
      <c r="D26" s="21">
        <v>6911</v>
      </c>
      <c r="E26" s="10">
        <v>8</v>
      </c>
      <c r="F26" s="37">
        <v>816</v>
      </c>
      <c r="G26" s="28">
        <f t="shared" si="0"/>
        <v>783.36</v>
      </c>
      <c r="H26" s="9">
        <f t="shared" si="1"/>
        <v>6528</v>
      </c>
    </row>
    <row r="27" spans="2:8" x14ac:dyDescent="0.25">
      <c r="B27" s="10">
        <v>4</v>
      </c>
      <c r="C27" s="9" t="s">
        <v>334</v>
      </c>
      <c r="D27" s="9">
        <v>6911</v>
      </c>
      <c r="E27" s="10">
        <v>8</v>
      </c>
      <c r="F27" s="37">
        <v>395</v>
      </c>
      <c r="G27" s="28">
        <f t="shared" si="0"/>
        <v>379.2</v>
      </c>
      <c r="H27" s="9">
        <f t="shared" si="1"/>
        <v>3160</v>
      </c>
    </row>
    <row r="28" spans="2:8" x14ac:dyDescent="0.25">
      <c r="B28" s="10">
        <v>5</v>
      </c>
      <c r="C28" s="9" t="s">
        <v>335</v>
      </c>
      <c r="D28" s="21">
        <v>6911</v>
      </c>
      <c r="E28" s="10">
        <v>8</v>
      </c>
      <c r="F28" s="37">
        <v>476</v>
      </c>
      <c r="G28" s="28">
        <f t="shared" si="0"/>
        <v>456.96</v>
      </c>
      <c r="H28" s="9">
        <f t="shared" si="1"/>
        <v>3808</v>
      </c>
    </row>
    <row r="29" spans="2:8" x14ac:dyDescent="0.25">
      <c r="B29" s="10">
        <v>6</v>
      </c>
      <c r="C29" s="9" t="s">
        <v>336</v>
      </c>
      <c r="D29" s="9">
        <v>6911</v>
      </c>
      <c r="E29" s="10">
        <v>5</v>
      </c>
      <c r="F29" s="37">
        <v>694</v>
      </c>
      <c r="G29" s="28">
        <f t="shared" si="0"/>
        <v>416.4</v>
      </c>
      <c r="H29" s="9">
        <f t="shared" si="1"/>
        <v>3470</v>
      </c>
    </row>
    <row r="30" spans="2:8" x14ac:dyDescent="0.25">
      <c r="B30" s="10">
        <v>7</v>
      </c>
      <c r="C30" s="9" t="s">
        <v>337</v>
      </c>
      <c r="D30" s="21">
        <v>69119010</v>
      </c>
      <c r="E30" s="10">
        <v>8</v>
      </c>
      <c r="F30" s="37">
        <v>411</v>
      </c>
      <c r="G30" s="28">
        <f t="shared" si="0"/>
        <v>394.56</v>
      </c>
      <c r="H30" s="9">
        <f t="shared" si="1"/>
        <v>3288</v>
      </c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53</v>
      </c>
      <c r="F39" s="12"/>
      <c r="G39" s="13">
        <f>SUM(G23:G37)</f>
        <v>3405.8399999999997</v>
      </c>
      <c r="H39" s="12">
        <f>SUM(H23:H37)</f>
        <v>28382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28382</v>
      </c>
      <c r="J41" s="35" t="e">
        <f>+H41-#REF!</f>
        <v>#REF!</v>
      </c>
      <c r="L41" s="35"/>
    </row>
    <row r="42" spans="2:12" ht="15.75" x14ac:dyDescent="0.25">
      <c r="B42" s="77" t="s">
        <v>338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3405.8399999999997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0.16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31788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31788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25" right="0" top="0.234251969" bottom="0" header="0.511811023622047" footer="0.511811023622047"/>
  <pageSetup paperSize="9" scale="80" orientation="portrait" horizontalDpi="0" verticalDpi="0" r:id="rId4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3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347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308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341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342</v>
      </c>
      <c r="C19" s="4"/>
      <c r="D19" s="4"/>
      <c r="E19" s="4"/>
      <c r="F19" s="4" t="s">
        <v>339</v>
      </c>
      <c r="G19" s="4"/>
      <c r="H19" s="2"/>
    </row>
    <row r="20" spans="2:8" ht="15.75" x14ac:dyDescent="0.25">
      <c r="B20" s="4" t="s">
        <v>343</v>
      </c>
      <c r="C20" s="4"/>
      <c r="D20" s="4"/>
      <c r="E20" s="4"/>
      <c r="F20" s="2" t="s">
        <v>314</v>
      </c>
      <c r="G20" s="4"/>
      <c r="H20" s="2"/>
    </row>
    <row r="21" spans="2:8" ht="15.75" x14ac:dyDescent="0.25">
      <c r="B21" s="4" t="s">
        <v>344</v>
      </c>
      <c r="C21" s="4"/>
      <c r="D21" s="4"/>
      <c r="E21" s="4"/>
      <c r="F21" s="5" t="s">
        <v>340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345</v>
      </c>
      <c r="D24" s="21">
        <v>69111011</v>
      </c>
      <c r="E24" s="10">
        <v>72</v>
      </c>
      <c r="F24" s="37">
        <v>199.2</v>
      </c>
      <c r="G24" s="28">
        <f>+H24*12%</f>
        <v>1721.088</v>
      </c>
      <c r="H24" s="9">
        <f>+F24*E24</f>
        <v>14342.4</v>
      </c>
    </row>
    <row r="25" spans="2:8" x14ac:dyDescent="0.25">
      <c r="B25" s="10"/>
      <c r="D25" s="9"/>
      <c r="E25" s="10"/>
      <c r="F25" s="37"/>
      <c r="G25" s="28"/>
      <c r="H25" s="9"/>
    </row>
    <row r="26" spans="2:8" x14ac:dyDescent="0.25">
      <c r="B26" s="10"/>
      <c r="C26" s="11"/>
      <c r="D26" s="21"/>
      <c r="E26" s="10"/>
      <c r="F26" s="37"/>
      <c r="G26" s="28"/>
      <c r="H26" s="9"/>
    </row>
    <row r="27" spans="2:8" x14ac:dyDescent="0.25">
      <c r="B27" s="10"/>
      <c r="C27" s="9"/>
      <c r="D27" s="9"/>
      <c r="E27" s="10"/>
      <c r="F27" s="37"/>
      <c r="G27" s="28"/>
      <c r="H27" s="9"/>
    </row>
    <row r="28" spans="2:8" x14ac:dyDescent="0.25">
      <c r="B28" s="10"/>
      <c r="C28" s="9"/>
      <c r="D28" s="21"/>
      <c r="E28" s="10"/>
      <c r="F28" s="37"/>
      <c r="G28" s="28"/>
      <c r="H28" s="9"/>
    </row>
    <row r="29" spans="2:8" x14ac:dyDescent="0.25">
      <c r="B29" s="10"/>
      <c r="C29" s="9"/>
      <c r="D29" s="9"/>
      <c r="E29" s="10"/>
      <c r="F29" s="37"/>
      <c r="G29" s="28"/>
      <c r="H29" s="9"/>
    </row>
    <row r="30" spans="2:8" x14ac:dyDescent="0.25">
      <c r="B30" s="10"/>
      <c r="C30" s="9"/>
      <c r="D30" s="21"/>
      <c r="E30" s="10"/>
      <c r="F30" s="37"/>
      <c r="G30" s="28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72</v>
      </c>
      <c r="F39" s="12"/>
      <c r="G39" s="13">
        <f>SUM(G23:G37)</f>
        <v>1721.088</v>
      </c>
      <c r="H39" s="12">
        <f>SUM(H23:H37)</f>
        <v>14342.4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14342.4</v>
      </c>
      <c r="J41" s="35" t="e">
        <f>+H41-#REF!</f>
        <v>#REF!</v>
      </c>
      <c r="L41" s="35"/>
    </row>
    <row r="42" spans="2:12" ht="15.75" x14ac:dyDescent="0.25">
      <c r="B42" s="77" t="s">
        <v>346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42"/>
      <c r="C44" s="42"/>
      <c r="D44" s="42"/>
      <c r="E44" s="15" t="s">
        <v>219</v>
      </c>
      <c r="F44" s="2"/>
      <c r="G44" s="2"/>
      <c r="H44" s="23">
        <f>+H41*12%</f>
        <v>1721.088</v>
      </c>
    </row>
    <row r="45" spans="2:12" ht="15.75" x14ac:dyDescent="0.25">
      <c r="B45" s="42"/>
      <c r="C45" s="42"/>
      <c r="D45" s="42"/>
      <c r="E45" s="15"/>
      <c r="F45" s="2"/>
      <c r="G45" s="2"/>
      <c r="H45" s="23">
        <v>0</v>
      </c>
    </row>
    <row r="46" spans="2:12" ht="15.75" x14ac:dyDescent="0.25">
      <c r="B46" s="42"/>
      <c r="C46" s="42"/>
      <c r="D46" s="42"/>
      <c r="E46" s="15" t="s">
        <v>19</v>
      </c>
      <c r="F46" s="2"/>
      <c r="G46" s="2"/>
      <c r="H46" s="23">
        <v>-0.49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16062.998</v>
      </c>
    </row>
    <row r="48" spans="2:12" ht="15.75" customHeight="1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41"/>
      <c r="C49" s="41"/>
      <c r="D49" s="41"/>
      <c r="E49" s="2" t="s">
        <v>23</v>
      </c>
      <c r="F49" s="2"/>
      <c r="G49" s="2"/>
      <c r="H49" s="24">
        <f>+H47+H48</f>
        <v>16062.998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4" r:id="rId1"/>
    <hyperlink ref="E43" r:id="rId2"/>
    <hyperlink ref="E42" r:id="rId3"/>
  </hyperlinks>
  <pageMargins left="0.143700787" right="0" top="0.234251969" bottom="0" header="0.511811023622047" footer="0.511811023622047"/>
  <pageSetup paperSize="9" scale="80"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workbookViewId="0">
      <selection activeCell="B5" sqref="B5:H55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57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56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10">
        <v>1</v>
      </c>
      <c r="C22" s="11" t="s">
        <v>58</v>
      </c>
      <c r="D22" s="10">
        <v>84389090</v>
      </c>
      <c r="E22" s="10">
        <v>1</v>
      </c>
      <c r="F22" s="10">
        <v>22500</v>
      </c>
      <c r="G22" s="10">
        <f>+H22*18%</f>
        <v>4050</v>
      </c>
      <c r="H22" s="9">
        <f>+F22*E22</f>
        <v>22500</v>
      </c>
    </row>
    <row r="23" spans="2:8" x14ac:dyDescent="0.25">
      <c r="B23" s="9"/>
      <c r="C23" s="9"/>
      <c r="D23" s="9"/>
      <c r="E23" s="9"/>
      <c r="F23" s="9"/>
      <c r="G23" s="10"/>
      <c r="H23" s="9"/>
    </row>
    <row r="24" spans="2:8" x14ac:dyDescent="0.25">
      <c r="B24" s="10">
        <v>2</v>
      </c>
      <c r="C24" s="9" t="s">
        <v>59</v>
      </c>
      <c r="D24" s="10">
        <v>84231000</v>
      </c>
      <c r="E24" s="10">
        <v>1</v>
      </c>
      <c r="F24" s="10">
        <v>6400</v>
      </c>
      <c r="G24" s="10">
        <f>+F24*18%</f>
        <v>1152</v>
      </c>
      <c r="H24" s="9">
        <f>+F24*E24</f>
        <v>6400</v>
      </c>
    </row>
    <row r="25" spans="2:8" x14ac:dyDescent="0.25">
      <c r="B25" s="9"/>
      <c r="C25" s="9"/>
      <c r="D25" s="9"/>
      <c r="E25" s="9"/>
      <c r="F25" s="9"/>
      <c r="G25" s="10"/>
      <c r="H25" s="9"/>
    </row>
    <row r="26" spans="2:8" x14ac:dyDescent="0.25">
      <c r="B26" s="10"/>
      <c r="C26" s="9"/>
      <c r="D26" s="10"/>
      <c r="E26" s="10"/>
      <c r="F26" s="10"/>
      <c r="G26" s="10"/>
      <c r="H26" s="9"/>
    </row>
    <row r="27" spans="2:8" x14ac:dyDescent="0.25">
      <c r="B27" s="9"/>
      <c r="C27" s="9"/>
      <c r="D27" s="9"/>
      <c r="E27" s="9"/>
      <c r="F27" s="9"/>
      <c r="G27" s="9"/>
      <c r="H27" s="9"/>
    </row>
    <row r="28" spans="2:8" x14ac:dyDescent="0.25">
      <c r="B28" s="9"/>
      <c r="C28" s="9"/>
      <c r="D28" s="9"/>
      <c r="E28" s="9"/>
      <c r="F28" s="9"/>
      <c r="G28" s="9"/>
      <c r="H28" s="9"/>
    </row>
    <row r="29" spans="2:8" x14ac:dyDescent="0.25">
      <c r="B29" s="9"/>
      <c r="C29" s="9"/>
      <c r="D29" s="9"/>
      <c r="E29" s="9"/>
      <c r="F29" s="9"/>
      <c r="G29" s="9"/>
      <c r="H29" s="9"/>
    </row>
    <row r="30" spans="2:8" x14ac:dyDescent="0.25">
      <c r="B30" s="9"/>
      <c r="C30" s="9"/>
      <c r="D30" s="9"/>
      <c r="E30" s="9"/>
      <c r="F30" s="9"/>
      <c r="G30" s="9"/>
      <c r="H30" s="9"/>
    </row>
    <row r="31" spans="2:8" x14ac:dyDescent="0.25">
      <c r="B31" s="9"/>
      <c r="C31" s="9"/>
      <c r="D31" s="9"/>
      <c r="E31" s="9"/>
      <c r="F31" s="9"/>
      <c r="G31" s="9"/>
      <c r="H31" s="9"/>
    </row>
    <row r="32" spans="2:8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12" t="s">
        <v>15</v>
      </c>
      <c r="C36" s="12"/>
      <c r="D36" s="12"/>
      <c r="E36" s="13">
        <f>SUM(E21:E35)</f>
        <v>2</v>
      </c>
      <c r="F36" s="12"/>
      <c r="G36" s="13">
        <f>+G22+G24+G26</f>
        <v>5202</v>
      </c>
      <c r="H36" s="12">
        <f>SUM(H21:H35)</f>
        <v>28900</v>
      </c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76" t="s">
        <v>30</v>
      </c>
      <c r="C38" s="76"/>
      <c r="D38" s="76"/>
      <c r="E38" s="14" t="s">
        <v>16</v>
      </c>
      <c r="F38" s="14"/>
      <c r="G38" s="14"/>
      <c r="H38" s="14">
        <f>+H36</f>
        <v>28900</v>
      </c>
    </row>
    <row r="39" spans="2:8" ht="15.75" x14ac:dyDescent="0.25">
      <c r="B39" s="77" t="s">
        <v>77</v>
      </c>
      <c r="C39" s="77"/>
      <c r="D39" s="77"/>
      <c r="E39" s="15" t="s">
        <v>17</v>
      </c>
      <c r="F39" s="2"/>
      <c r="G39" s="2"/>
      <c r="H39" s="2">
        <f>+G36/2</f>
        <v>2601</v>
      </c>
    </row>
    <row r="40" spans="2:8" ht="15.75" x14ac:dyDescent="0.25">
      <c r="B40" s="77"/>
      <c r="C40" s="77"/>
      <c r="D40" s="77"/>
      <c r="E40" s="15" t="s">
        <v>18</v>
      </c>
      <c r="F40" s="2"/>
      <c r="G40" s="2"/>
      <c r="H40" s="2">
        <f>+G36/2</f>
        <v>2601</v>
      </c>
    </row>
    <row r="41" spans="2:8" ht="15.75" x14ac:dyDescent="0.25">
      <c r="B41" s="16"/>
      <c r="C41" s="16"/>
      <c r="D41" s="16"/>
      <c r="E41" s="15" t="s">
        <v>36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35</v>
      </c>
      <c r="F42" s="2"/>
      <c r="G42" s="2"/>
      <c r="H42" s="23">
        <v>0</v>
      </c>
    </row>
    <row r="43" spans="2:8" ht="15.75" x14ac:dyDescent="0.25">
      <c r="B43" s="16"/>
      <c r="C43" s="16"/>
      <c r="D43" s="16"/>
      <c r="E43" s="15" t="s">
        <v>19</v>
      </c>
      <c r="F43" s="2"/>
      <c r="G43" s="2"/>
      <c r="H43" s="2">
        <v>0</v>
      </c>
    </row>
    <row r="44" spans="2:8" ht="15.75" x14ac:dyDescent="0.25">
      <c r="B44" s="78" t="s">
        <v>20</v>
      </c>
      <c r="C44" s="78"/>
      <c r="D44" s="78"/>
      <c r="E44" s="17" t="s">
        <v>15</v>
      </c>
      <c r="F44" s="2"/>
      <c r="G44" s="2"/>
      <c r="H44" s="24">
        <f>+H38+H39+H40+H43</f>
        <v>34102</v>
      </c>
    </row>
    <row r="45" spans="2:8" ht="15.75" x14ac:dyDescent="0.25">
      <c r="B45" s="72" t="s">
        <v>21</v>
      </c>
      <c r="C45" s="72"/>
      <c r="D45" s="72"/>
      <c r="E45" s="2" t="s">
        <v>22</v>
      </c>
      <c r="F45" s="2"/>
      <c r="G45" s="2"/>
      <c r="H45" s="2">
        <v>0</v>
      </c>
    </row>
    <row r="46" spans="2:8" ht="15.75" x14ac:dyDescent="0.25">
      <c r="B46" s="18"/>
      <c r="C46" s="18"/>
      <c r="D46" s="18"/>
      <c r="E46" s="2" t="s">
        <v>23</v>
      </c>
      <c r="F46" s="2"/>
      <c r="G46" s="2"/>
      <c r="H46" s="17">
        <f>+H44-H45</f>
        <v>34102</v>
      </c>
    </row>
    <row r="47" spans="2:8" ht="15.75" x14ac:dyDescent="0.25">
      <c r="B47" s="5"/>
      <c r="C47" s="5"/>
      <c r="D47" s="5"/>
      <c r="E47" s="5"/>
      <c r="F47" s="5"/>
      <c r="G47" s="5"/>
      <c r="H47" s="5"/>
    </row>
    <row r="48" spans="2:8" ht="15.75" x14ac:dyDescent="0.25">
      <c r="B48" s="2"/>
      <c r="C48" s="2"/>
      <c r="D48" s="2"/>
      <c r="E48" s="2"/>
      <c r="F48" s="2"/>
      <c r="G48" s="2"/>
      <c r="H48" s="2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19"/>
      <c r="C50" s="19"/>
      <c r="D50" s="19"/>
      <c r="E50" s="19"/>
      <c r="F50" s="19"/>
      <c r="G50" s="19"/>
      <c r="H50" s="19"/>
    </row>
    <row r="51" spans="2:8" ht="18" x14ac:dyDescent="0.25">
      <c r="B51" s="20" t="s">
        <v>24</v>
      </c>
      <c r="C51" s="19"/>
      <c r="D51" s="19"/>
      <c r="E51" s="19"/>
      <c r="F51" s="73" t="s">
        <v>25</v>
      </c>
      <c r="G51" s="73"/>
      <c r="H51" s="73"/>
    </row>
    <row r="52" spans="2:8" ht="15.75" x14ac:dyDescent="0.25">
      <c r="B52" s="21" t="s">
        <v>26</v>
      </c>
      <c r="C52" s="19"/>
      <c r="D52" s="19"/>
      <c r="E52" s="19"/>
      <c r="F52" s="19"/>
      <c r="G52" s="19"/>
      <c r="H52" s="19"/>
    </row>
    <row r="53" spans="2:8" ht="15.75" x14ac:dyDescent="0.25">
      <c r="B53" s="21" t="s">
        <v>27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28</v>
      </c>
      <c r="C54" s="19"/>
      <c r="D54" s="19"/>
      <c r="E54" s="19"/>
      <c r="F54" s="19"/>
      <c r="G54" s="19"/>
      <c r="H54" s="19"/>
    </row>
    <row r="55" spans="2:8" ht="15.75" x14ac:dyDescent="0.25">
      <c r="B55" s="19"/>
      <c r="C55" s="19"/>
      <c r="D55" s="19"/>
      <c r="E55" s="19"/>
      <c r="F55" s="73" t="s">
        <v>29</v>
      </c>
      <c r="G55" s="73"/>
      <c r="H55" s="73"/>
    </row>
  </sheetData>
  <mergeCells count="9">
    <mergeCell ref="B45:D45"/>
    <mergeCell ref="F51:H51"/>
    <mergeCell ref="F55:H55"/>
    <mergeCell ref="B5:C5"/>
    <mergeCell ref="B13:H13"/>
    <mergeCell ref="B38:D38"/>
    <mergeCell ref="B39:D39"/>
    <mergeCell ref="B40:D40"/>
    <mergeCell ref="B44:D44"/>
  </mergeCells>
  <hyperlinks>
    <hyperlink ref="E39" r:id="rId1"/>
    <hyperlink ref="E40" r:id="rId2"/>
    <hyperlink ref="E41" r:id="rId3"/>
    <hyperlink ref="E42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5.5703125" customWidth="1"/>
    <col min="4" max="4" width="12.1406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363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364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324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360</v>
      </c>
      <c r="D24" s="21">
        <v>69120020</v>
      </c>
      <c r="E24" s="10">
        <v>16</v>
      </c>
      <c r="F24" s="37">
        <v>606.75</v>
      </c>
      <c r="G24" s="28">
        <f>+H24*12%</f>
        <v>1164.96</v>
      </c>
      <c r="H24" s="9">
        <f>+F24*E24</f>
        <v>9708</v>
      </c>
    </row>
    <row r="25" spans="2:8" x14ac:dyDescent="0.25">
      <c r="B25" s="10"/>
      <c r="D25" s="9"/>
      <c r="E25" s="10"/>
      <c r="F25" s="37"/>
      <c r="G25" s="28"/>
      <c r="H25" s="9"/>
    </row>
    <row r="26" spans="2:8" x14ac:dyDescent="0.25">
      <c r="B26" s="10">
        <v>2</v>
      </c>
      <c r="C26" s="11" t="s">
        <v>361</v>
      </c>
      <c r="D26" s="21">
        <v>69120020</v>
      </c>
      <c r="E26" s="10">
        <v>26</v>
      </c>
      <c r="F26" s="37">
        <v>1113</v>
      </c>
      <c r="G26" s="28">
        <f>+H26*12%</f>
        <v>3472.56</v>
      </c>
      <c r="H26" s="9">
        <f>+F26*E26</f>
        <v>28938</v>
      </c>
    </row>
    <row r="27" spans="2:8" x14ac:dyDescent="0.25">
      <c r="B27" s="10"/>
      <c r="C27" s="9"/>
      <c r="D27" s="9"/>
      <c r="E27" s="10"/>
      <c r="F27" s="37"/>
      <c r="G27" s="28"/>
      <c r="H27" s="9"/>
    </row>
    <row r="28" spans="2:8" x14ac:dyDescent="0.25">
      <c r="B28" s="10"/>
      <c r="C28" s="9"/>
      <c r="D28" s="21"/>
      <c r="E28" s="10"/>
      <c r="F28" s="37"/>
      <c r="G28" s="28"/>
      <c r="H28" s="9"/>
    </row>
    <row r="29" spans="2:8" x14ac:dyDescent="0.25">
      <c r="B29" s="10"/>
      <c r="C29" s="9"/>
      <c r="D29" s="9"/>
      <c r="E29" s="10"/>
      <c r="F29" s="37"/>
      <c r="G29" s="28"/>
      <c r="H29" s="9"/>
    </row>
    <row r="30" spans="2:8" x14ac:dyDescent="0.25">
      <c r="B30" s="10"/>
      <c r="C30" s="9"/>
      <c r="D30" s="21"/>
      <c r="E30" s="10"/>
      <c r="F30" s="37"/>
      <c r="G30" s="28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42</v>
      </c>
      <c r="F39" s="12"/>
      <c r="G39" s="13">
        <f>SUM(G23:G37)</f>
        <v>4637.5200000000004</v>
      </c>
      <c r="H39" s="12">
        <f>SUM(H23:H37)</f>
        <v>38646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38646</v>
      </c>
      <c r="J41" s="35" t="e">
        <f>+H41-#REF!</f>
        <v>#REF!</v>
      </c>
      <c r="L41" s="35"/>
    </row>
    <row r="42" spans="2:12" ht="15.75" x14ac:dyDescent="0.25">
      <c r="B42" s="77" t="s">
        <v>362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4637.5199999999995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0.48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43284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43284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143700787" right="0" top="0.234251969" bottom="0" header="0.511811023622047" footer="0.511811023622047"/>
  <pageSetup paperSize="9" scale="80" orientation="portrait" horizontalDpi="0" verticalDpi="0" r:id="rId4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35.85546875" customWidth="1"/>
    <col min="4" max="4" width="11.140625" bestFit="1" customWidth="1"/>
    <col min="5" max="5" width="12.85546875" bestFit="1" customWidth="1"/>
    <col min="6" max="6" width="12.140625" customWidth="1"/>
    <col min="7" max="7" width="13.57031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359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357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358</v>
      </c>
      <c r="G21" s="5"/>
      <c r="H21" s="5"/>
    </row>
    <row r="22" spans="2:8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348</v>
      </c>
      <c r="D24" s="21">
        <v>8215</v>
      </c>
      <c r="E24" s="10">
        <v>300</v>
      </c>
      <c r="F24" s="37">
        <v>54.6</v>
      </c>
      <c r="G24" s="28">
        <f>+H24*18%</f>
        <v>2948.4</v>
      </c>
      <c r="H24" s="28">
        <f>+F24*E24</f>
        <v>16380</v>
      </c>
    </row>
    <row r="25" spans="2:8" x14ac:dyDescent="0.25">
      <c r="B25" s="10">
        <v>2</v>
      </c>
      <c r="C25" s="11" t="s">
        <v>349</v>
      </c>
      <c r="D25" s="9">
        <v>8215</v>
      </c>
      <c r="E25" s="10">
        <v>300</v>
      </c>
      <c r="F25" s="37">
        <v>54.6</v>
      </c>
      <c r="G25" s="28">
        <f t="shared" ref="G25:G30" si="0">+H25*18%</f>
        <v>2948.4</v>
      </c>
      <c r="H25" s="28">
        <f t="shared" ref="H25:H30" si="1">+F25*E25</f>
        <v>16380</v>
      </c>
    </row>
    <row r="26" spans="2:8" x14ac:dyDescent="0.25">
      <c r="B26" s="10">
        <v>3</v>
      </c>
      <c r="C26" s="11" t="s">
        <v>350</v>
      </c>
      <c r="D26" s="21">
        <v>8215</v>
      </c>
      <c r="E26" s="10">
        <v>60</v>
      </c>
      <c r="F26" s="37">
        <v>99.4</v>
      </c>
      <c r="G26" s="28">
        <f t="shared" si="0"/>
        <v>1073.52</v>
      </c>
      <c r="H26" s="28">
        <f t="shared" si="1"/>
        <v>5964</v>
      </c>
    </row>
    <row r="27" spans="2:8" x14ac:dyDescent="0.25">
      <c r="B27" s="10">
        <v>4</v>
      </c>
      <c r="C27" s="11" t="s">
        <v>351</v>
      </c>
      <c r="D27" s="9">
        <v>8215</v>
      </c>
      <c r="E27" s="10">
        <v>504</v>
      </c>
      <c r="F27" s="37">
        <v>37.1</v>
      </c>
      <c r="G27" s="28">
        <f t="shared" si="0"/>
        <v>3365.712</v>
      </c>
      <c r="H27" s="28">
        <f t="shared" si="1"/>
        <v>18698.400000000001</v>
      </c>
    </row>
    <row r="28" spans="2:8" x14ac:dyDescent="0.25">
      <c r="B28" s="10">
        <v>5</v>
      </c>
      <c r="C28" s="11" t="s">
        <v>352</v>
      </c>
      <c r="D28" s="21">
        <v>8215</v>
      </c>
      <c r="E28" s="10">
        <v>48</v>
      </c>
      <c r="F28" s="37">
        <v>31.5</v>
      </c>
      <c r="G28" s="28">
        <f t="shared" si="0"/>
        <v>272.15999999999997</v>
      </c>
      <c r="H28" s="28">
        <f t="shared" si="1"/>
        <v>1512</v>
      </c>
    </row>
    <row r="29" spans="2:8" x14ac:dyDescent="0.25">
      <c r="B29" s="10">
        <v>6</v>
      </c>
      <c r="C29" s="9" t="s">
        <v>353</v>
      </c>
      <c r="D29" s="9">
        <v>8215</v>
      </c>
      <c r="E29" s="10">
        <v>60</v>
      </c>
      <c r="F29" s="37">
        <v>78.400000000000006</v>
      </c>
      <c r="G29" s="28">
        <f t="shared" si="0"/>
        <v>846.71999999999991</v>
      </c>
      <c r="H29" s="28">
        <f t="shared" si="1"/>
        <v>4704</v>
      </c>
    </row>
    <row r="30" spans="2:8" x14ac:dyDescent="0.25">
      <c r="B30" s="10">
        <v>7</v>
      </c>
      <c r="C30" s="9" t="s">
        <v>354</v>
      </c>
      <c r="D30" s="21">
        <v>8215</v>
      </c>
      <c r="E30" s="10">
        <v>192</v>
      </c>
      <c r="F30" s="37">
        <v>54.6</v>
      </c>
      <c r="G30" s="28">
        <f t="shared" si="0"/>
        <v>1886.9760000000001</v>
      </c>
      <c r="H30" s="28">
        <f t="shared" si="1"/>
        <v>10483.200000000001</v>
      </c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1464</v>
      </c>
      <c r="F39" s="12"/>
      <c r="G39" s="13">
        <f>SUM(G23:G37)</f>
        <v>13341.887999999999</v>
      </c>
      <c r="H39" s="12">
        <f>SUM(H23:H37)</f>
        <v>74121.600000000006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74121.600000000006</v>
      </c>
      <c r="J41" s="35" t="e">
        <f>+H41-#REF!</f>
        <v>#REF!</v>
      </c>
      <c r="L41" s="35"/>
    </row>
    <row r="42" spans="2:12" ht="15.75" x14ac:dyDescent="0.25">
      <c r="B42" s="77" t="s">
        <v>356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 t="s">
        <v>355</v>
      </c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253</v>
      </c>
      <c r="F44" s="2"/>
      <c r="G44" s="2"/>
      <c r="H44" s="23">
        <f>+H41*18%</f>
        <v>13341.888000000001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-0.49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87462.998000000007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87462.998000000007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39370078740157483" right="0" top="0.39370078740157483" bottom="0" header="0.51181102362204722" footer="0.51181102362204722"/>
  <pageSetup paperSize="9" scale="85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2" customWidth="1"/>
    <col min="4" max="4" width="13.140625" customWidth="1"/>
    <col min="5" max="5" width="12.85546875" bestFit="1" customWidth="1"/>
    <col min="6" max="6" width="12.140625" customWidth="1"/>
    <col min="7" max="7" width="11.57031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347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308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341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342</v>
      </c>
      <c r="C19" s="4"/>
      <c r="D19" s="4"/>
      <c r="E19" s="4"/>
      <c r="F19" s="4" t="s">
        <v>365</v>
      </c>
      <c r="G19" s="4"/>
      <c r="H19" s="2"/>
    </row>
    <row r="20" spans="2:8" ht="15.75" x14ac:dyDescent="0.25">
      <c r="B20" s="4" t="s">
        <v>343</v>
      </c>
      <c r="C20" s="4"/>
      <c r="D20" s="4"/>
      <c r="E20" s="4"/>
      <c r="F20" s="2" t="s">
        <v>357</v>
      </c>
      <c r="G20" s="4"/>
      <c r="H20" s="2"/>
    </row>
    <row r="21" spans="2:8" ht="15.75" x14ac:dyDescent="0.25">
      <c r="B21" s="4" t="s">
        <v>344</v>
      </c>
      <c r="C21" s="4"/>
      <c r="D21" s="4"/>
      <c r="E21" s="4"/>
      <c r="F21" s="5" t="s">
        <v>340</v>
      </c>
      <c r="G21" s="5"/>
      <c r="H21" s="5"/>
    </row>
    <row r="22" spans="2:8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11" t="s">
        <v>345</v>
      </c>
      <c r="D24" s="21">
        <v>69111011</v>
      </c>
      <c r="E24" s="10">
        <v>65</v>
      </c>
      <c r="F24" s="37">
        <v>199.2</v>
      </c>
      <c r="G24" s="28">
        <f>+H24*12%</f>
        <v>1553.76</v>
      </c>
      <c r="H24" s="28">
        <f>+F24*E24</f>
        <v>12948</v>
      </c>
    </row>
    <row r="25" spans="2:8" x14ac:dyDescent="0.25">
      <c r="B25" s="10"/>
      <c r="C25" s="11"/>
      <c r="D25" s="9"/>
      <c r="E25" s="10"/>
      <c r="F25" s="37"/>
      <c r="G25" s="28"/>
      <c r="H25" s="28"/>
    </row>
    <row r="26" spans="2:8" x14ac:dyDescent="0.25">
      <c r="B26" s="10"/>
      <c r="C26" s="11"/>
      <c r="D26" s="21"/>
      <c r="E26" s="10"/>
      <c r="F26" s="37"/>
      <c r="G26" s="28"/>
      <c r="H26" s="28"/>
    </row>
    <row r="27" spans="2:8" x14ac:dyDescent="0.25">
      <c r="B27" s="10"/>
      <c r="C27" s="11"/>
      <c r="D27" s="9"/>
      <c r="E27" s="10"/>
      <c r="F27" s="37"/>
      <c r="G27" s="28"/>
      <c r="H27" s="28"/>
    </row>
    <row r="28" spans="2:8" x14ac:dyDescent="0.25">
      <c r="B28" s="10"/>
      <c r="C28" s="11"/>
      <c r="D28" s="21"/>
      <c r="E28" s="10"/>
      <c r="F28" s="37"/>
      <c r="G28" s="28"/>
      <c r="H28" s="28"/>
    </row>
    <row r="29" spans="2:8" x14ac:dyDescent="0.25">
      <c r="B29" s="10"/>
      <c r="C29" s="9"/>
      <c r="D29" s="9"/>
      <c r="E29" s="10"/>
      <c r="F29" s="37"/>
      <c r="G29" s="28"/>
      <c r="H29" s="28"/>
    </row>
    <row r="30" spans="2:8" x14ac:dyDescent="0.25">
      <c r="B30" s="10"/>
      <c r="C30" s="9"/>
      <c r="D30" s="21"/>
      <c r="E30" s="10"/>
      <c r="F30" s="37"/>
      <c r="G30" s="28"/>
      <c r="H30" s="28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65</v>
      </c>
      <c r="F39" s="12"/>
      <c r="G39" s="38">
        <f>SUM(G23:G37)</f>
        <v>1553.76</v>
      </c>
      <c r="H39" s="12">
        <f>SUM(H23:H37)</f>
        <v>12948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12948</v>
      </c>
      <c r="J41" s="35" t="e">
        <f>+H41-#REF!</f>
        <v>#REF!</v>
      </c>
      <c r="L41" s="35"/>
    </row>
    <row r="42" spans="2:12" ht="15.75" x14ac:dyDescent="0.25">
      <c r="B42" s="77" t="s">
        <v>366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219</v>
      </c>
      <c r="F44" s="2"/>
      <c r="G44" s="2"/>
      <c r="H44" s="23">
        <f>+H41*12%</f>
        <v>1553.76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0.24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14502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14502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39370078740157483" right="0" top="0.39370078740157483" bottom="0" header="0.51181102362204722" footer="0.51181102362204722"/>
  <pageSetup paperSize="9" scale="85" orientation="portrait" horizontalDpi="0" verticalDpi="0" r:id="rId4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367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369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368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10">
        <v>1</v>
      </c>
      <c r="C23" s="11" t="s">
        <v>370</v>
      </c>
      <c r="D23" s="9">
        <v>39241090</v>
      </c>
      <c r="E23" s="10">
        <v>8</v>
      </c>
      <c r="F23" s="37">
        <v>3775</v>
      </c>
      <c r="G23" s="28">
        <f>+H23*18%</f>
        <v>5436</v>
      </c>
      <c r="H23" s="28">
        <f>+F23*E23</f>
        <v>30200</v>
      </c>
    </row>
    <row r="24" spans="2:8" x14ac:dyDescent="0.25">
      <c r="B24" s="10">
        <v>2</v>
      </c>
      <c r="C24" s="11" t="s">
        <v>371</v>
      </c>
      <c r="D24" s="9">
        <v>39241090</v>
      </c>
      <c r="E24" s="10">
        <v>8</v>
      </c>
      <c r="F24" s="37">
        <v>2550</v>
      </c>
      <c r="G24" s="28">
        <f t="shared" ref="G24:G36" si="0">+H24*18%</f>
        <v>3672</v>
      </c>
      <c r="H24" s="28">
        <f t="shared" ref="H24:H36" si="1">+F24*E24</f>
        <v>20400</v>
      </c>
    </row>
    <row r="25" spans="2:8" x14ac:dyDescent="0.25">
      <c r="B25" s="10">
        <v>3</v>
      </c>
      <c r="C25" s="11" t="s">
        <v>372</v>
      </c>
      <c r="D25" s="9">
        <v>39241090</v>
      </c>
      <c r="E25" s="10">
        <v>2</v>
      </c>
      <c r="F25" s="37">
        <v>2550</v>
      </c>
      <c r="G25" s="28">
        <f t="shared" si="0"/>
        <v>918</v>
      </c>
      <c r="H25" s="28">
        <f t="shared" si="1"/>
        <v>5100</v>
      </c>
    </row>
    <row r="26" spans="2:8" x14ac:dyDescent="0.25">
      <c r="B26" s="10">
        <v>4</v>
      </c>
      <c r="C26" s="11" t="s">
        <v>373</v>
      </c>
      <c r="D26" s="9">
        <v>39241090</v>
      </c>
      <c r="E26" s="10">
        <v>13</v>
      </c>
      <c r="F26" s="37">
        <v>1010</v>
      </c>
      <c r="G26" s="28">
        <f t="shared" si="0"/>
        <v>2363.4</v>
      </c>
      <c r="H26" s="28">
        <f t="shared" si="1"/>
        <v>13130</v>
      </c>
    </row>
    <row r="27" spans="2:8" x14ac:dyDescent="0.25">
      <c r="B27" s="10">
        <v>5</v>
      </c>
      <c r="C27" s="11" t="s">
        <v>374</v>
      </c>
      <c r="D27" s="9">
        <v>39241090</v>
      </c>
      <c r="E27" s="10">
        <v>5</v>
      </c>
      <c r="F27" s="37">
        <v>1800</v>
      </c>
      <c r="G27" s="28">
        <f t="shared" si="0"/>
        <v>1620</v>
      </c>
      <c r="H27" s="28">
        <f t="shared" si="1"/>
        <v>9000</v>
      </c>
    </row>
    <row r="28" spans="2:8" x14ac:dyDescent="0.25">
      <c r="B28" s="10">
        <v>6</v>
      </c>
      <c r="C28" s="11" t="s">
        <v>375</v>
      </c>
      <c r="D28" s="9">
        <v>39241090</v>
      </c>
      <c r="E28" s="10">
        <v>11</v>
      </c>
      <c r="F28" s="37">
        <v>3400</v>
      </c>
      <c r="G28" s="28">
        <f t="shared" si="0"/>
        <v>6732</v>
      </c>
      <c r="H28" s="28">
        <f t="shared" si="1"/>
        <v>37400</v>
      </c>
    </row>
    <row r="29" spans="2:8" x14ac:dyDescent="0.25">
      <c r="B29" s="10">
        <v>7</v>
      </c>
      <c r="C29" s="11" t="s">
        <v>376</v>
      </c>
      <c r="D29" s="9">
        <v>39241090</v>
      </c>
      <c r="E29" s="10">
        <v>3</v>
      </c>
      <c r="F29" s="37">
        <v>1347</v>
      </c>
      <c r="G29" s="28">
        <f t="shared" si="0"/>
        <v>727.38</v>
      </c>
      <c r="H29" s="28">
        <f t="shared" si="1"/>
        <v>4041</v>
      </c>
    </row>
    <row r="30" spans="2:8" x14ac:dyDescent="0.25">
      <c r="B30" s="10">
        <v>8</v>
      </c>
      <c r="C30" s="11" t="s">
        <v>377</v>
      </c>
      <c r="D30" s="9">
        <v>39241090</v>
      </c>
      <c r="E30" s="10">
        <v>5</v>
      </c>
      <c r="F30" s="37">
        <v>1010</v>
      </c>
      <c r="G30" s="28">
        <f t="shared" si="0"/>
        <v>909</v>
      </c>
      <c r="H30" s="28">
        <f t="shared" si="1"/>
        <v>5050</v>
      </c>
    </row>
    <row r="31" spans="2:8" x14ac:dyDescent="0.25">
      <c r="B31" s="10">
        <v>9</v>
      </c>
      <c r="C31" s="11" t="s">
        <v>378</v>
      </c>
      <c r="D31" s="9">
        <v>39241090</v>
      </c>
      <c r="E31" s="10">
        <v>2</v>
      </c>
      <c r="F31" s="37">
        <v>3890</v>
      </c>
      <c r="G31" s="28">
        <f t="shared" si="0"/>
        <v>1400.3999999999999</v>
      </c>
      <c r="H31" s="28">
        <f t="shared" si="1"/>
        <v>7780</v>
      </c>
    </row>
    <row r="32" spans="2:8" x14ac:dyDescent="0.25">
      <c r="B32" s="10">
        <v>10</v>
      </c>
      <c r="C32" s="11" t="s">
        <v>374</v>
      </c>
      <c r="D32" s="9">
        <v>39241090</v>
      </c>
      <c r="E32" s="10">
        <v>6</v>
      </c>
      <c r="F32" s="37">
        <v>1737</v>
      </c>
      <c r="G32" s="28">
        <f t="shared" si="0"/>
        <v>1875.96</v>
      </c>
      <c r="H32" s="28">
        <f t="shared" si="1"/>
        <v>10422</v>
      </c>
    </row>
    <row r="33" spans="2:12" x14ac:dyDescent="0.25">
      <c r="B33" s="10">
        <v>11</v>
      </c>
      <c r="C33" s="11" t="s">
        <v>380</v>
      </c>
      <c r="D33" s="9">
        <v>39241090</v>
      </c>
      <c r="E33" s="10">
        <v>12</v>
      </c>
      <c r="F33" s="37">
        <v>1600</v>
      </c>
      <c r="G33" s="28">
        <f t="shared" si="0"/>
        <v>3456</v>
      </c>
      <c r="H33" s="28">
        <f t="shared" si="1"/>
        <v>19200</v>
      </c>
    </row>
    <row r="34" spans="2:12" x14ac:dyDescent="0.25">
      <c r="B34" s="10">
        <v>12</v>
      </c>
      <c r="C34" s="11" t="s">
        <v>379</v>
      </c>
      <c r="D34" s="9">
        <v>39241090</v>
      </c>
      <c r="E34" s="10">
        <v>12</v>
      </c>
      <c r="F34" s="37">
        <v>720</v>
      </c>
      <c r="G34" s="28">
        <f t="shared" si="0"/>
        <v>1555.2</v>
      </c>
      <c r="H34" s="28">
        <f t="shared" si="1"/>
        <v>8640</v>
      </c>
    </row>
    <row r="35" spans="2:12" x14ac:dyDescent="0.25">
      <c r="B35" s="10">
        <v>13</v>
      </c>
      <c r="C35" s="11" t="s">
        <v>383</v>
      </c>
      <c r="D35" s="9">
        <v>39241090</v>
      </c>
      <c r="E35" s="10">
        <v>10</v>
      </c>
      <c r="F35" s="37">
        <v>2190</v>
      </c>
      <c r="G35" s="28">
        <f t="shared" si="0"/>
        <v>3942</v>
      </c>
      <c r="H35" s="28">
        <f t="shared" si="1"/>
        <v>21900</v>
      </c>
    </row>
    <row r="36" spans="2:12" x14ac:dyDescent="0.25">
      <c r="B36" s="10">
        <v>14</v>
      </c>
      <c r="C36" s="11" t="s">
        <v>384</v>
      </c>
      <c r="D36" s="9">
        <v>39241090</v>
      </c>
      <c r="E36" s="10">
        <v>24</v>
      </c>
      <c r="F36" s="37">
        <v>1448</v>
      </c>
      <c r="G36" s="28">
        <f t="shared" si="0"/>
        <v>6255.36</v>
      </c>
      <c r="H36" s="28">
        <f t="shared" si="1"/>
        <v>34752</v>
      </c>
    </row>
    <row r="37" spans="2:12" x14ac:dyDescent="0.25">
      <c r="B37" s="10"/>
      <c r="C37" s="11"/>
      <c r="D37" s="9"/>
      <c r="E37" s="10"/>
      <c r="F37" s="37"/>
      <c r="G37" s="28"/>
      <c r="H37" s="28"/>
    </row>
    <row r="38" spans="2:12" x14ac:dyDescent="0.25">
      <c r="B38" s="10"/>
      <c r="C38" s="11"/>
      <c r="D38" s="9"/>
      <c r="E38" s="10"/>
      <c r="F38" s="39"/>
      <c r="G38" s="28"/>
      <c r="H38" s="28"/>
    </row>
    <row r="39" spans="2:12" x14ac:dyDescent="0.25">
      <c r="B39" s="12" t="s">
        <v>15</v>
      </c>
      <c r="C39" s="12"/>
      <c r="D39" s="12"/>
      <c r="E39" s="13">
        <f>SUM(E23:E37)</f>
        <v>121</v>
      </c>
      <c r="F39" s="12"/>
      <c r="G39" s="38">
        <f>SUM(G23:G37)</f>
        <v>40862.700000000004</v>
      </c>
      <c r="H39" s="12">
        <f>SUM(H23:H37)</f>
        <v>227015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227015</v>
      </c>
      <c r="J41" s="35" t="e">
        <f>+H41-#REF!</f>
        <v>#REF!</v>
      </c>
      <c r="L41" s="35"/>
    </row>
    <row r="42" spans="2:12" ht="15.75" x14ac:dyDescent="0.25">
      <c r="B42" s="77" t="s">
        <v>381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 t="s">
        <v>382</v>
      </c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253</v>
      </c>
      <c r="F44" s="2"/>
      <c r="G44" s="2"/>
      <c r="H44" s="23">
        <f>+H41*18%</f>
        <v>40862.699999999997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0.3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267878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267878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" right="0" top="0.39370078740157483" bottom="0" header="0.51181102362204722" footer="0.51181102362204722"/>
  <pageSetup paperSize="9" scale="80" orientation="portrait" horizontalDpi="0" verticalDpi="0" r:id="rId4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390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388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391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10"/>
      <c r="C23" s="11"/>
      <c r="D23" s="9"/>
      <c r="E23" s="10"/>
      <c r="F23" s="37"/>
      <c r="G23" s="28"/>
      <c r="H23" s="28"/>
    </row>
    <row r="24" spans="2:8" x14ac:dyDescent="0.25">
      <c r="B24" s="10">
        <v>1</v>
      </c>
      <c r="C24" s="11" t="s">
        <v>393</v>
      </c>
      <c r="D24" s="9">
        <v>84186990</v>
      </c>
      <c r="E24" s="10">
        <v>2</v>
      </c>
      <c r="F24" s="37">
        <v>68000</v>
      </c>
      <c r="G24" s="28">
        <f t="shared" ref="G24" si="0">+H24*18%</f>
        <v>24480</v>
      </c>
      <c r="H24" s="28">
        <f t="shared" ref="H24" si="1">+F24*E24</f>
        <v>136000</v>
      </c>
    </row>
    <row r="25" spans="2:8" x14ac:dyDescent="0.25">
      <c r="B25" s="10"/>
      <c r="C25" s="11"/>
      <c r="D25" s="9"/>
      <c r="E25" s="10"/>
      <c r="F25" s="37"/>
      <c r="G25" s="28"/>
      <c r="H25" s="28"/>
    </row>
    <row r="26" spans="2:8" x14ac:dyDescent="0.25">
      <c r="B26" s="10"/>
      <c r="C26" s="11"/>
      <c r="D26" s="9"/>
      <c r="E26" s="10"/>
      <c r="F26" s="37"/>
      <c r="G26" s="28"/>
      <c r="H26" s="28"/>
    </row>
    <row r="27" spans="2:8" x14ac:dyDescent="0.25">
      <c r="B27" s="10"/>
      <c r="C27" s="11"/>
      <c r="D27" s="9"/>
      <c r="E27" s="10"/>
      <c r="F27" s="37"/>
      <c r="G27" s="28"/>
      <c r="H27" s="28"/>
    </row>
    <row r="28" spans="2:8" x14ac:dyDescent="0.25">
      <c r="B28" s="10"/>
      <c r="C28" s="11"/>
      <c r="D28" s="9"/>
      <c r="E28" s="10"/>
      <c r="F28" s="37"/>
      <c r="G28" s="28"/>
      <c r="H28" s="28"/>
    </row>
    <row r="29" spans="2:8" x14ac:dyDescent="0.25">
      <c r="B29" s="10"/>
      <c r="C29" s="11"/>
      <c r="D29" s="9"/>
      <c r="E29" s="10"/>
      <c r="F29" s="37"/>
      <c r="G29" s="28"/>
      <c r="H29" s="28"/>
    </row>
    <row r="30" spans="2:8" x14ac:dyDescent="0.25">
      <c r="B30" s="10"/>
      <c r="C30" s="11"/>
      <c r="D30" s="9"/>
      <c r="E30" s="10"/>
      <c r="F30" s="37"/>
      <c r="G30" s="28"/>
      <c r="H30" s="28"/>
    </row>
    <row r="31" spans="2:8" x14ac:dyDescent="0.25">
      <c r="B31" s="10"/>
      <c r="C31" s="11"/>
      <c r="D31" s="9"/>
      <c r="E31" s="10"/>
      <c r="F31" s="37"/>
      <c r="G31" s="28"/>
      <c r="H31" s="28"/>
    </row>
    <row r="32" spans="2:8" x14ac:dyDescent="0.25">
      <c r="B32" s="10"/>
      <c r="C32" s="11"/>
      <c r="D32" s="9"/>
      <c r="E32" s="10"/>
      <c r="F32" s="37"/>
      <c r="G32" s="28"/>
      <c r="H32" s="28"/>
    </row>
    <row r="33" spans="2:12" x14ac:dyDescent="0.25">
      <c r="B33" s="10"/>
      <c r="C33" s="11"/>
      <c r="D33" s="9"/>
      <c r="E33" s="10"/>
      <c r="F33" s="37"/>
      <c r="G33" s="28"/>
      <c r="H33" s="28"/>
    </row>
    <row r="34" spans="2:12" x14ac:dyDescent="0.25">
      <c r="B34" s="10"/>
      <c r="C34" s="11"/>
      <c r="D34" s="9"/>
      <c r="E34" s="10"/>
      <c r="F34" s="37"/>
      <c r="G34" s="28"/>
      <c r="H34" s="28"/>
    </row>
    <row r="35" spans="2:12" x14ac:dyDescent="0.25">
      <c r="B35" s="10"/>
      <c r="C35" s="11"/>
      <c r="D35" s="9"/>
      <c r="E35" s="10"/>
      <c r="F35" s="37"/>
      <c r="G35" s="28"/>
      <c r="H35" s="28"/>
    </row>
    <row r="36" spans="2:12" x14ac:dyDescent="0.25">
      <c r="B36" s="10"/>
      <c r="C36" s="11"/>
      <c r="D36" s="9"/>
      <c r="E36" s="10"/>
      <c r="F36" s="37"/>
      <c r="G36" s="28"/>
      <c r="H36" s="28"/>
    </row>
    <row r="37" spans="2:12" x14ac:dyDescent="0.25">
      <c r="B37" s="10"/>
      <c r="C37" s="11"/>
      <c r="D37" s="9"/>
      <c r="E37" s="10"/>
      <c r="F37" s="37"/>
      <c r="G37" s="28"/>
      <c r="H37" s="28"/>
    </row>
    <row r="38" spans="2:12" x14ac:dyDescent="0.25">
      <c r="B38" s="10"/>
      <c r="C38" s="11"/>
      <c r="D38" s="9"/>
      <c r="E38" s="10"/>
      <c r="F38" s="39"/>
      <c r="G38" s="28"/>
      <c r="H38" s="28"/>
    </row>
    <row r="39" spans="2:12" x14ac:dyDescent="0.25">
      <c r="B39" s="12" t="s">
        <v>15</v>
      </c>
      <c r="C39" s="12"/>
      <c r="D39" s="12"/>
      <c r="E39" s="13">
        <f>SUM(E23:E37)</f>
        <v>2</v>
      </c>
      <c r="F39" s="12"/>
      <c r="G39" s="38">
        <f>SUM(G23:G37)</f>
        <v>24480</v>
      </c>
      <c r="H39" s="40">
        <f>SUM(H23:H37)</f>
        <v>136000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136000</v>
      </c>
      <c r="J41" s="35" t="e">
        <f>+H41-#REF!</f>
        <v>#REF!</v>
      </c>
      <c r="L41" s="35"/>
    </row>
    <row r="42" spans="2:12" ht="15.75" x14ac:dyDescent="0.25">
      <c r="B42" s="77" t="s">
        <v>392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16"/>
      <c r="C44" s="16"/>
      <c r="D44" s="16"/>
      <c r="E44" s="15" t="s">
        <v>253</v>
      </c>
      <c r="F44" s="2"/>
      <c r="G44" s="2"/>
      <c r="H44" s="23">
        <f>+H41*18%</f>
        <v>24480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160480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160480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" right="0" top="0.39370078740157483" bottom="0" header="0.51181102362204722" footer="0.51181102362204722"/>
  <pageSetup paperSize="9" scale="80" orientation="portrait" horizontalDpi="0" verticalDpi="0" r:id="rId4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406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407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408</v>
      </c>
      <c r="C19" s="4"/>
      <c r="D19" s="4"/>
      <c r="E19" s="4"/>
      <c r="F19" s="4" t="s">
        <v>394</v>
      </c>
      <c r="G19" s="4"/>
      <c r="H19" s="2"/>
    </row>
    <row r="20" spans="2:8" ht="15.75" x14ac:dyDescent="0.25">
      <c r="B20" s="4" t="s">
        <v>403</v>
      </c>
      <c r="C20" s="4"/>
      <c r="D20" s="4"/>
      <c r="E20" s="4"/>
      <c r="F20" s="2" t="s">
        <v>395</v>
      </c>
      <c r="G20" s="4"/>
      <c r="H20" s="2"/>
    </row>
    <row r="21" spans="2:8" ht="15.75" x14ac:dyDescent="0.25">
      <c r="B21" s="4" t="s">
        <v>404</v>
      </c>
      <c r="C21" s="4"/>
      <c r="D21" s="4"/>
      <c r="E21" s="4"/>
      <c r="F21" s="5" t="s">
        <v>400</v>
      </c>
      <c r="G21" s="5"/>
      <c r="H21" s="5"/>
    </row>
    <row r="22" spans="2:8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B23" s="10"/>
      <c r="C23" s="11"/>
      <c r="D23" s="9"/>
      <c r="E23" s="10"/>
      <c r="F23" s="37"/>
      <c r="G23" s="28"/>
      <c r="H23" s="28"/>
    </row>
    <row r="24" spans="2:8" x14ac:dyDescent="0.25">
      <c r="B24" s="10">
        <v>1</v>
      </c>
      <c r="C24" s="11" t="s">
        <v>396</v>
      </c>
      <c r="D24" s="9">
        <v>7323</v>
      </c>
      <c r="E24" s="10">
        <v>4</v>
      </c>
      <c r="F24" s="37">
        <v>14700</v>
      </c>
      <c r="G24" s="28">
        <f>+H24*12%</f>
        <v>7056</v>
      </c>
      <c r="H24" s="28">
        <f t="shared" ref="H24:H30" si="0">+F24*E24</f>
        <v>58800</v>
      </c>
    </row>
    <row r="25" spans="2:8" x14ac:dyDescent="0.25">
      <c r="B25" s="10"/>
      <c r="C25" s="11"/>
      <c r="D25" s="9"/>
      <c r="E25" s="10"/>
      <c r="F25" s="37"/>
      <c r="G25" s="28"/>
      <c r="H25" s="28"/>
    </row>
    <row r="26" spans="2:8" x14ac:dyDescent="0.25">
      <c r="B26" s="10">
        <v>2</v>
      </c>
      <c r="C26" s="11" t="s">
        <v>397</v>
      </c>
      <c r="D26" s="9">
        <v>7323</v>
      </c>
      <c r="E26" s="10">
        <v>16</v>
      </c>
      <c r="F26" s="37">
        <v>900</v>
      </c>
      <c r="G26" s="28">
        <f>+H26*12%</f>
        <v>1728</v>
      </c>
      <c r="H26" s="28">
        <f t="shared" si="0"/>
        <v>14400</v>
      </c>
    </row>
    <row r="27" spans="2:8" x14ac:dyDescent="0.25">
      <c r="B27" s="10"/>
      <c r="C27" s="11"/>
      <c r="D27" s="9"/>
      <c r="E27" s="10"/>
      <c r="F27" s="37"/>
      <c r="G27" s="28"/>
      <c r="H27" s="28"/>
    </row>
    <row r="28" spans="2:8" x14ac:dyDescent="0.25">
      <c r="B28" s="10">
        <v>3</v>
      </c>
      <c r="C28" s="11" t="s">
        <v>398</v>
      </c>
      <c r="D28" s="9">
        <v>7323</v>
      </c>
      <c r="E28" s="10">
        <v>8</v>
      </c>
      <c r="F28" s="37">
        <v>1950</v>
      </c>
      <c r="G28" s="28">
        <f>+H28*12%</f>
        <v>1872</v>
      </c>
      <c r="H28" s="28">
        <f t="shared" si="0"/>
        <v>15600</v>
      </c>
    </row>
    <row r="29" spans="2:8" x14ac:dyDescent="0.25">
      <c r="B29" s="10"/>
      <c r="C29" s="11"/>
      <c r="D29" s="9"/>
      <c r="E29" s="10"/>
      <c r="F29" s="37"/>
      <c r="G29" s="28"/>
      <c r="H29" s="28"/>
    </row>
    <row r="30" spans="2:8" x14ac:dyDescent="0.25">
      <c r="B30" s="10">
        <v>4</v>
      </c>
      <c r="C30" s="11" t="s">
        <v>399</v>
      </c>
      <c r="D30" s="9">
        <v>8419</v>
      </c>
      <c r="E30" s="10">
        <v>1</v>
      </c>
      <c r="F30" s="37">
        <v>5850</v>
      </c>
      <c r="G30" s="28">
        <f t="shared" ref="G30" si="1">+H30*18%</f>
        <v>1053</v>
      </c>
      <c r="H30" s="28">
        <f t="shared" si="0"/>
        <v>5850</v>
      </c>
    </row>
    <row r="31" spans="2:8" x14ac:dyDescent="0.25">
      <c r="B31" s="10"/>
      <c r="C31" s="11"/>
      <c r="D31" s="9"/>
      <c r="E31" s="10"/>
      <c r="F31" s="37"/>
      <c r="G31" s="28"/>
      <c r="H31" s="28"/>
    </row>
    <row r="32" spans="2:8" x14ac:dyDescent="0.25">
      <c r="B32" s="10"/>
      <c r="C32" s="11"/>
      <c r="D32" s="9"/>
      <c r="E32" s="10"/>
      <c r="F32" s="37"/>
      <c r="G32" s="28"/>
      <c r="H32" s="28"/>
    </row>
    <row r="33" spans="2:12" x14ac:dyDescent="0.25">
      <c r="B33" s="10"/>
      <c r="C33" s="11"/>
      <c r="D33" s="9"/>
      <c r="E33" s="10"/>
      <c r="F33" s="37"/>
      <c r="G33" s="28"/>
      <c r="H33" s="28"/>
    </row>
    <row r="34" spans="2:12" x14ac:dyDescent="0.25">
      <c r="B34" s="10"/>
      <c r="C34" s="11"/>
      <c r="D34" s="9"/>
      <c r="E34" s="10"/>
      <c r="F34" s="37"/>
      <c r="G34" s="28"/>
      <c r="H34" s="28"/>
    </row>
    <row r="35" spans="2:12" x14ac:dyDescent="0.25">
      <c r="B35" s="10"/>
      <c r="C35" s="11"/>
      <c r="D35" s="9"/>
      <c r="E35" s="10"/>
      <c r="F35" s="37"/>
      <c r="G35" s="28"/>
      <c r="H35" s="28"/>
    </row>
    <row r="36" spans="2:12" x14ac:dyDescent="0.25">
      <c r="B36" s="10"/>
      <c r="C36" s="11"/>
      <c r="D36" s="9"/>
      <c r="E36" s="10"/>
      <c r="F36" s="37"/>
      <c r="G36" s="28"/>
      <c r="H36" s="28"/>
    </row>
    <row r="37" spans="2:12" x14ac:dyDescent="0.25">
      <c r="B37" s="10"/>
      <c r="C37" s="11"/>
      <c r="D37" s="9"/>
      <c r="E37" s="10"/>
      <c r="F37" s="37"/>
      <c r="G37" s="28"/>
      <c r="H37" s="28"/>
    </row>
    <row r="38" spans="2:12" x14ac:dyDescent="0.25">
      <c r="B38" s="10"/>
      <c r="C38" s="11"/>
      <c r="D38" s="9"/>
      <c r="E38" s="10"/>
      <c r="F38" s="39"/>
      <c r="G38" s="28"/>
      <c r="H38" s="28"/>
    </row>
    <row r="39" spans="2:12" x14ac:dyDescent="0.25">
      <c r="B39" s="12" t="s">
        <v>15</v>
      </c>
      <c r="C39" s="12"/>
      <c r="D39" s="12"/>
      <c r="E39" s="13">
        <f>SUM(E23:E37)</f>
        <v>29</v>
      </c>
      <c r="F39" s="12"/>
      <c r="G39" s="38">
        <f>SUM(G23:G37)</f>
        <v>11709</v>
      </c>
      <c r="H39" s="40">
        <f>SUM(H23:H37)</f>
        <v>94650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94650</v>
      </c>
      <c r="J41" s="35" t="e">
        <f>+H41-#REF!</f>
        <v>#REF!</v>
      </c>
      <c r="L41" s="35"/>
    </row>
    <row r="42" spans="2:12" ht="15.75" x14ac:dyDescent="0.25">
      <c r="B42" s="77" t="s">
        <v>402</v>
      </c>
      <c r="C42" s="77"/>
      <c r="D42" s="77"/>
      <c r="E42" s="15"/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401</v>
      </c>
      <c r="F43" s="2"/>
      <c r="G43" s="2"/>
      <c r="H43" s="23">
        <f>+G28+G26+G24</f>
        <v>10656</v>
      </c>
    </row>
    <row r="44" spans="2:12" ht="15.75" x14ac:dyDescent="0.25">
      <c r="B44" s="16"/>
      <c r="C44" s="16"/>
      <c r="D44" s="16"/>
      <c r="E44" s="15" t="s">
        <v>253</v>
      </c>
      <c r="F44" s="2"/>
      <c r="G44" s="2"/>
      <c r="H44" s="23">
        <f>+G30</f>
        <v>1053</v>
      </c>
    </row>
    <row r="45" spans="2:12" ht="15.75" x14ac:dyDescent="0.25">
      <c r="B45" s="16"/>
      <c r="C45" s="16"/>
      <c r="D45" s="16"/>
      <c r="E45" s="15"/>
      <c r="F45" s="2"/>
      <c r="G45" s="2"/>
      <c r="H45" s="23">
        <v>0</v>
      </c>
    </row>
    <row r="46" spans="2:12" ht="15.75" x14ac:dyDescent="0.25">
      <c r="B46" s="16"/>
      <c r="C46" s="16"/>
      <c r="D46" s="16"/>
      <c r="E46" s="15" t="s">
        <v>19</v>
      </c>
      <c r="F46" s="2"/>
      <c r="G46" s="2"/>
      <c r="H46" s="23">
        <v>0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106359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18"/>
      <c r="C49" s="18"/>
      <c r="D49" s="18"/>
      <c r="E49" s="2" t="s">
        <v>23</v>
      </c>
      <c r="F49" s="2"/>
      <c r="G49" s="2"/>
      <c r="H49" s="24">
        <f>+H47+H48</f>
        <v>106359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3" r:id="rId1"/>
    <hyperlink ref="E44" r:id="rId2"/>
  </hyperlinks>
  <pageMargins left="0" right="0" top="0.39370078740157483" bottom="0" header="0.51181102362204722" footer="0.51181102362204722"/>
  <pageSetup paperSize="9" scale="80" orientation="portrait" horizontalDpi="0" verticalDpi="0"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4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405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406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407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408</v>
      </c>
      <c r="C19" s="4"/>
      <c r="D19" s="4"/>
      <c r="E19" s="4"/>
      <c r="F19" s="4" t="s">
        <v>431</v>
      </c>
      <c r="G19" s="4"/>
      <c r="H19" s="2"/>
    </row>
    <row r="20" spans="2:13" ht="15.75" x14ac:dyDescent="0.25">
      <c r="B20" s="4" t="s">
        <v>403</v>
      </c>
      <c r="C20" s="4"/>
      <c r="D20" s="4"/>
      <c r="E20" s="4"/>
      <c r="F20" s="2" t="s">
        <v>395</v>
      </c>
      <c r="G20" s="4"/>
      <c r="H20" s="2"/>
    </row>
    <row r="21" spans="2:13" ht="15.75" x14ac:dyDescent="0.25">
      <c r="B21" s="4" t="s">
        <v>404</v>
      </c>
      <c r="C21" s="4"/>
      <c r="D21" s="4"/>
      <c r="E21" s="4"/>
      <c r="F21" s="5" t="s">
        <v>409</v>
      </c>
      <c r="G21" s="5"/>
      <c r="H21" s="5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410</v>
      </c>
      <c r="D23" s="9"/>
      <c r="E23" s="10">
        <v>1</v>
      </c>
      <c r="F23" s="37">
        <v>10500</v>
      </c>
      <c r="G23" s="28">
        <f>+H23*12%</f>
        <v>1260</v>
      </c>
      <c r="H23" s="28">
        <f>+F23*E23</f>
        <v>10500</v>
      </c>
      <c r="J23" s="35"/>
    </row>
    <row r="24" spans="2:13" x14ac:dyDescent="0.25">
      <c r="B24" s="10">
        <v>2</v>
      </c>
      <c r="C24" s="11" t="s">
        <v>411</v>
      </c>
      <c r="D24" s="9"/>
      <c r="E24" s="10">
        <v>2</v>
      </c>
      <c r="F24" s="37">
        <v>219</v>
      </c>
      <c r="G24" s="28">
        <f>+H24*12%</f>
        <v>52.559999999999995</v>
      </c>
      <c r="H24" s="28">
        <f t="shared" ref="H24:H44" si="0">+F24*E24</f>
        <v>438</v>
      </c>
      <c r="J24" s="35"/>
      <c r="M24" s="35"/>
    </row>
    <row r="25" spans="2:13" x14ac:dyDescent="0.25">
      <c r="B25" s="10">
        <v>3</v>
      </c>
      <c r="C25" s="11" t="s">
        <v>411</v>
      </c>
      <c r="D25" s="9"/>
      <c r="E25" s="10">
        <v>3</v>
      </c>
      <c r="F25" s="37">
        <v>305</v>
      </c>
      <c r="G25" s="28">
        <f t="shared" ref="G25:G29" si="1">+H25*12%</f>
        <v>109.8</v>
      </c>
      <c r="H25" s="28">
        <f t="shared" si="0"/>
        <v>915</v>
      </c>
      <c r="J25" s="35"/>
      <c r="M25" s="35"/>
    </row>
    <row r="26" spans="2:13" x14ac:dyDescent="0.25">
      <c r="B26" s="10">
        <v>4</v>
      </c>
      <c r="C26" s="11" t="s">
        <v>430</v>
      </c>
      <c r="D26" s="9"/>
      <c r="E26" s="10">
        <v>1</v>
      </c>
      <c r="F26" s="37">
        <v>435</v>
      </c>
      <c r="G26" s="28">
        <f t="shared" si="1"/>
        <v>52.199999999999996</v>
      </c>
      <c r="H26" s="28">
        <f t="shared" si="0"/>
        <v>435</v>
      </c>
      <c r="J26" s="35"/>
      <c r="M26" s="35"/>
    </row>
    <row r="27" spans="2:13" x14ac:dyDescent="0.25">
      <c r="B27" s="10">
        <v>5</v>
      </c>
      <c r="C27" s="11" t="s">
        <v>412</v>
      </c>
      <c r="D27" s="9"/>
      <c r="E27" s="10">
        <v>1</v>
      </c>
      <c r="F27" s="37">
        <v>825</v>
      </c>
      <c r="G27" s="28">
        <f t="shared" si="1"/>
        <v>99</v>
      </c>
      <c r="H27" s="28">
        <f t="shared" si="0"/>
        <v>825</v>
      </c>
      <c r="J27" s="35"/>
    </row>
    <row r="28" spans="2:13" x14ac:dyDescent="0.25">
      <c r="B28" s="10">
        <v>6</v>
      </c>
      <c r="C28" s="11" t="s">
        <v>413</v>
      </c>
      <c r="D28" s="9"/>
      <c r="E28" s="10">
        <v>2</v>
      </c>
      <c r="F28" s="37">
        <v>825</v>
      </c>
      <c r="G28" s="28">
        <f t="shared" si="1"/>
        <v>198</v>
      </c>
      <c r="H28" s="28">
        <f t="shared" si="0"/>
        <v>1650</v>
      </c>
      <c r="J28" s="35"/>
    </row>
    <row r="29" spans="2:13" x14ac:dyDescent="0.25">
      <c r="B29" s="10">
        <v>7</v>
      </c>
      <c r="C29" s="11" t="s">
        <v>414</v>
      </c>
      <c r="D29" s="9"/>
      <c r="E29" s="10">
        <v>1</v>
      </c>
      <c r="F29" s="37">
        <v>412</v>
      </c>
      <c r="G29" s="28">
        <f t="shared" si="1"/>
        <v>49.44</v>
      </c>
      <c r="H29" s="28">
        <f t="shared" si="0"/>
        <v>412</v>
      </c>
      <c r="J29" s="35"/>
    </row>
    <row r="30" spans="2:13" x14ac:dyDescent="0.25">
      <c r="B30" s="10">
        <v>8</v>
      </c>
      <c r="C30" s="11" t="s">
        <v>415</v>
      </c>
      <c r="D30" s="9"/>
      <c r="E30" s="10">
        <v>21</v>
      </c>
      <c r="F30" s="37">
        <v>120</v>
      </c>
      <c r="G30" s="28">
        <f>+H30*12%</f>
        <v>302.39999999999998</v>
      </c>
      <c r="H30" s="28">
        <f t="shared" si="0"/>
        <v>2520</v>
      </c>
      <c r="J30" s="35"/>
    </row>
    <row r="31" spans="2:13" x14ac:dyDescent="0.25">
      <c r="B31" s="10">
        <v>9</v>
      </c>
      <c r="C31" s="11" t="s">
        <v>416</v>
      </c>
      <c r="D31" s="9"/>
      <c r="E31" s="10">
        <v>1</v>
      </c>
      <c r="F31" s="37">
        <v>130</v>
      </c>
      <c r="G31" s="28">
        <f>+H31*18%</f>
        <v>23.4</v>
      </c>
      <c r="H31" s="28">
        <f t="shared" si="0"/>
        <v>130</v>
      </c>
      <c r="J31" s="35"/>
    </row>
    <row r="32" spans="2:13" x14ac:dyDescent="0.25">
      <c r="B32" s="10">
        <v>10</v>
      </c>
      <c r="C32" s="11" t="s">
        <v>417</v>
      </c>
      <c r="D32" s="9"/>
      <c r="E32" s="10">
        <v>1</v>
      </c>
      <c r="F32" s="37">
        <v>580</v>
      </c>
      <c r="G32" s="28">
        <f t="shared" ref="G32:G38" si="2">+H32*18%</f>
        <v>104.39999999999999</v>
      </c>
      <c r="H32" s="28">
        <f t="shared" si="0"/>
        <v>580</v>
      </c>
      <c r="J32" s="35"/>
    </row>
    <row r="33" spans="2:10" x14ac:dyDescent="0.25">
      <c r="B33" s="10">
        <v>11</v>
      </c>
      <c r="C33" s="11" t="s">
        <v>418</v>
      </c>
      <c r="D33" s="9"/>
      <c r="E33" s="10">
        <v>8</v>
      </c>
      <c r="F33" s="37">
        <v>176</v>
      </c>
      <c r="G33" s="28">
        <f t="shared" si="2"/>
        <v>253.44</v>
      </c>
      <c r="H33" s="28">
        <f t="shared" si="0"/>
        <v>1408</v>
      </c>
      <c r="J33" s="35"/>
    </row>
    <row r="34" spans="2:10" x14ac:dyDescent="0.25">
      <c r="B34" s="10">
        <v>12</v>
      </c>
      <c r="C34" s="11" t="s">
        <v>419</v>
      </c>
      <c r="D34" s="9"/>
      <c r="E34" s="10">
        <v>6</v>
      </c>
      <c r="F34" s="37">
        <v>176</v>
      </c>
      <c r="G34" s="28">
        <f t="shared" si="2"/>
        <v>190.07999999999998</v>
      </c>
      <c r="H34" s="28">
        <f t="shared" si="0"/>
        <v>1056</v>
      </c>
      <c r="J34" s="35"/>
    </row>
    <row r="35" spans="2:10" x14ac:dyDescent="0.25">
      <c r="B35" s="10">
        <v>13</v>
      </c>
      <c r="C35" s="11" t="s">
        <v>420</v>
      </c>
      <c r="D35" s="9"/>
      <c r="E35" s="10">
        <v>2</v>
      </c>
      <c r="F35" s="37">
        <v>431</v>
      </c>
      <c r="G35" s="28">
        <f t="shared" si="2"/>
        <v>155.16</v>
      </c>
      <c r="H35" s="28">
        <f t="shared" si="0"/>
        <v>862</v>
      </c>
      <c r="J35" s="35"/>
    </row>
    <row r="36" spans="2:10" x14ac:dyDescent="0.25">
      <c r="B36" s="10">
        <v>14</v>
      </c>
      <c r="C36" s="11" t="s">
        <v>421</v>
      </c>
      <c r="D36" s="9"/>
      <c r="E36" s="10">
        <v>8</v>
      </c>
      <c r="F36" s="37">
        <v>335</v>
      </c>
      <c r="G36" s="28">
        <f t="shared" si="2"/>
        <v>482.4</v>
      </c>
      <c r="H36" s="28">
        <f t="shared" si="0"/>
        <v>2680</v>
      </c>
      <c r="J36" s="35"/>
    </row>
    <row r="37" spans="2:10" x14ac:dyDescent="0.25">
      <c r="B37" s="10">
        <v>15</v>
      </c>
      <c r="C37" s="11" t="s">
        <v>422</v>
      </c>
      <c r="D37" s="9"/>
      <c r="E37" s="10">
        <v>3</v>
      </c>
      <c r="F37" s="37">
        <v>251</v>
      </c>
      <c r="G37" s="28">
        <f t="shared" si="2"/>
        <v>135.54</v>
      </c>
      <c r="H37" s="28">
        <f t="shared" si="0"/>
        <v>753</v>
      </c>
      <c r="J37" s="35"/>
    </row>
    <row r="38" spans="2:10" x14ac:dyDescent="0.25">
      <c r="B38" s="10">
        <v>16</v>
      </c>
      <c r="C38" s="11" t="s">
        <v>423</v>
      </c>
      <c r="D38" s="9"/>
      <c r="E38" s="10">
        <v>3</v>
      </c>
      <c r="F38" s="37">
        <v>600</v>
      </c>
      <c r="G38" s="28">
        <f t="shared" si="2"/>
        <v>324</v>
      </c>
      <c r="H38" s="28">
        <f t="shared" si="0"/>
        <v>1800</v>
      </c>
      <c r="J38" s="35"/>
    </row>
    <row r="39" spans="2:10" x14ac:dyDescent="0.25">
      <c r="B39" s="10">
        <v>17</v>
      </c>
      <c r="C39" s="11" t="s">
        <v>424</v>
      </c>
      <c r="D39" s="9"/>
      <c r="E39" s="10">
        <v>6</v>
      </c>
      <c r="F39" s="37">
        <v>130</v>
      </c>
      <c r="G39" s="28">
        <f>+H39*12%</f>
        <v>93.6</v>
      </c>
      <c r="H39" s="28">
        <f t="shared" si="0"/>
        <v>780</v>
      </c>
      <c r="J39" s="35"/>
    </row>
    <row r="40" spans="2:10" x14ac:dyDescent="0.25">
      <c r="B40" s="10">
        <v>18</v>
      </c>
      <c r="C40" s="11" t="s">
        <v>425</v>
      </c>
      <c r="D40" s="9"/>
      <c r="E40" s="10">
        <v>6</v>
      </c>
      <c r="F40" s="37">
        <v>416</v>
      </c>
      <c r="G40" s="28">
        <f>+H40*12%</f>
        <v>299.52</v>
      </c>
      <c r="H40" s="28">
        <f t="shared" si="0"/>
        <v>2496</v>
      </c>
      <c r="J40" s="35"/>
    </row>
    <row r="41" spans="2:10" x14ac:dyDescent="0.25">
      <c r="B41" s="10">
        <v>19</v>
      </c>
      <c r="C41" s="11" t="s">
        <v>426</v>
      </c>
      <c r="D41" s="9"/>
      <c r="E41" s="10">
        <v>6</v>
      </c>
      <c r="F41" s="37">
        <v>948</v>
      </c>
      <c r="G41" s="28">
        <f>+H41*12%</f>
        <v>682.56</v>
      </c>
      <c r="H41" s="28">
        <f t="shared" si="0"/>
        <v>5688</v>
      </c>
      <c r="J41" s="35"/>
    </row>
    <row r="42" spans="2:10" x14ac:dyDescent="0.25">
      <c r="B42" s="10">
        <v>20</v>
      </c>
      <c r="C42" s="11" t="s">
        <v>427</v>
      </c>
      <c r="D42" s="9"/>
      <c r="E42" s="10">
        <v>60</v>
      </c>
      <c r="F42" s="37">
        <v>42</v>
      </c>
      <c r="G42" s="28">
        <f>+H42*18%</f>
        <v>453.59999999999997</v>
      </c>
      <c r="H42" s="28">
        <f t="shared" si="0"/>
        <v>2520</v>
      </c>
      <c r="J42" s="35"/>
    </row>
    <row r="43" spans="2:10" x14ac:dyDescent="0.25">
      <c r="B43" s="10">
        <v>21</v>
      </c>
      <c r="C43" s="11" t="s">
        <v>428</v>
      </c>
      <c r="D43" s="9"/>
      <c r="E43" s="10">
        <v>60</v>
      </c>
      <c r="F43" s="37">
        <v>55</v>
      </c>
      <c r="G43" s="28">
        <f t="shared" ref="G43:G44" si="3">+H43*18%</f>
        <v>594</v>
      </c>
      <c r="H43" s="28">
        <f t="shared" si="0"/>
        <v>3300</v>
      </c>
      <c r="J43" s="35"/>
    </row>
    <row r="44" spans="2:10" x14ac:dyDescent="0.25">
      <c r="B44" s="10">
        <v>22</v>
      </c>
      <c r="C44" s="11" t="s">
        <v>429</v>
      </c>
      <c r="D44" s="9"/>
      <c r="E44" s="10">
        <v>31</v>
      </c>
      <c r="F44" s="37">
        <v>42</v>
      </c>
      <c r="G44" s="28">
        <f t="shared" si="3"/>
        <v>234.35999999999999</v>
      </c>
      <c r="H44" s="28">
        <f t="shared" si="0"/>
        <v>1302</v>
      </c>
      <c r="J44" s="35"/>
    </row>
    <row r="45" spans="2:10" x14ac:dyDescent="0.25">
      <c r="B45" s="12" t="s">
        <v>15</v>
      </c>
      <c r="C45" s="12"/>
      <c r="D45" s="12"/>
      <c r="E45" s="13">
        <f>SUM(E23:E44)</f>
        <v>233</v>
      </c>
      <c r="F45" s="12"/>
      <c r="G45" s="38">
        <f>SUM(G23:G44)</f>
        <v>6149.46</v>
      </c>
      <c r="H45" s="40">
        <f>SUM(H23:H44)</f>
        <v>43050</v>
      </c>
    </row>
    <row r="46" spans="2:10" x14ac:dyDescent="0.25">
      <c r="B46" s="9"/>
      <c r="C46" s="9"/>
      <c r="D46" s="9"/>
      <c r="E46" s="9"/>
      <c r="F46" s="9"/>
      <c r="G46" s="9"/>
      <c r="H46" s="9"/>
    </row>
    <row r="47" spans="2:10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43050</v>
      </c>
    </row>
    <row r="48" spans="2:10" ht="15.75" x14ac:dyDescent="0.25">
      <c r="B48" s="77" t="s">
        <v>434</v>
      </c>
      <c r="C48" s="77"/>
      <c r="D48" s="77"/>
      <c r="E48" s="15" t="s">
        <v>219</v>
      </c>
      <c r="F48" s="2"/>
      <c r="G48" s="2"/>
      <c r="H48" s="23">
        <f>3199.08</f>
        <v>3199.08</v>
      </c>
    </row>
    <row r="49" spans="2:8" ht="15.75" x14ac:dyDescent="0.25">
      <c r="B49" s="77"/>
      <c r="C49" s="77"/>
      <c r="D49" s="77"/>
      <c r="E49" s="15"/>
      <c r="F49" s="2"/>
      <c r="G49" s="2"/>
      <c r="H49" s="23"/>
    </row>
    <row r="50" spans="2:8" ht="15.75" x14ac:dyDescent="0.25">
      <c r="B50" s="16"/>
      <c r="C50" s="16"/>
      <c r="D50" s="16"/>
      <c r="E50" s="15" t="s">
        <v>253</v>
      </c>
      <c r="F50" s="2"/>
      <c r="G50" s="2"/>
      <c r="H50" s="23">
        <f>2950.38</f>
        <v>2950.38</v>
      </c>
    </row>
    <row r="51" spans="2:8" ht="15.75" x14ac:dyDescent="0.25">
      <c r="B51" s="16"/>
      <c r="C51" s="16"/>
      <c r="D51" s="16"/>
      <c r="E51" s="15"/>
      <c r="F51" s="2"/>
      <c r="G51" s="2"/>
      <c r="H51" s="23"/>
    </row>
    <row r="52" spans="2:8" ht="15.75" x14ac:dyDescent="0.25">
      <c r="B52" s="16"/>
      <c r="C52" s="16"/>
      <c r="D52" s="16"/>
      <c r="E52" s="15" t="s">
        <v>19</v>
      </c>
      <c r="F52" s="2"/>
      <c r="G52" s="2"/>
      <c r="H52" s="23">
        <v>-0.46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49199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18"/>
      <c r="C55" s="18"/>
      <c r="D55" s="18"/>
      <c r="E55" s="2" t="s">
        <v>23</v>
      </c>
      <c r="F55" s="2"/>
      <c r="G55" s="2"/>
      <c r="H55" s="24">
        <f>+H53+H54</f>
        <v>49199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5.75" x14ac:dyDescent="0.25">
      <c r="B57" s="2"/>
      <c r="C57" s="2"/>
      <c r="D57" s="2"/>
      <c r="E57" s="2"/>
      <c r="F57" s="2"/>
      <c r="G57" s="2"/>
      <c r="H57" s="2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19"/>
      <c r="C59" s="19"/>
      <c r="D59" s="19"/>
      <c r="E59" s="19"/>
      <c r="F59" s="19"/>
      <c r="G59" s="19"/>
      <c r="H59" s="19"/>
    </row>
    <row r="60" spans="2:8" ht="18" x14ac:dyDescent="0.25">
      <c r="B60" s="20" t="s">
        <v>24</v>
      </c>
      <c r="C60" s="19"/>
      <c r="D60" s="19"/>
      <c r="E60" s="19"/>
      <c r="F60" s="73" t="s">
        <v>25</v>
      </c>
      <c r="G60" s="73"/>
      <c r="H60" s="73"/>
    </row>
    <row r="61" spans="2:8" ht="15.75" x14ac:dyDescent="0.25">
      <c r="B61" s="21" t="s">
        <v>26</v>
      </c>
      <c r="C61" s="19"/>
      <c r="D61" s="19"/>
      <c r="E61" s="19"/>
      <c r="F61" s="19"/>
      <c r="G61" s="19"/>
      <c r="H61" s="19"/>
    </row>
    <row r="62" spans="2:8" ht="15.75" x14ac:dyDescent="0.25">
      <c r="B62" s="21" t="s">
        <v>27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28</v>
      </c>
      <c r="C63" s="19"/>
      <c r="D63" s="19"/>
      <c r="E63" s="19"/>
      <c r="F63" s="19"/>
      <c r="G63" s="19"/>
      <c r="H63" s="19"/>
    </row>
    <row r="64" spans="2:8" ht="15.75" x14ac:dyDescent="0.25">
      <c r="B64" s="19"/>
      <c r="C64" s="19"/>
      <c r="D64" s="19"/>
      <c r="E64" s="19"/>
      <c r="F64" s="73" t="s">
        <v>29</v>
      </c>
      <c r="G64" s="73"/>
      <c r="H64" s="73"/>
    </row>
  </sheetData>
  <mergeCells count="9">
    <mergeCell ref="B54:D54"/>
    <mergeCell ref="F60:H60"/>
    <mergeCell ref="F64:H64"/>
    <mergeCell ref="B6:C6"/>
    <mergeCell ref="B14:H14"/>
    <mergeCell ref="B47:D47"/>
    <mergeCell ref="B48:D48"/>
    <mergeCell ref="B49:D49"/>
    <mergeCell ref="B53:D53"/>
  </mergeCells>
  <hyperlinks>
    <hyperlink ref="E50" r:id="rId1"/>
    <hyperlink ref="E48" r:id="rId2"/>
  </hyperlinks>
  <pageMargins left="0" right="0" top="0.39370078740157483" bottom="0" header="0.51181102362204722" footer="0.51181102362204722"/>
  <pageSetup paperSize="9" scale="80" orientation="portrait" horizontalDpi="0" verticalDpi="0"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444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445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446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447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297</v>
      </c>
      <c r="C20" s="4"/>
      <c r="D20" s="4"/>
      <c r="E20" s="4"/>
      <c r="F20" s="4" t="s">
        <v>435</v>
      </c>
      <c r="G20" s="4"/>
      <c r="H20" s="2"/>
    </row>
    <row r="21" spans="2:13" ht="15.75" x14ac:dyDescent="0.25">
      <c r="B21" s="4" t="s">
        <v>7</v>
      </c>
      <c r="C21" s="4"/>
      <c r="D21" s="4"/>
      <c r="E21" s="4"/>
      <c r="F21" s="2" t="s">
        <v>436</v>
      </c>
      <c r="G21" s="4"/>
      <c r="H21" s="2"/>
    </row>
    <row r="22" spans="2:13" ht="15.75" x14ac:dyDescent="0.25">
      <c r="B22" s="4" t="s">
        <v>449</v>
      </c>
      <c r="C22" s="4"/>
      <c r="D22" s="4"/>
      <c r="E22" s="4"/>
      <c r="F22" s="5" t="s">
        <v>448</v>
      </c>
      <c r="G22" s="5"/>
      <c r="H22" s="5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437</v>
      </c>
      <c r="D25" s="9">
        <v>69111011</v>
      </c>
      <c r="E25" s="10">
        <v>204</v>
      </c>
      <c r="F25" s="37">
        <v>98.4</v>
      </c>
      <c r="G25" s="28">
        <f>+H25*12%</f>
        <v>2408.8320000000003</v>
      </c>
      <c r="H25" s="28">
        <f>+F25*E25</f>
        <v>20073.600000000002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>
        <v>2</v>
      </c>
      <c r="C27" s="11" t="s">
        <v>438</v>
      </c>
      <c r="D27" s="9">
        <v>69111011</v>
      </c>
      <c r="E27" s="10">
        <v>204</v>
      </c>
      <c r="F27" s="37">
        <v>66</v>
      </c>
      <c r="G27" s="28">
        <f>+H27*12%</f>
        <v>1615.6799999999998</v>
      </c>
      <c r="H27" s="28">
        <f>+F27*E27</f>
        <v>13464</v>
      </c>
      <c r="J27" s="35"/>
      <c r="M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408</v>
      </c>
      <c r="F46" s="12"/>
      <c r="G46" s="38">
        <f>SUM(G24:G45)</f>
        <v>4024.5120000000002</v>
      </c>
      <c r="H46" s="40">
        <f>SUM(H24:H45)</f>
        <v>33537.600000000006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33537.600000000006</v>
      </c>
    </row>
    <row r="49" spans="2:8" ht="15.75" x14ac:dyDescent="0.25">
      <c r="B49" s="77" t="s">
        <v>443</v>
      </c>
      <c r="C49" s="77"/>
      <c r="D49" s="77"/>
      <c r="E49" s="15" t="s">
        <v>439</v>
      </c>
      <c r="F49" s="2"/>
      <c r="G49" s="2"/>
      <c r="H49" s="23">
        <f>+H48*6%</f>
        <v>2012.2560000000003</v>
      </c>
    </row>
    <row r="50" spans="2:8" ht="15.75" x14ac:dyDescent="0.25">
      <c r="B50" s="77"/>
      <c r="C50" s="77"/>
      <c r="D50" s="77"/>
      <c r="E50" s="15" t="s">
        <v>440</v>
      </c>
      <c r="F50" s="2"/>
      <c r="G50" s="2"/>
      <c r="H50" s="23">
        <f>+H48*6%</f>
        <v>2012.2560000000003</v>
      </c>
    </row>
    <row r="51" spans="2:8" ht="15.75" x14ac:dyDescent="0.25">
      <c r="B51" s="44"/>
      <c r="C51" s="44"/>
      <c r="D51" s="44"/>
      <c r="E51" s="15" t="s">
        <v>441</v>
      </c>
      <c r="F51" s="2"/>
      <c r="G51" s="2"/>
      <c r="H51" s="23">
        <v>0</v>
      </c>
    </row>
    <row r="52" spans="2:8" ht="15.75" x14ac:dyDescent="0.25">
      <c r="B52" s="44"/>
      <c r="C52" s="44"/>
      <c r="D52" s="44"/>
      <c r="E52" s="15" t="s">
        <v>442</v>
      </c>
      <c r="F52" s="2"/>
      <c r="G52" s="2"/>
      <c r="H52" s="23">
        <v>0</v>
      </c>
    </row>
    <row r="53" spans="2:8" ht="15.75" x14ac:dyDescent="0.25">
      <c r="B53" s="44"/>
      <c r="C53" s="44"/>
      <c r="D53" s="44"/>
      <c r="E53" s="15" t="s">
        <v>19</v>
      </c>
      <c r="F53" s="2"/>
      <c r="G53" s="2"/>
      <c r="H53" s="23">
        <v>-0.11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37562.002000000008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3"/>
      <c r="C56" s="43"/>
      <c r="D56" s="43"/>
      <c r="E56" s="2" t="s">
        <v>23</v>
      </c>
      <c r="F56" s="2"/>
      <c r="G56" s="2"/>
      <c r="H56" s="24">
        <f>+H54+H55</f>
        <v>37562.002000000008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  <hyperlink ref="E49" r:id="rId2"/>
    <hyperlink ref="E50" r:id="rId3"/>
    <hyperlink ref="E52" r:id="rId4"/>
  </hyperlinks>
  <pageMargins left="0" right="0" top="0.39370078740157483" bottom="0" header="0.51181102362204722" footer="0.51181102362204722"/>
  <pageSetup paperSize="9" scale="80" orientation="portrait" horizontalDpi="0" verticalDpi="0" r:id="rId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453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248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249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454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250</v>
      </c>
      <c r="C20" s="4"/>
      <c r="D20" s="4"/>
      <c r="E20" s="4"/>
      <c r="F20" s="4" t="s">
        <v>451</v>
      </c>
      <c r="G20" s="4"/>
      <c r="H20" s="2"/>
    </row>
    <row r="21" spans="2:13" ht="15.75" x14ac:dyDescent="0.25">
      <c r="B21" s="4" t="s">
        <v>251</v>
      </c>
      <c r="C21" s="4"/>
      <c r="D21" s="4"/>
      <c r="E21" s="4"/>
      <c r="F21" s="2" t="s">
        <v>450</v>
      </c>
      <c r="G21" s="4"/>
      <c r="H21" s="2"/>
    </row>
    <row r="22" spans="2:13" ht="15.75" x14ac:dyDescent="0.25">
      <c r="B22" s="4" t="s">
        <v>455</v>
      </c>
      <c r="C22" s="4"/>
      <c r="D22" s="4"/>
      <c r="E22" s="4"/>
      <c r="F22" s="5" t="s">
        <v>452</v>
      </c>
      <c r="G22" s="5"/>
      <c r="H22" s="5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464</v>
      </c>
      <c r="D25" s="9">
        <v>39241090</v>
      </c>
      <c r="E25" s="10">
        <v>100</v>
      </c>
      <c r="F25" s="37">
        <v>33</v>
      </c>
      <c r="G25" s="28">
        <f>+H25*18%</f>
        <v>594</v>
      </c>
      <c r="H25" s="28">
        <f>+F25*E25</f>
        <v>3300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  <c r="M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100</v>
      </c>
      <c r="F46" s="12"/>
      <c r="G46" s="38">
        <f>SUM(G24:G45)</f>
        <v>594</v>
      </c>
      <c r="H46" s="40">
        <f>SUM(H24:H45)</f>
        <v>3300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3300</v>
      </c>
    </row>
    <row r="49" spans="2:8" ht="15.75" x14ac:dyDescent="0.25">
      <c r="B49" s="77" t="s">
        <v>456</v>
      </c>
      <c r="C49" s="77"/>
      <c r="D49" s="77"/>
      <c r="E49" s="15"/>
      <c r="F49" s="2"/>
      <c r="G49" s="2"/>
      <c r="H49" s="23">
        <v>0</v>
      </c>
    </row>
    <row r="50" spans="2:8" ht="15.75" x14ac:dyDescent="0.25">
      <c r="B50" s="77"/>
      <c r="C50" s="77"/>
      <c r="D50" s="77"/>
      <c r="E50" s="15"/>
      <c r="F50" s="2"/>
      <c r="G50" s="2"/>
      <c r="H50" s="23">
        <v>0</v>
      </c>
    </row>
    <row r="51" spans="2:8" ht="15.75" x14ac:dyDescent="0.25">
      <c r="B51" s="46"/>
      <c r="C51" s="46"/>
      <c r="D51" s="46"/>
      <c r="E51" s="15" t="s">
        <v>253</v>
      </c>
      <c r="F51" s="2"/>
      <c r="G51" s="2"/>
      <c r="H51" s="23">
        <f>+H48*9%</f>
        <v>297</v>
      </c>
    </row>
    <row r="52" spans="2:8" ht="15.75" x14ac:dyDescent="0.25">
      <c r="B52" s="46"/>
      <c r="C52" s="46"/>
      <c r="D52" s="46"/>
      <c r="E52" s="15"/>
      <c r="F52" s="2"/>
      <c r="G52" s="2"/>
      <c r="H52" s="23">
        <f>+H48*9%</f>
        <v>297</v>
      </c>
    </row>
    <row r="53" spans="2:8" ht="15.75" x14ac:dyDescent="0.25">
      <c r="B53" s="46"/>
      <c r="C53" s="46"/>
      <c r="D53" s="46"/>
      <c r="E53" s="15" t="s">
        <v>19</v>
      </c>
      <c r="F53" s="2"/>
      <c r="G53" s="2"/>
      <c r="H53" s="23">
        <v>0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3894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5"/>
      <c r="C56" s="45"/>
      <c r="D56" s="45"/>
      <c r="E56" s="2" t="s">
        <v>23</v>
      </c>
      <c r="F56" s="2"/>
      <c r="G56" s="2"/>
      <c r="H56" s="24">
        <f>+H54+H55</f>
        <v>3894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</hyperlinks>
  <pageMargins left="0" right="0" top="0.143700787" bottom="0" header="0.511811023622047" footer="0.511811023622047"/>
  <pageSetup paperSize="9" scale="80" orientation="portrait" horizontalDpi="0" verticalDpi="0"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453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459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460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461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462</v>
      </c>
      <c r="C20" s="4"/>
      <c r="D20" s="4"/>
      <c r="E20" s="4"/>
      <c r="F20" s="4" t="s">
        <v>457</v>
      </c>
      <c r="G20" s="4"/>
      <c r="H20" s="2"/>
    </row>
    <row r="21" spans="2:13" ht="15.75" x14ac:dyDescent="0.25">
      <c r="B21" s="4" t="s">
        <v>465</v>
      </c>
      <c r="C21" s="4"/>
      <c r="D21" s="4"/>
      <c r="E21" s="4"/>
      <c r="F21" s="2" t="s">
        <v>450</v>
      </c>
      <c r="G21" s="4"/>
      <c r="H21" s="2"/>
    </row>
    <row r="22" spans="2:13" ht="15.75" x14ac:dyDescent="0.25">
      <c r="B22" s="4"/>
      <c r="C22" s="4"/>
      <c r="D22" s="4"/>
      <c r="E22" s="4"/>
      <c r="F22" s="5" t="s">
        <v>458</v>
      </c>
      <c r="G22" s="5"/>
      <c r="H22" s="5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464</v>
      </c>
      <c r="D25" s="9">
        <v>39241090</v>
      </c>
      <c r="E25" s="10">
        <v>300</v>
      </c>
      <c r="F25" s="37">
        <v>33</v>
      </c>
      <c r="G25" s="28">
        <f>+H25*18%</f>
        <v>1782</v>
      </c>
      <c r="H25" s="28">
        <f>+F25*E25</f>
        <v>9900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  <c r="M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300</v>
      </c>
      <c r="F46" s="12"/>
      <c r="G46" s="38">
        <f>SUM(G24:G45)</f>
        <v>1782</v>
      </c>
      <c r="H46" s="40">
        <f>SUM(H24:H45)</f>
        <v>9900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9900</v>
      </c>
    </row>
    <row r="49" spans="2:8" ht="15.75" x14ac:dyDescent="0.25">
      <c r="B49" s="77" t="s">
        <v>463</v>
      </c>
      <c r="C49" s="77"/>
      <c r="D49" s="77"/>
      <c r="E49" s="15"/>
      <c r="F49" s="2"/>
      <c r="G49" s="2"/>
      <c r="H49" s="23">
        <v>0</v>
      </c>
    </row>
    <row r="50" spans="2:8" ht="15.75" x14ac:dyDescent="0.25">
      <c r="B50" s="77"/>
      <c r="C50" s="77"/>
      <c r="D50" s="77"/>
      <c r="E50" s="15"/>
      <c r="F50" s="2"/>
      <c r="G50" s="2"/>
      <c r="H50" s="23">
        <v>0</v>
      </c>
    </row>
    <row r="51" spans="2:8" ht="15.75" x14ac:dyDescent="0.25">
      <c r="B51" s="46"/>
      <c r="C51" s="46"/>
      <c r="D51" s="46"/>
      <c r="E51" s="15" t="s">
        <v>253</v>
      </c>
      <c r="F51" s="2"/>
      <c r="G51" s="2"/>
      <c r="H51" s="23">
        <f>+H48*18%</f>
        <v>1782</v>
      </c>
    </row>
    <row r="52" spans="2:8" ht="15.75" x14ac:dyDescent="0.25">
      <c r="B52" s="46"/>
      <c r="C52" s="46"/>
      <c r="D52" s="46"/>
      <c r="E52" s="15"/>
      <c r="F52" s="2"/>
      <c r="G52" s="2"/>
      <c r="H52" s="23">
        <v>0</v>
      </c>
    </row>
    <row r="53" spans="2:8" ht="15.75" x14ac:dyDescent="0.25">
      <c r="B53" s="46"/>
      <c r="C53" s="46"/>
      <c r="D53" s="46"/>
      <c r="E53" s="15" t="s">
        <v>19</v>
      </c>
      <c r="F53" s="2"/>
      <c r="G53" s="2"/>
      <c r="H53" s="23">
        <v>0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11682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5"/>
      <c r="C56" s="45"/>
      <c r="D56" s="45"/>
      <c r="E56" s="2" t="s">
        <v>23</v>
      </c>
      <c r="F56" s="2"/>
      <c r="G56" s="2"/>
      <c r="H56" s="24">
        <f>+H54+H55</f>
        <v>11682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</hyperlinks>
  <pageMargins left="0" right="0" top="0.143700787" bottom="0" header="0.511811023622047" footer="0.511811023622047"/>
  <pageSetup paperSize="9" scale="80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61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60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62</v>
      </c>
      <c r="D22" s="10">
        <v>392410</v>
      </c>
      <c r="E22" s="10">
        <v>6</v>
      </c>
      <c r="F22" s="25">
        <v>1000</v>
      </c>
      <c r="G22" s="9">
        <f>+H22*18%</f>
        <v>1080</v>
      </c>
      <c r="H22" s="9">
        <f t="shared" ref="H22:H35" si="0">+F22*E22</f>
        <v>6000</v>
      </c>
    </row>
    <row r="23" spans="2:8" x14ac:dyDescent="0.25">
      <c r="B23" s="10">
        <v>2</v>
      </c>
      <c r="C23" s="9" t="s">
        <v>63</v>
      </c>
      <c r="D23" s="9">
        <v>84198190</v>
      </c>
      <c r="E23" s="10">
        <v>1</v>
      </c>
      <c r="F23" s="25">
        <v>12500</v>
      </c>
      <c r="G23" s="9">
        <f t="shared" ref="G23:G35" si="1">+H23*18%</f>
        <v>2250</v>
      </c>
      <c r="H23" s="9">
        <f t="shared" si="0"/>
        <v>12500</v>
      </c>
    </row>
    <row r="24" spans="2:8" x14ac:dyDescent="0.25">
      <c r="B24" s="10">
        <v>3</v>
      </c>
      <c r="C24" s="9" t="s">
        <v>64</v>
      </c>
      <c r="D24" s="10">
        <v>84198190</v>
      </c>
      <c r="E24" s="10">
        <v>1</v>
      </c>
      <c r="F24" s="25">
        <v>6100</v>
      </c>
      <c r="G24" s="9">
        <f t="shared" si="1"/>
        <v>1098</v>
      </c>
      <c r="H24" s="9">
        <f t="shared" si="0"/>
        <v>6100</v>
      </c>
    </row>
    <row r="25" spans="2:8" x14ac:dyDescent="0.25">
      <c r="B25" s="10">
        <v>4</v>
      </c>
      <c r="C25" s="9" t="s">
        <v>67</v>
      </c>
      <c r="D25" s="9">
        <v>39241090</v>
      </c>
      <c r="E25" s="10">
        <v>2</v>
      </c>
      <c r="F25" s="25">
        <v>1400</v>
      </c>
      <c r="G25" s="9">
        <f t="shared" si="1"/>
        <v>504</v>
      </c>
      <c r="H25" s="9">
        <f t="shared" si="0"/>
        <v>2800</v>
      </c>
    </row>
    <row r="26" spans="2:8" x14ac:dyDescent="0.25">
      <c r="B26" s="10">
        <v>5</v>
      </c>
      <c r="C26" s="9" t="s">
        <v>65</v>
      </c>
      <c r="D26" s="10">
        <v>39264049</v>
      </c>
      <c r="E26" s="10">
        <v>2</v>
      </c>
      <c r="F26" s="25">
        <v>1800</v>
      </c>
      <c r="G26" s="9">
        <f t="shared" si="1"/>
        <v>648</v>
      </c>
      <c r="H26" s="9">
        <f t="shared" si="0"/>
        <v>3600</v>
      </c>
    </row>
    <row r="27" spans="2:8" x14ac:dyDescent="0.25">
      <c r="B27" s="10">
        <v>6</v>
      </c>
      <c r="C27" s="9" t="s">
        <v>68</v>
      </c>
      <c r="D27" s="9">
        <v>39241090</v>
      </c>
      <c r="E27" s="10">
        <v>2</v>
      </c>
      <c r="F27" s="25">
        <v>1300</v>
      </c>
      <c r="G27" s="9">
        <f t="shared" si="1"/>
        <v>468</v>
      </c>
      <c r="H27" s="9">
        <f t="shared" si="0"/>
        <v>2600</v>
      </c>
    </row>
    <row r="28" spans="2:8" x14ac:dyDescent="0.25">
      <c r="B28" s="10">
        <v>7</v>
      </c>
      <c r="C28" s="9" t="s">
        <v>66</v>
      </c>
      <c r="D28" s="9">
        <v>39264049</v>
      </c>
      <c r="E28" s="10">
        <v>2</v>
      </c>
      <c r="F28" s="25">
        <v>1800</v>
      </c>
      <c r="G28" s="9">
        <f t="shared" si="1"/>
        <v>648</v>
      </c>
      <c r="H28" s="9">
        <f t="shared" si="0"/>
        <v>3600</v>
      </c>
    </row>
    <row r="29" spans="2:8" x14ac:dyDescent="0.25">
      <c r="B29" s="10">
        <v>8</v>
      </c>
      <c r="C29" s="9" t="s">
        <v>69</v>
      </c>
      <c r="D29" s="9">
        <v>42032110</v>
      </c>
      <c r="E29" s="10">
        <v>2</v>
      </c>
      <c r="F29" s="25">
        <v>650</v>
      </c>
      <c r="G29" s="9">
        <f t="shared" si="1"/>
        <v>234</v>
      </c>
      <c r="H29" s="9">
        <f t="shared" si="0"/>
        <v>1300</v>
      </c>
    </row>
    <row r="30" spans="2:8" x14ac:dyDescent="0.25">
      <c r="B30" s="10">
        <v>9</v>
      </c>
      <c r="C30" s="9" t="s">
        <v>71</v>
      </c>
      <c r="D30" s="9">
        <v>3924</v>
      </c>
      <c r="E30" s="10">
        <v>2</v>
      </c>
      <c r="F30" s="25">
        <v>250</v>
      </c>
      <c r="G30" s="9">
        <f t="shared" si="1"/>
        <v>90</v>
      </c>
      <c r="H30" s="9">
        <f t="shared" si="0"/>
        <v>500</v>
      </c>
    </row>
    <row r="31" spans="2:8" x14ac:dyDescent="0.25">
      <c r="B31" s="10">
        <v>10</v>
      </c>
      <c r="C31" s="9" t="s">
        <v>70</v>
      </c>
      <c r="D31" s="9">
        <v>3924</v>
      </c>
      <c r="E31" s="10">
        <v>2</v>
      </c>
      <c r="F31" s="25">
        <v>225</v>
      </c>
      <c r="G31" s="9">
        <f t="shared" si="1"/>
        <v>81</v>
      </c>
      <c r="H31" s="9">
        <f t="shared" si="0"/>
        <v>450</v>
      </c>
    </row>
    <row r="32" spans="2:8" x14ac:dyDescent="0.25">
      <c r="B32" s="10">
        <v>11</v>
      </c>
      <c r="C32" s="9" t="s">
        <v>72</v>
      </c>
      <c r="D32" s="9">
        <v>44199090</v>
      </c>
      <c r="E32" s="10">
        <v>4</v>
      </c>
      <c r="F32" s="25">
        <v>125</v>
      </c>
      <c r="G32" s="9">
        <f>+H32*12%</f>
        <v>60</v>
      </c>
      <c r="H32" s="9">
        <f t="shared" si="0"/>
        <v>500</v>
      </c>
    </row>
    <row r="33" spans="2:11" x14ac:dyDescent="0.25">
      <c r="B33" s="10">
        <v>12</v>
      </c>
      <c r="C33" s="9" t="s">
        <v>73</v>
      </c>
      <c r="D33" s="9">
        <v>44199090</v>
      </c>
      <c r="E33" s="10">
        <v>4</v>
      </c>
      <c r="F33" s="25">
        <v>150</v>
      </c>
      <c r="G33" s="9">
        <f>+H33*12%</f>
        <v>72</v>
      </c>
      <c r="H33" s="9">
        <f t="shared" si="0"/>
        <v>600</v>
      </c>
    </row>
    <row r="34" spans="2:11" x14ac:dyDescent="0.25">
      <c r="B34" s="10">
        <v>13</v>
      </c>
      <c r="C34" s="9" t="s">
        <v>74</v>
      </c>
      <c r="D34" s="9">
        <v>39249090</v>
      </c>
      <c r="E34" s="10">
        <v>6</v>
      </c>
      <c r="F34" s="25">
        <v>375</v>
      </c>
      <c r="G34" s="9">
        <f t="shared" si="1"/>
        <v>405</v>
      </c>
      <c r="H34" s="9">
        <f t="shared" si="0"/>
        <v>2250</v>
      </c>
    </row>
    <row r="35" spans="2:11" x14ac:dyDescent="0.25">
      <c r="B35" s="10">
        <v>14</v>
      </c>
      <c r="C35" s="9" t="s">
        <v>75</v>
      </c>
      <c r="D35" s="9">
        <v>3924</v>
      </c>
      <c r="E35" s="10">
        <v>2</v>
      </c>
      <c r="F35" s="25">
        <v>110</v>
      </c>
      <c r="G35" s="9">
        <f t="shared" si="1"/>
        <v>39.6</v>
      </c>
      <c r="H35" s="9">
        <f t="shared" si="0"/>
        <v>220</v>
      </c>
    </row>
    <row r="37" spans="2:11" x14ac:dyDescent="0.25">
      <c r="B37" s="12" t="s">
        <v>15</v>
      </c>
      <c r="C37" s="12"/>
      <c r="D37" s="12"/>
      <c r="E37" s="13">
        <f>SUM(E21:E35)</f>
        <v>38</v>
      </c>
      <c r="F37" s="12"/>
      <c r="G37" s="13">
        <f>SUM(G22:G35)</f>
        <v>7677.6</v>
      </c>
      <c r="H37" s="12">
        <f>SUM(H21:H35)</f>
        <v>43020</v>
      </c>
    </row>
    <row r="38" spans="2:11" x14ac:dyDescent="0.25">
      <c r="B38" s="9"/>
      <c r="C38" s="9"/>
      <c r="D38" s="9"/>
      <c r="E38" s="9"/>
      <c r="F38" s="9"/>
      <c r="G38" s="9"/>
      <c r="H38" s="9"/>
    </row>
    <row r="39" spans="2:11" x14ac:dyDescent="0.25">
      <c r="B39" s="76" t="s">
        <v>30</v>
      </c>
      <c r="C39" s="76"/>
      <c r="D39" s="76"/>
      <c r="E39" s="14" t="s">
        <v>16</v>
      </c>
      <c r="F39" s="14"/>
      <c r="G39" s="14"/>
      <c r="H39" s="14">
        <f>+H37</f>
        <v>43020</v>
      </c>
      <c r="K39">
        <v>7678</v>
      </c>
    </row>
    <row r="40" spans="2:11" ht="15.75" x14ac:dyDescent="0.25">
      <c r="B40" s="77" t="s">
        <v>76</v>
      </c>
      <c r="C40" s="77"/>
      <c r="D40" s="77"/>
      <c r="E40" s="15" t="s">
        <v>17</v>
      </c>
      <c r="F40" s="2"/>
      <c r="G40" s="2"/>
      <c r="H40" s="2">
        <f>+K41/2</f>
        <v>3773</v>
      </c>
      <c r="K40">
        <f>60+72</f>
        <v>132</v>
      </c>
    </row>
    <row r="41" spans="2:11" ht="15.75" x14ac:dyDescent="0.25">
      <c r="B41" s="77"/>
      <c r="C41" s="77"/>
      <c r="D41" s="77"/>
      <c r="E41" s="15" t="s">
        <v>18</v>
      </c>
      <c r="F41" s="2"/>
      <c r="G41" s="2"/>
      <c r="H41" s="2">
        <f>+K41/2</f>
        <v>3773</v>
      </c>
      <c r="K41">
        <f>+K39-K40</f>
        <v>7546</v>
      </c>
    </row>
    <row r="42" spans="2:11" ht="15.75" x14ac:dyDescent="0.25">
      <c r="B42" s="16"/>
      <c r="C42" s="16"/>
      <c r="D42" s="16"/>
      <c r="E42" s="15" t="s">
        <v>36</v>
      </c>
      <c r="F42" s="2"/>
      <c r="G42" s="2"/>
      <c r="H42" s="26">
        <f>+K40/2</f>
        <v>66</v>
      </c>
    </row>
    <row r="43" spans="2:11" ht="15.75" x14ac:dyDescent="0.25">
      <c r="B43" s="16"/>
      <c r="C43" s="16"/>
      <c r="D43" s="16"/>
      <c r="E43" s="15" t="s">
        <v>35</v>
      </c>
      <c r="F43" s="2"/>
      <c r="G43" s="2"/>
      <c r="H43" s="26">
        <f>+K40/2</f>
        <v>66</v>
      </c>
    </row>
    <row r="44" spans="2:11" ht="15.75" x14ac:dyDescent="0.25">
      <c r="B44" s="16"/>
      <c r="C44" s="16"/>
      <c r="D44" s="16"/>
      <c r="E44" s="15" t="s">
        <v>19</v>
      </c>
      <c r="F44" s="2"/>
      <c r="G44" s="2"/>
      <c r="H44" s="2">
        <v>0</v>
      </c>
    </row>
    <row r="45" spans="2:11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+H39+H40+H41+H42+H43+H44</f>
        <v>50698</v>
      </c>
    </row>
    <row r="46" spans="2:11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11" ht="15.75" x14ac:dyDescent="0.25">
      <c r="B47" s="18"/>
      <c r="C47" s="18"/>
      <c r="D47" s="18"/>
      <c r="E47" s="2" t="s">
        <v>23</v>
      </c>
      <c r="F47" s="2"/>
      <c r="G47" s="2"/>
      <c r="H47" s="17">
        <f>+H45-H46</f>
        <v>50698</v>
      </c>
    </row>
    <row r="48" spans="2:11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444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445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446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447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297</v>
      </c>
      <c r="C20" s="4"/>
      <c r="D20" s="4"/>
      <c r="E20" s="4"/>
      <c r="F20" s="4" t="s">
        <v>466</v>
      </c>
      <c r="G20" s="4"/>
      <c r="H20" s="2"/>
    </row>
    <row r="21" spans="2:13" ht="15.75" x14ac:dyDescent="0.25">
      <c r="B21" s="4" t="s">
        <v>7</v>
      </c>
      <c r="C21" s="4"/>
      <c r="D21" s="4"/>
      <c r="E21" s="4"/>
      <c r="F21" s="2" t="s">
        <v>467</v>
      </c>
      <c r="G21" s="4"/>
      <c r="H21" s="2"/>
    </row>
    <row r="22" spans="2:13" ht="15.75" x14ac:dyDescent="0.25">
      <c r="B22" s="4" t="s">
        <v>449</v>
      </c>
      <c r="C22" s="4"/>
      <c r="D22" s="4"/>
      <c r="E22" s="4"/>
      <c r="F22" s="5" t="s">
        <v>448</v>
      </c>
      <c r="G22" s="5"/>
      <c r="H22" s="5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437</v>
      </c>
      <c r="D25" s="9">
        <v>69111011</v>
      </c>
      <c r="E25" s="10">
        <v>175</v>
      </c>
      <c r="F25" s="37">
        <v>98.4</v>
      </c>
      <c r="G25" s="28">
        <f>+H25*12%</f>
        <v>2066.4</v>
      </c>
      <c r="H25" s="28">
        <f>+F25*E25</f>
        <v>17220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>
        <v>2</v>
      </c>
      <c r="C27" s="11" t="s">
        <v>438</v>
      </c>
      <c r="D27" s="9">
        <v>69111011</v>
      </c>
      <c r="E27" s="10">
        <v>624</v>
      </c>
      <c r="F27" s="37">
        <v>66</v>
      </c>
      <c r="G27" s="28">
        <f>+H27*12%</f>
        <v>4942.08</v>
      </c>
      <c r="H27" s="28">
        <f>+F27*E27</f>
        <v>41184</v>
      </c>
      <c r="J27" s="35"/>
      <c r="M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799</v>
      </c>
      <c r="F46" s="12"/>
      <c r="G46" s="38">
        <f>SUM(G24:G45)</f>
        <v>7008.48</v>
      </c>
      <c r="H46" s="40">
        <f>SUM(H24:H45)</f>
        <v>58404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58404</v>
      </c>
    </row>
    <row r="49" spans="2:8" ht="15.75" x14ac:dyDescent="0.25">
      <c r="B49" s="77" t="s">
        <v>468</v>
      </c>
      <c r="C49" s="77"/>
      <c r="D49" s="77"/>
      <c r="E49" s="15" t="s">
        <v>439</v>
      </c>
      <c r="F49" s="2"/>
      <c r="G49" s="2"/>
      <c r="H49" s="23">
        <f>+H48*6%</f>
        <v>3504.24</v>
      </c>
    </row>
    <row r="50" spans="2:8" ht="15.75" x14ac:dyDescent="0.25">
      <c r="B50" s="77"/>
      <c r="C50" s="77"/>
      <c r="D50" s="77"/>
      <c r="E50" s="15" t="s">
        <v>440</v>
      </c>
      <c r="F50" s="2"/>
      <c r="G50" s="2"/>
      <c r="H50" s="23">
        <f>+H48*6%</f>
        <v>3504.24</v>
      </c>
    </row>
    <row r="51" spans="2:8" ht="15.75" x14ac:dyDescent="0.25">
      <c r="B51" s="48"/>
      <c r="C51" s="48"/>
      <c r="D51" s="48"/>
      <c r="E51" s="15" t="s">
        <v>441</v>
      </c>
      <c r="F51" s="2"/>
      <c r="G51" s="2"/>
      <c r="H51" s="23">
        <v>0</v>
      </c>
    </row>
    <row r="52" spans="2:8" ht="15.75" x14ac:dyDescent="0.25">
      <c r="B52" s="48"/>
      <c r="C52" s="48"/>
      <c r="D52" s="48"/>
      <c r="E52" s="15" t="s">
        <v>442</v>
      </c>
      <c r="F52" s="2"/>
      <c r="G52" s="2"/>
      <c r="H52" s="23">
        <v>0</v>
      </c>
    </row>
    <row r="53" spans="2:8" ht="15.75" x14ac:dyDescent="0.25">
      <c r="B53" s="48"/>
      <c r="C53" s="48"/>
      <c r="D53" s="48"/>
      <c r="E53" s="15" t="s">
        <v>19</v>
      </c>
      <c r="F53" s="2"/>
      <c r="G53" s="2"/>
      <c r="H53" s="23">
        <v>-0.48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65411.999999999993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7"/>
      <c r="C56" s="47"/>
      <c r="D56" s="47"/>
      <c r="E56" s="2" t="s">
        <v>23</v>
      </c>
      <c r="F56" s="2"/>
      <c r="G56" s="2"/>
      <c r="H56" s="24">
        <f>+H54+H55</f>
        <v>65411.999999999993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  <hyperlink ref="E49" r:id="rId2"/>
    <hyperlink ref="E50" r:id="rId3"/>
    <hyperlink ref="E52" r:id="rId4"/>
  </hyperlinks>
  <pageMargins left="0" right="0" top="0.39370078740157483" bottom="0" header="0.51181102362204722" footer="0.51181102362204722"/>
  <pageSetup paperSize="9" scale="80" orientation="portrait" horizontalDpi="0" verticalDpi="0" r:id="rId5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472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473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474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475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186</v>
      </c>
      <c r="C20" s="4"/>
      <c r="D20" s="4"/>
      <c r="E20" s="4"/>
      <c r="F20" s="4" t="s">
        <v>469</v>
      </c>
      <c r="G20" s="4"/>
      <c r="H20" s="2"/>
    </row>
    <row r="21" spans="2:13" ht="15.75" x14ac:dyDescent="0.25">
      <c r="B21" s="4" t="s">
        <v>344</v>
      </c>
      <c r="C21" s="4"/>
      <c r="D21" s="4"/>
      <c r="E21" s="4"/>
      <c r="F21" s="2" t="s">
        <v>467</v>
      </c>
      <c r="G21" s="4"/>
      <c r="H21" s="2"/>
    </row>
    <row r="22" spans="2:13" ht="15.75" x14ac:dyDescent="0.25">
      <c r="B22" s="4"/>
      <c r="C22" s="4"/>
      <c r="D22" s="4"/>
      <c r="E22" s="4"/>
      <c r="F22" s="5" t="s">
        <v>476</v>
      </c>
      <c r="G22" s="4"/>
      <c r="H22" s="2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479</v>
      </c>
      <c r="D25" s="9">
        <v>7418</v>
      </c>
      <c r="E25" s="10">
        <v>500</v>
      </c>
      <c r="F25" s="37">
        <v>240</v>
      </c>
      <c r="G25" s="28">
        <f>+H25*12%</f>
        <v>14400</v>
      </c>
      <c r="H25" s="28">
        <f>+F25*E25</f>
        <v>120000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  <c r="M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500</v>
      </c>
      <c r="F46" s="12"/>
      <c r="G46" s="38">
        <f>SUM(G24:G45)</f>
        <v>14400</v>
      </c>
      <c r="H46" s="40">
        <f>SUM(H24:H45)</f>
        <v>120000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120000</v>
      </c>
    </row>
    <row r="49" spans="2:8" ht="15.75" x14ac:dyDescent="0.25">
      <c r="B49" s="77" t="s">
        <v>477</v>
      </c>
      <c r="C49" s="77"/>
      <c r="D49" s="77"/>
      <c r="E49" s="15"/>
      <c r="F49" s="2"/>
      <c r="G49" s="2"/>
      <c r="H49" s="23">
        <v>0</v>
      </c>
    </row>
    <row r="50" spans="2:8" ht="15.75" x14ac:dyDescent="0.25">
      <c r="B50" s="77"/>
      <c r="C50" s="77"/>
      <c r="D50" s="77"/>
      <c r="E50" s="15" t="s">
        <v>219</v>
      </c>
      <c r="F50" s="2"/>
      <c r="G50" s="2"/>
      <c r="H50" s="23">
        <f>+H48*12%</f>
        <v>14400</v>
      </c>
    </row>
    <row r="51" spans="2:8" ht="15.75" x14ac:dyDescent="0.25">
      <c r="B51" s="48"/>
      <c r="C51" s="48"/>
      <c r="D51" s="48"/>
      <c r="E51" s="15"/>
      <c r="F51" s="2"/>
      <c r="G51" s="2"/>
      <c r="H51" s="23">
        <v>0</v>
      </c>
    </row>
    <row r="52" spans="2:8" ht="15.75" x14ac:dyDescent="0.25">
      <c r="B52" s="48"/>
      <c r="C52" s="48"/>
      <c r="D52" s="48"/>
      <c r="E52" s="15"/>
      <c r="F52" s="2"/>
      <c r="G52" s="2"/>
      <c r="H52" s="23">
        <v>0</v>
      </c>
    </row>
    <row r="53" spans="2:8" ht="15.75" x14ac:dyDescent="0.25">
      <c r="B53" s="48"/>
      <c r="C53" s="48"/>
      <c r="D53" s="48"/>
      <c r="E53" s="15" t="s">
        <v>19</v>
      </c>
      <c r="F53" s="2"/>
      <c r="G53" s="2"/>
      <c r="H53" s="23">
        <v>0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134400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7"/>
      <c r="C56" s="47"/>
      <c r="D56" s="47"/>
      <c r="E56" s="2" t="s">
        <v>23</v>
      </c>
      <c r="F56" s="2"/>
      <c r="G56" s="2"/>
      <c r="H56" s="24">
        <f>+H54+H55</f>
        <v>134400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0" r:id="rId1"/>
  </hyperlinks>
  <pageMargins left="0" right="0" top="0.39370078740157483" bottom="0" header="0.51181102362204722" footer="0.51181102362204722"/>
  <pageSetup paperSize="9" scale="80" orientation="portrait" horizontalDpi="0" verticalDpi="0"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4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1.140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41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42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43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7</v>
      </c>
      <c r="C20" s="4"/>
      <c r="D20" s="4"/>
      <c r="E20" s="4"/>
      <c r="F20" s="4" t="s">
        <v>485</v>
      </c>
      <c r="G20" s="4"/>
      <c r="H20" s="2"/>
    </row>
    <row r="21" spans="2:13" ht="15.75" x14ac:dyDescent="0.25">
      <c r="B21" s="4"/>
      <c r="C21" s="4"/>
      <c r="D21" s="4"/>
      <c r="E21" s="4"/>
      <c r="F21" s="2" t="s">
        <v>467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/>
      <c r="C23" s="11"/>
      <c r="D23" s="9"/>
      <c r="E23" s="10"/>
      <c r="F23" s="37"/>
      <c r="G23" s="28"/>
      <c r="H23" s="28"/>
      <c r="J23" s="35"/>
    </row>
    <row r="24" spans="2:13" x14ac:dyDescent="0.25">
      <c r="B24" s="10">
        <v>1</v>
      </c>
      <c r="C24" s="11" t="s">
        <v>470</v>
      </c>
      <c r="D24" s="9">
        <v>7323</v>
      </c>
      <c r="E24" s="10">
        <v>200</v>
      </c>
      <c r="F24" s="37">
        <v>45</v>
      </c>
      <c r="G24" s="28">
        <f>+H24*12%</f>
        <v>1080</v>
      </c>
      <c r="H24" s="28">
        <f>+F24*E24</f>
        <v>9000</v>
      </c>
      <c r="J24" s="35"/>
      <c r="M24" s="35"/>
    </row>
    <row r="25" spans="2:13" x14ac:dyDescent="0.25">
      <c r="B25" s="10"/>
      <c r="C25" s="11"/>
      <c r="D25" s="9"/>
      <c r="E25" s="10"/>
      <c r="F25" s="37"/>
      <c r="G25" s="28"/>
      <c r="H25" s="28"/>
      <c r="J25" s="35"/>
      <c r="M25" s="35"/>
    </row>
    <row r="26" spans="2:13" x14ac:dyDescent="0.25">
      <c r="B26" s="10">
        <v>2</v>
      </c>
      <c r="C26" s="11" t="s">
        <v>471</v>
      </c>
      <c r="D26" s="9">
        <v>39241090</v>
      </c>
      <c r="E26" s="10">
        <v>204</v>
      </c>
      <c r="F26" s="37">
        <v>110</v>
      </c>
      <c r="G26" s="28">
        <f>+H26*18%</f>
        <v>4039.2</v>
      </c>
      <c r="H26" s="28">
        <f>+F26*E26</f>
        <v>22440</v>
      </c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2" t="s">
        <v>15</v>
      </c>
      <c r="C45" s="12"/>
      <c r="D45" s="12"/>
      <c r="E45" s="13">
        <f>SUM(E23:E44)</f>
        <v>404</v>
      </c>
      <c r="F45" s="12"/>
      <c r="G45" s="38">
        <f>SUM(G23:G44)</f>
        <v>5119.2</v>
      </c>
      <c r="H45" s="40">
        <f>SUM(H23:H44)</f>
        <v>31440</v>
      </c>
    </row>
    <row r="46" spans="2:10" x14ac:dyDescent="0.25">
      <c r="B46" s="9"/>
      <c r="C46" s="9"/>
      <c r="D46" s="9"/>
      <c r="E46" s="9"/>
      <c r="F46" s="9"/>
      <c r="G46" s="9"/>
      <c r="H46" s="9"/>
    </row>
    <row r="47" spans="2:10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31440</v>
      </c>
    </row>
    <row r="48" spans="2:10" ht="15.75" x14ac:dyDescent="0.25">
      <c r="B48" s="77" t="s">
        <v>478</v>
      </c>
      <c r="C48" s="77"/>
      <c r="D48" s="77"/>
      <c r="E48" s="15" t="s">
        <v>439</v>
      </c>
      <c r="F48" s="2"/>
      <c r="G48" s="2"/>
      <c r="H48" s="23">
        <v>0</v>
      </c>
    </row>
    <row r="49" spans="2:8" ht="15.75" x14ac:dyDescent="0.25">
      <c r="B49" s="77"/>
      <c r="C49" s="77"/>
      <c r="D49" s="77"/>
      <c r="E49" s="15" t="s">
        <v>440</v>
      </c>
      <c r="F49" s="2"/>
      <c r="G49" s="2"/>
      <c r="H49" s="23">
        <v>0</v>
      </c>
    </row>
    <row r="50" spans="2:8" ht="15.75" x14ac:dyDescent="0.25">
      <c r="B50" s="48"/>
      <c r="C50" s="48"/>
      <c r="D50" s="48"/>
      <c r="E50" s="15" t="s">
        <v>441</v>
      </c>
      <c r="F50" s="2"/>
      <c r="G50" s="2"/>
      <c r="H50" s="23">
        <f>+H47*9%</f>
        <v>2829.6</v>
      </c>
    </row>
    <row r="51" spans="2:8" ht="15.75" x14ac:dyDescent="0.25">
      <c r="B51" s="48"/>
      <c r="C51" s="48"/>
      <c r="D51" s="48"/>
      <c r="E51" s="15" t="s">
        <v>442</v>
      </c>
      <c r="F51" s="2"/>
      <c r="G51" s="2"/>
      <c r="H51" s="23">
        <f>+H47*9%</f>
        <v>2829.6</v>
      </c>
    </row>
    <row r="52" spans="2:8" ht="15.75" x14ac:dyDescent="0.25">
      <c r="B52" s="48"/>
      <c r="C52" s="48"/>
      <c r="D52" s="48"/>
      <c r="E52" s="15" t="s">
        <v>19</v>
      </c>
      <c r="F52" s="2"/>
      <c r="G52" s="2"/>
      <c r="H52" s="23">
        <v>-0.2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37099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47"/>
      <c r="C55" s="47"/>
      <c r="D55" s="47"/>
      <c r="E55" s="2" t="s">
        <v>23</v>
      </c>
      <c r="F55" s="2"/>
      <c r="G55" s="2"/>
      <c r="H55" s="24">
        <f>+H53+H54</f>
        <v>37099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5.75" x14ac:dyDescent="0.25">
      <c r="B57" s="2"/>
      <c r="C57" s="2"/>
      <c r="D57" s="2"/>
      <c r="E57" s="2"/>
      <c r="F57" s="2"/>
      <c r="G57" s="2"/>
      <c r="H57" s="2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19"/>
      <c r="C59" s="19"/>
      <c r="D59" s="19"/>
      <c r="E59" s="19"/>
      <c r="F59" s="19"/>
      <c r="G59" s="19"/>
      <c r="H59" s="19"/>
    </row>
    <row r="60" spans="2:8" ht="18" x14ac:dyDescent="0.25">
      <c r="B60" s="20" t="s">
        <v>24</v>
      </c>
      <c r="C60" s="19"/>
      <c r="D60" s="19"/>
      <c r="E60" s="19"/>
      <c r="F60" s="73" t="s">
        <v>25</v>
      </c>
      <c r="G60" s="73"/>
      <c r="H60" s="73"/>
    </row>
    <row r="61" spans="2:8" ht="15.75" x14ac:dyDescent="0.25">
      <c r="B61" s="21" t="s">
        <v>26</v>
      </c>
      <c r="C61" s="19"/>
      <c r="D61" s="19"/>
      <c r="E61" s="19"/>
      <c r="F61" s="19"/>
      <c r="G61" s="19"/>
      <c r="H61" s="19"/>
    </row>
    <row r="62" spans="2:8" ht="15.75" x14ac:dyDescent="0.25">
      <c r="B62" s="21" t="s">
        <v>27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28</v>
      </c>
      <c r="C63" s="19"/>
      <c r="D63" s="19"/>
      <c r="E63" s="19"/>
      <c r="F63" s="19"/>
      <c r="G63" s="19"/>
      <c r="H63" s="19"/>
    </row>
    <row r="64" spans="2:8" ht="15.75" x14ac:dyDescent="0.25">
      <c r="B64" s="19"/>
      <c r="C64" s="19"/>
      <c r="D64" s="19"/>
      <c r="E64" s="19"/>
      <c r="F64" s="73" t="s">
        <v>29</v>
      </c>
      <c r="G64" s="73"/>
      <c r="H64" s="73"/>
    </row>
  </sheetData>
  <mergeCells count="9">
    <mergeCell ref="B54:D54"/>
    <mergeCell ref="F60:H60"/>
    <mergeCell ref="F64:H64"/>
    <mergeCell ref="B6:C6"/>
    <mergeCell ref="B14:H14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39370078740157483" bottom="0" header="0.51181102362204722" footer="0.51181102362204722"/>
  <pageSetup paperSize="9" scale="80" orientation="portrait" horizontalDpi="0" verticalDpi="0" r:id="rId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4.57031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503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504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505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507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343</v>
      </c>
      <c r="C20" s="4"/>
      <c r="D20" s="4"/>
      <c r="E20" s="4"/>
      <c r="F20" s="4" t="s">
        <v>486</v>
      </c>
      <c r="G20" s="4"/>
      <c r="H20" s="2"/>
    </row>
    <row r="21" spans="2:13" ht="15.75" x14ac:dyDescent="0.25">
      <c r="B21" s="4" t="s">
        <v>506</v>
      </c>
      <c r="C21" s="4"/>
      <c r="D21" s="4"/>
      <c r="E21" s="4"/>
      <c r="F21" s="2" t="s">
        <v>487</v>
      </c>
      <c r="G21" s="4"/>
      <c r="H21" s="2"/>
    </row>
    <row r="22" spans="2:13" ht="15.75" x14ac:dyDescent="0.25">
      <c r="B22" s="4" t="s">
        <v>508</v>
      </c>
      <c r="C22" s="4"/>
      <c r="D22" s="4"/>
      <c r="E22" s="4"/>
      <c r="F22" s="2" t="s">
        <v>502</v>
      </c>
      <c r="G22" s="4"/>
      <c r="H22" s="2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488</v>
      </c>
      <c r="D25" s="9">
        <v>73239390</v>
      </c>
      <c r="E25" s="10">
        <v>6</v>
      </c>
      <c r="F25" s="37">
        <v>920</v>
      </c>
      <c r="G25" s="28">
        <f>+H25*12%</f>
        <v>662.4</v>
      </c>
      <c r="H25" s="28">
        <f>+F25*E25</f>
        <v>5520</v>
      </c>
      <c r="J25" s="35"/>
      <c r="M25" s="35"/>
    </row>
    <row r="26" spans="2:13" x14ac:dyDescent="0.25">
      <c r="B26" s="10">
        <v>2</v>
      </c>
      <c r="C26" s="11" t="s">
        <v>489</v>
      </c>
      <c r="D26" s="9">
        <v>73239390</v>
      </c>
      <c r="E26" s="10">
        <v>6</v>
      </c>
      <c r="F26" s="37">
        <v>620</v>
      </c>
      <c r="G26" s="28">
        <f t="shared" ref="G26:G37" si="0">+H26*12%</f>
        <v>446.4</v>
      </c>
      <c r="H26" s="28">
        <f t="shared" ref="H26:H37" si="1">+F26*E26</f>
        <v>3720</v>
      </c>
      <c r="J26" s="35"/>
      <c r="M26" s="35"/>
    </row>
    <row r="27" spans="2:13" x14ac:dyDescent="0.25">
      <c r="B27" s="10">
        <v>3</v>
      </c>
      <c r="C27" s="11" t="s">
        <v>490</v>
      </c>
      <c r="D27" s="9">
        <v>73239390</v>
      </c>
      <c r="E27" s="10">
        <v>12</v>
      </c>
      <c r="F27" s="37">
        <v>790</v>
      </c>
      <c r="G27" s="28">
        <f t="shared" si="0"/>
        <v>1137.5999999999999</v>
      </c>
      <c r="H27" s="28">
        <f t="shared" si="1"/>
        <v>9480</v>
      </c>
      <c r="J27" s="35"/>
      <c r="M27" s="35"/>
    </row>
    <row r="28" spans="2:13" x14ac:dyDescent="0.25">
      <c r="B28" s="10">
        <v>4</v>
      </c>
      <c r="C28" s="11" t="s">
        <v>491</v>
      </c>
      <c r="D28" s="9">
        <v>73239390</v>
      </c>
      <c r="E28" s="10">
        <v>12</v>
      </c>
      <c r="F28" s="37">
        <v>550</v>
      </c>
      <c r="G28" s="28">
        <f t="shared" si="0"/>
        <v>792</v>
      </c>
      <c r="H28" s="28">
        <f t="shared" si="1"/>
        <v>6600</v>
      </c>
      <c r="J28" s="35"/>
    </row>
    <row r="29" spans="2:13" x14ac:dyDescent="0.25">
      <c r="B29" s="10">
        <v>5</v>
      </c>
      <c r="C29" s="11" t="s">
        <v>492</v>
      </c>
      <c r="D29" s="9">
        <v>73239390</v>
      </c>
      <c r="E29" s="10">
        <v>12</v>
      </c>
      <c r="F29" s="37">
        <v>740</v>
      </c>
      <c r="G29" s="28">
        <f t="shared" si="0"/>
        <v>1065.5999999999999</v>
      </c>
      <c r="H29" s="28">
        <f t="shared" si="1"/>
        <v>8880</v>
      </c>
      <c r="J29" s="35"/>
    </row>
    <row r="30" spans="2:13" x14ac:dyDescent="0.25">
      <c r="B30" s="10">
        <v>6</v>
      </c>
      <c r="C30" s="11" t="s">
        <v>493</v>
      </c>
      <c r="D30" s="9">
        <v>73239390</v>
      </c>
      <c r="E30" s="10">
        <v>12</v>
      </c>
      <c r="F30" s="37">
        <v>480</v>
      </c>
      <c r="G30" s="28">
        <f t="shared" si="0"/>
        <v>691.19999999999993</v>
      </c>
      <c r="H30" s="28">
        <f t="shared" si="1"/>
        <v>5760</v>
      </c>
      <c r="J30" s="35"/>
    </row>
    <row r="31" spans="2:13" x14ac:dyDescent="0.25">
      <c r="B31" s="10">
        <v>7</v>
      </c>
      <c r="C31" s="11" t="s">
        <v>494</v>
      </c>
      <c r="D31" s="9">
        <v>73239390</v>
      </c>
      <c r="E31" s="10">
        <v>6</v>
      </c>
      <c r="F31" s="37">
        <v>500</v>
      </c>
      <c r="G31" s="28">
        <f t="shared" si="0"/>
        <v>360</v>
      </c>
      <c r="H31" s="28">
        <f t="shared" si="1"/>
        <v>3000</v>
      </c>
      <c r="J31" s="35"/>
    </row>
    <row r="32" spans="2:13" x14ac:dyDescent="0.25">
      <c r="B32" s="10">
        <v>8</v>
      </c>
      <c r="C32" s="11" t="s">
        <v>495</v>
      </c>
      <c r="D32" s="9">
        <v>73239390</v>
      </c>
      <c r="E32" s="10">
        <v>6</v>
      </c>
      <c r="F32" s="37">
        <v>410</v>
      </c>
      <c r="G32" s="28">
        <f t="shared" si="0"/>
        <v>295.2</v>
      </c>
      <c r="H32" s="28">
        <f t="shared" si="1"/>
        <v>2460</v>
      </c>
      <c r="J32" s="35"/>
    </row>
    <row r="33" spans="2:10" x14ac:dyDescent="0.25">
      <c r="B33" s="10">
        <v>9</v>
      </c>
      <c r="C33" s="11" t="s">
        <v>496</v>
      </c>
      <c r="D33" s="9">
        <v>73239390</v>
      </c>
      <c r="E33" s="10">
        <v>6</v>
      </c>
      <c r="F33" s="37">
        <v>360</v>
      </c>
      <c r="G33" s="28">
        <f t="shared" si="0"/>
        <v>259.2</v>
      </c>
      <c r="H33" s="28">
        <f t="shared" si="1"/>
        <v>2160</v>
      </c>
      <c r="J33" s="35"/>
    </row>
    <row r="34" spans="2:10" x14ac:dyDescent="0.25">
      <c r="B34" s="10">
        <v>10</v>
      </c>
      <c r="C34" s="11" t="s">
        <v>497</v>
      </c>
      <c r="D34" s="9">
        <v>73239390</v>
      </c>
      <c r="E34" s="10">
        <v>18</v>
      </c>
      <c r="F34" s="37">
        <v>355</v>
      </c>
      <c r="G34" s="28">
        <f t="shared" si="0"/>
        <v>766.8</v>
      </c>
      <c r="H34" s="28">
        <f t="shared" si="1"/>
        <v>6390</v>
      </c>
      <c r="J34" s="35"/>
    </row>
    <row r="35" spans="2:10" x14ac:dyDescent="0.25">
      <c r="B35" s="10">
        <v>11</v>
      </c>
      <c r="C35" s="11" t="s">
        <v>498</v>
      </c>
      <c r="D35" s="9">
        <v>73239390</v>
      </c>
      <c r="E35" s="10">
        <v>18</v>
      </c>
      <c r="F35" s="37">
        <v>260</v>
      </c>
      <c r="G35" s="28">
        <f t="shared" si="0"/>
        <v>561.6</v>
      </c>
      <c r="H35" s="28">
        <f t="shared" si="1"/>
        <v>4680</v>
      </c>
      <c r="J35" s="35"/>
    </row>
    <row r="36" spans="2:10" x14ac:dyDescent="0.25">
      <c r="B36" s="10">
        <v>12</v>
      </c>
      <c r="C36" s="11" t="s">
        <v>499</v>
      </c>
      <c r="D36" s="9">
        <v>73239390</v>
      </c>
      <c r="E36" s="10">
        <v>12</v>
      </c>
      <c r="F36" s="37">
        <v>370</v>
      </c>
      <c r="G36" s="28">
        <f t="shared" si="0"/>
        <v>532.79999999999995</v>
      </c>
      <c r="H36" s="28">
        <f t="shared" si="1"/>
        <v>4440</v>
      </c>
      <c r="J36" s="35"/>
    </row>
    <row r="37" spans="2:10" x14ac:dyDescent="0.25">
      <c r="B37" s="10">
        <v>13</v>
      </c>
      <c r="C37" s="11" t="s">
        <v>500</v>
      </c>
      <c r="D37" s="9">
        <v>73239390</v>
      </c>
      <c r="E37" s="10">
        <v>12</v>
      </c>
      <c r="F37" s="37">
        <v>280</v>
      </c>
      <c r="G37" s="28">
        <f t="shared" si="0"/>
        <v>403.2</v>
      </c>
      <c r="H37" s="28">
        <f t="shared" si="1"/>
        <v>3360</v>
      </c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138</v>
      </c>
      <c r="F46" s="12"/>
      <c r="G46" s="38">
        <f>SUM(G24:G45)</f>
        <v>7974</v>
      </c>
      <c r="H46" s="40">
        <f>SUM(H24:H45)</f>
        <v>66450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66450</v>
      </c>
    </row>
    <row r="49" spans="2:8" ht="15.75" x14ac:dyDescent="0.25">
      <c r="B49" s="77" t="s">
        <v>501</v>
      </c>
      <c r="C49" s="77"/>
      <c r="D49" s="77"/>
      <c r="E49" s="15" t="s">
        <v>219</v>
      </c>
      <c r="F49" s="2"/>
      <c r="G49" s="2"/>
      <c r="H49" s="23">
        <f>+H48*12%</f>
        <v>7974</v>
      </c>
    </row>
    <row r="50" spans="2:8" ht="15.75" x14ac:dyDescent="0.25">
      <c r="B50" s="77"/>
      <c r="C50" s="77"/>
      <c r="D50" s="77"/>
      <c r="E50" s="15" t="s">
        <v>440</v>
      </c>
      <c r="F50" s="2"/>
      <c r="G50" s="2"/>
      <c r="H50" s="23">
        <v>0</v>
      </c>
    </row>
    <row r="51" spans="2:8" ht="15.75" x14ac:dyDescent="0.25">
      <c r="B51" s="50"/>
      <c r="C51" s="50"/>
      <c r="D51" s="50"/>
      <c r="E51" s="15" t="s">
        <v>441</v>
      </c>
      <c r="F51" s="2"/>
      <c r="G51" s="2"/>
      <c r="H51" s="23">
        <v>0</v>
      </c>
    </row>
    <row r="52" spans="2:8" ht="15.75" x14ac:dyDescent="0.25">
      <c r="B52" s="50"/>
      <c r="C52" s="50"/>
      <c r="D52" s="50"/>
      <c r="E52" s="15" t="s">
        <v>442</v>
      </c>
      <c r="F52" s="2"/>
      <c r="G52" s="2"/>
      <c r="H52" s="23">
        <v>0</v>
      </c>
    </row>
    <row r="53" spans="2:8" ht="15.75" x14ac:dyDescent="0.25">
      <c r="B53" s="50"/>
      <c r="C53" s="50"/>
      <c r="D53" s="50"/>
      <c r="E53" s="15" t="s">
        <v>19</v>
      </c>
      <c r="F53" s="2"/>
      <c r="G53" s="2"/>
      <c r="H53" s="23">
        <v>0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74424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49"/>
      <c r="C56" s="49"/>
      <c r="D56" s="49"/>
      <c r="E56" s="2" t="s">
        <v>23</v>
      </c>
      <c r="F56" s="2"/>
      <c r="G56" s="2"/>
      <c r="H56" s="24">
        <f>+H54+H55</f>
        <v>74424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  <hyperlink ref="E49" r:id="rId2"/>
    <hyperlink ref="E50" r:id="rId3"/>
    <hyperlink ref="E52" r:id="rId4"/>
  </hyperlinks>
  <pageMargins left="0" right="0" top="0.39370078740157483" bottom="0" header="0.51181102362204722" footer="0.51181102362204722"/>
  <pageSetup paperSize="9" scale="80" orientation="portrait" horizontalDpi="0" verticalDpi="0" r:id="rId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3.7109375" customWidth="1"/>
    <col min="4" max="4" width="11.85546875" customWidth="1"/>
    <col min="5" max="5" width="9.7109375" customWidth="1"/>
    <col min="6" max="6" width="10.8554687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503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504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505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507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343</v>
      </c>
      <c r="C20" s="4"/>
      <c r="D20" s="4"/>
      <c r="E20" s="4"/>
      <c r="F20" s="4" t="s">
        <v>509</v>
      </c>
      <c r="G20" s="4"/>
      <c r="H20" s="2"/>
    </row>
    <row r="21" spans="2:13" ht="15.75" x14ac:dyDescent="0.25">
      <c r="B21" s="4" t="s">
        <v>506</v>
      </c>
      <c r="C21" s="4"/>
      <c r="D21" s="4"/>
      <c r="E21" s="4"/>
      <c r="F21" s="2" t="s">
        <v>487</v>
      </c>
      <c r="G21" s="4"/>
      <c r="H21" s="2"/>
    </row>
    <row r="22" spans="2:13" ht="15.75" x14ac:dyDescent="0.25">
      <c r="B22" s="4" t="s">
        <v>508</v>
      </c>
      <c r="C22" s="4"/>
      <c r="D22" s="4"/>
      <c r="E22" s="4"/>
      <c r="F22" s="2" t="s">
        <v>502</v>
      </c>
      <c r="G22" s="4"/>
      <c r="H22" s="2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510</v>
      </c>
      <c r="D25" s="9">
        <v>73239390</v>
      </c>
      <c r="E25" s="10">
        <v>2</v>
      </c>
      <c r="F25" s="37">
        <v>4200</v>
      </c>
      <c r="G25" s="28">
        <f>+H25*12%</f>
        <v>1008</v>
      </c>
      <c r="H25" s="28">
        <f>+F25*E25</f>
        <v>8400</v>
      </c>
      <c r="J25" s="35"/>
      <c r="M25" s="35"/>
    </row>
    <row r="26" spans="2:13" x14ac:dyDescent="0.25">
      <c r="B26" s="10">
        <v>2</v>
      </c>
      <c r="C26" s="11" t="s">
        <v>511</v>
      </c>
      <c r="D26" s="9">
        <v>73239390</v>
      </c>
      <c r="E26" s="10">
        <v>2</v>
      </c>
      <c r="F26" s="37">
        <v>1650</v>
      </c>
      <c r="G26" s="28">
        <f t="shared" ref="G26:G27" si="0">+H26*12%</f>
        <v>396</v>
      </c>
      <c r="H26" s="28">
        <f>+F26*E26</f>
        <v>3300</v>
      </c>
      <c r="J26" s="35"/>
      <c r="M26" s="35"/>
    </row>
    <row r="27" spans="2:13" x14ac:dyDescent="0.25">
      <c r="B27" s="10">
        <v>3</v>
      </c>
      <c r="C27" s="11" t="s">
        <v>512</v>
      </c>
      <c r="D27" s="9">
        <v>73239390</v>
      </c>
      <c r="E27" s="10">
        <v>2</v>
      </c>
      <c r="F27" s="37">
        <v>1035</v>
      </c>
      <c r="G27" s="28">
        <f t="shared" si="0"/>
        <v>248.39999999999998</v>
      </c>
      <c r="H27" s="28">
        <f>+F27*E27</f>
        <v>2070</v>
      </c>
      <c r="J27" s="35"/>
      <c r="M27" s="35"/>
    </row>
    <row r="28" spans="2:13" x14ac:dyDescent="0.25">
      <c r="B28" s="10">
        <v>4</v>
      </c>
      <c r="C28" s="11" t="s">
        <v>589</v>
      </c>
      <c r="D28" s="9">
        <v>3924</v>
      </c>
      <c r="E28" s="10">
        <v>2</v>
      </c>
      <c r="F28" s="37">
        <v>280</v>
      </c>
      <c r="G28" s="28">
        <f>+H28*18%</f>
        <v>100.8</v>
      </c>
      <c r="H28" s="28">
        <f>+F28*E28</f>
        <v>560</v>
      </c>
      <c r="J28" s="35"/>
    </row>
    <row r="29" spans="2:13" x14ac:dyDescent="0.25">
      <c r="B29" s="10">
        <v>5</v>
      </c>
      <c r="C29" s="11" t="s">
        <v>590</v>
      </c>
      <c r="D29" s="9">
        <v>3924</v>
      </c>
      <c r="E29" s="10">
        <v>2</v>
      </c>
      <c r="F29" s="37">
        <v>730</v>
      </c>
      <c r="G29" s="28">
        <f>+H29*18%</f>
        <v>262.8</v>
      </c>
      <c r="H29" s="28">
        <f>+F29*E29</f>
        <v>1460</v>
      </c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10</v>
      </c>
      <c r="F46" s="12"/>
      <c r="G46" s="38">
        <f>SUM(G24:G45)</f>
        <v>2016</v>
      </c>
      <c r="H46" s="40">
        <f>SUM(H24:H45)</f>
        <v>15790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15790</v>
      </c>
    </row>
    <row r="49" spans="2:8" ht="15.75" x14ac:dyDescent="0.25">
      <c r="B49" s="77" t="s">
        <v>591</v>
      </c>
      <c r="C49" s="77"/>
      <c r="D49" s="77"/>
      <c r="E49" s="15" t="s">
        <v>219</v>
      </c>
      <c r="F49" s="2"/>
      <c r="G49" s="2"/>
      <c r="H49" s="23">
        <f>+G25+G26+G27</f>
        <v>1652.4</v>
      </c>
    </row>
    <row r="50" spans="2:8" ht="15.75" x14ac:dyDescent="0.25">
      <c r="B50" s="77"/>
      <c r="C50" s="77"/>
      <c r="D50" s="77"/>
      <c r="E50" s="15" t="s">
        <v>253</v>
      </c>
      <c r="F50" s="2"/>
      <c r="G50" s="2"/>
      <c r="H50" s="23">
        <f>+G28+G29</f>
        <v>363.6</v>
      </c>
    </row>
    <row r="51" spans="2:8" ht="15.75" x14ac:dyDescent="0.25">
      <c r="B51" s="55"/>
      <c r="C51" s="55"/>
      <c r="D51" s="55"/>
      <c r="E51" s="15" t="s">
        <v>441</v>
      </c>
      <c r="F51" s="2"/>
      <c r="G51" s="2"/>
      <c r="H51" s="23">
        <v>0</v>
      </c>
    </row>
    <row r="52" spans="2:8" ht="15.75" x14ac:dyDescent="0.25">
      <c r="B52" s="55"/>
      <c r="C52" s="55"/>
      <c r="D52" s="55"/>
      <c r="E52" s="15" t="s">
        <v>442</v>
      </c>
      <c r="F52" s="2"/>
      <c r="G52" s="2"/>
      <c r="H52" s="23">
        <v>0</v>
      </c>
    </row>
    <row r="53" spans="2:8" ht="15.75" x14ac:dyDescent="0.25">
      <c r="B53" s="55"/>
      <c r="C53" s="55"/>
      <c r="D53" s="55"/>
      <c r="E53" s="15" t="s">
        <v>19</v>
      </c>
      <c r="F53" s="2"/>
      <c r="G53" s="2"/>
      <c r="H53" s="23">
        <v>0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17806</v>
      </c>
    </row>
    <row r="55" spans="2:8" ht="15.75" customHeight="1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54"/>
      <c r="C56" s="54"/>
      <c r="D56" s="54"/>
      <c r="E56" s="2" t="s">
        <v>23</v>
      </c>
      <c r="F56" s="2"/>
      <c r="G56" s="2"/>
      <c r="H56" s="24">
        <f>+H54+H55</f>
        <v>17806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  <hyperlink ref="E49" r:id="rId2"/>
    <hyperlink ref="E52" r:id="rId3"/>
    <hyperlink ref="E50" r:id="rId4"/>
  </hyperlinks>
  <pageMargins left="0" right="0" top="0.39370078740157483" bottom="0" header="0.51181102362204722" footer="0.51181102362204722"/>
  <pageSetup paperSize="9" scale="80" orientation="portrait" verticalDpi="0" r:id="rId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8.425781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1" spans="2:8" ht="18" x14ac:dyDescent="0.25">
      <c r="B1" s="74" t="s">
        <v>0</v>
      </c>
      <c r="C1" s="74"/>
      <c r="D1" s="1"/>
      <c r="E1" s="2"/>
      <c r="F1" s="2"/>
      <c r="G1" s="2"/>
      <c r="H1" s="2"/>
    </row>
    <row r="2" spans="2:8" ht="15.75" x14ac:dyDescent="0.25">
      <c r="B2" s="2" t="s">
        <v>1</v>
      </c>
      <c r="C2" s="2"/>
      <c r="D2" s="2"/>
      <c r="E2" s="2"/>
      <c r="F2" s="2"/>
      <c r="G2" s="2"/>
      <c r="H2" s="2"/>
    </row>
    <row r="3" spans="2:8" ht="15.75" x14ac:dyDescent="0.25">
      <c r="B3" s="2" t="s">
        <v>2</v>
      </c>
      <c r="C3" s="2"/>
      <c r="D3" s="2"/>
      <c r="E3" s="2"/>
      <c r="F3" s="2"/>
      <c r="G3" s="2"/>
      <c r="H3" s="2"/>
    </row>
    <row r="4" spans="2:8" ht="15.75" x14ac:dyDescent="0.25">
      <c r="B4" s="2" t="s">
        <v>3</v>
      </c>
      <c r="C4" s="2"/>
      <c r="D4" s="2"/>
      <c r="E4" s="2"/>
      <c r="F4" s="2"/>
      <c r="G4" s="2"/>
      <c r="H4" s="2"/>
    </row>
    <row r="5" spans="2:8" ht="15.75" x14ac:dyDescent="0.25">
      <c r="B5" s="2" t="s">
        <v>4</v>
      </c>
      <c r="C5" s="2"/>
      <c r="D5" s="2"/>
      <c r="E5" s="2"/>
      <c r="F5" s="2"/>
      <c r="G5" s="2"/>
      <c r="H5" s="2"/>
    </row>
    <row r="6" spans="2:8" ht="15.75" x14ac:dyDescent="0.25">
      <c r="B6" s="2" t="s">
        <v>5</v>
      </c>
      <c r="C6" s="3"/>
      <c r="D6" s="2"/>
      <c r="E6" s="2"/>
      <c r="F6" s="2"/>
      <c r="G6" s="2"/>
      <c r="H6" s="2"/>
    </row>
    <row r="7" spans="2:8" ht="15.75" x14ac:dyDescent="0.25">
      <c r="B7" s="2" t="s">
        <v>6</v>
      </c>
      <c r="C7" s="2"/>
      <c r="D7" s="2"/>
      <c r="E7" s="2"/>
      <c r="F7" s="2"/>
      <c r="G7" s="2"/>
      <c r="H7" s="2"/>
    </row>
    <row r="8" spans="2:8" ht="18" x14ac:dyDescent="0.25">
      <c r="B8" s="75" t="s">
        <v>38</v>
      </c>
      <c r="C8" s="75"/>
      <c r="D8" s="75"/>
      <c r="E8" s="75"/>
      <c r="F8" s="75"/>
      <c r="G8" s="75"/>
      <c r="H8" s="75"/>
    </row>
    <row r="9" spans="2:8" ht="15.75" x14ac:dyDescent="0.25">
      <c r="B9" s="4" t="s">
        <v>39</v>
      </c>
      <c r="C9" s="4"/>
      <c r="D9" s="4"/>
      <c r="E9" s="4"/>
      <c r="F9" s="4"/>
      <c r="G9" s="4"/>
      <c r="H9" s="4"/>
    </row>
    <row r="10" spans="2:8" ht="15.75" x14ac:dyDescent="0.25">
      <c r="B10" s="4" t="s">
        <v>503</v>
      </c>
      <c r="C10" s="4"/>
      <c r="D10" s="4"/>
      <c r="E10" s="4"/>
      <c r="F10" s="4"/>
      <c r="G10" s="4"/>
      <c r="H10" s="4"/>
    </row>
    <row r="11" spans="2:8" ht="15.75" x14ac:dyDescent="0.25">
      <c r="B11" s="4" t="s">
        <v>504</v>
      </c>
      <c r="C11" s="4"/>
      <c r="D11" s="4"/>
      <c r="E11" s="4"/>
      <c r="F11" s="4"/>
      <c r="G11" s="4"/>
      <c r="H11" s="4"/>
    </row>
    <row r="12" spans="2:8" ht="15.75" x14ac:dyDescent="0.25">
      <c r="B12" s="4" t="s">
        <v>505</v>
      </c>
      <c r="C12" s="4"/>
      <c r="D12" s="4"/>
      <c r="E12" s="4"/>
      <c r="F12" s="4"/>
      <c r="G12" s="4"/>
      <c r="H12" s="4"/>
    </row>
    <row r="13" spans="2:8" ht="15.75" x14ac:dyDescent="0.25">
      <c r="B13" s="4" t="s">
        <v>507</v>
      </c>
      <c r="C13" s="4"/>
      <c r="D13" s="4"/>
      <c r="E13" s="4"/>
      <c r="F13" s="4"/>
      <c r="G13" s="4"/>
      <c r="H13" s="4"/>
    </row>
    <row r="14" spans="2:8" ht="15.75" x14ac:dyDescent="0.25">
      <c r="B14" s="4" t="s">
        <v>343</v>
      </c>
      <c r="C14" s="4"/>
      <c r="D14" s="4"/>
      <c r="E14" s="4"/>
      <c r="F14" s="4" t="s">
        <v>513</v>
      </c>
      <c r="G14" s="4"/>
      <c r="H14" s="2"/>
    </row>
    <row r="15" spans="2:8" ht="15.75" x14ac:dyDescent="0.25">
      <c r="B15" s="4" t="s">
        <v>506</v>
      </c>
      <c r="C15" s="4"/>
      <c r="D15" s="4"/>
      <c r="E15" s="4"/>
      <c r="F15" s="2" t="s">
        <v>487</v>
      </c>
      <c r="G15" s="4"/>
      <c r="H15" s="2"/>
    </row>
    <row r="16" spans="2:8" ht="15.75" x14ac:dyDescent="0.25">
      <c r="B16" s="4" t="s">
        <v>508</v>
      </c>
      <c r="C16" s="4"/>
      <c r="D16" s="4"/>
      <c r="E16" s="4"/>
      <c r="F16" s="2" t="s">
        <v>502</v>
      </c>
      <c r="G16" s="4"/>
      <c r="H16" s="2"/>
    </row>
    <row r="17" spans="2:13" ht="25.5" x14ac:dyDescent="0.25">
      <c r="B17" s="6" t="s">
        <v>8</v>
      </c>
      <c r="C17" s="6" t="s">
        <v>9</v>
      </c>
      <c r="D17" s="6" t="s">
        <v>10</v>
      </c>
      <c r="E17" s="6" t="s">
        <v>11</v>
      </c>
      <c r="F17" s="7" t="s">
        <v>12</v>
      </c>
      <c r="G17" s="6" t="s">
        <v>13</v>
      </c>
      <c r="H17" s="8" t="s">
        <v>14</v>
      </c>
    </row>
    <row r="18" spans="2:13" x14ac:dyDescent="0.25">
      <c r="B18" s="10">
        <v>1</v>
      </c>
      <c r="C18" s="11" t="s">
        <v>547</v>
      </c>
      <c r="D18" s="9">
        <v>8509</v>
      </c>
      <c r="E18" s="10">
        <v>1</v>
      </c>
      <c r="F18" s="30">
        <v>4800</v>
      </c>
      <c r="G18" s="28">
        <f>+H18*18%</f>
        <v>864</v>
      </c>
      <c r="H18" s="28">
        <f>+F18*E18</f>
        <v>4800</v>
      </c>
      <c r="J18" s="35"/>
    </row>
    <row r="19" spans="2:13" x14ac:dyDescent="0.25">
      <c r="B19" s="10">
        <v>2</v>
      </c>
      <c r="C19" s="11" t="s">
        <v>514</v>
      </c>
      <c r="D19" s="9">
        <v>7323</v>
      </c>
      <c r="E19" s="10">
        <v>1</v>
      </c>
      <c r="F19" s="30">
        <v>1250</v>
      </c>
      <c r="G19" s="28">
        <f>+H19*12%</f>
        <v>150</v>
      </c>
      <c r="H19" s="28">
        <f t="shared" ref="H19:H51" si="0">+F19*E19</f>
        <v>1250</v>
      </c>
      <c r="J19" s="35"/>
      <c r="M19" s="35"/>
    </row>
    <row r="20" spans="2:13" x14ac:dyDescent="0.25">
      <c r="B20" s="10">
        <v>3</v>
      </c>
      <c r="C20" s="11" t="s">
        <v>515</v>
      </c>
      <c r="D20" s="9">
        <v>8203</v>
      </c>
      <c r="E20" s="10">
        <v>1</v>
      </c>
      <c r="F20" s="30">
        <v>260</v>
      </c>
      <c r="G20" s="28">
        <f>+H20*18%</f>
        <v>46.8</v>
      </c>
      <c r="H20" s="28">
        <f t="shared" si="0"/>
        <v>260</v>
      </c>
      <c r="J20" s="35"/>
      <c r="M20" s="35"/>
    </row>
    <row r="21" spans="2:13" x14ac:dyDescent="0.25">
      <c r="B21" s="10">
        <v>4</v>
      </c>
      <c r="C21" s="11" t="s">
        <v>516</v>
      </c>
      <c r="D21" s="9">
        <v>7323</v>
      </c>
      <c r="E21" s="10">
        <v>1</v>
      </c>
      <c r="F21" s="30">
        <v>110</v>
      </c>
      <c r="G21" s="28">
        <f>+H21*12%</f>
        <v>13.2</v>
      </c>
      <c r="H21" s="28">
        <f t="shared" si="0"/>
        <v>110</v>
      </c>
      <c r="J21" s="35"/>
      <c r="M21" s="35"/>
    </row>
    <row r="22" spans="2:13" x14ac:dyDescent="0.25">
      <c r="B22" s="10">
        <v>5</v>
      </c>
      <c r="C22" s="11" t="s">
        <v>517</v>
      </c>
      <c r="D22" s="9">
        <v>4421</v>
      </c>
      <c r="E22" s="10">
        <v>1</v>
      </c>
      <c r="F22" s="30">
        <v>510</v>
      </c>
      <c r="G22" s="28">
        <f>+H22*18%</f>
        <v>91.8</v>
      </c>
      <c r="H22" s="28">
        <f t="shared" si="0"/>
        <v>510</v>
      </c>
      <c r="J22" s="35"/>
    </row>
    <row r="23" spans="2:13" x14ac:dyDescent="0.25">
      <c r="B23" s="10">
        <v>6</v>
      </c>
      <c r="C23" s="11" t="s">
        <v>518</v>
      </c>
      <c r="D23" s="9">
        <v>7323</v>
      </c>
      <c r="E23" s="10">
        <v>1</v>
      </c>
      <c r="F23" s="30">
        <v>350</v>
      </c>
      <c r="G23" s="28">
        <f>+H23*12%</f>
        <v>42</v>
      </c>
      <c r="H23" s="28">
        <f t="shared" si="0"/>
        <v>350</v>
      </c>
      <c r="J23" s="35"/>
    </row>
    <row r="24" spans="2:13" x14ac:dyDescent="0.25">
      <c r="B24" s="10">
        <v>7</v>
      </c>
      <c r="C24" s="11" t="s">
        <v>519</v>
      </c>
      <c r="D24" s="9">
        <v>7323</v>
      </c>
      <c r="E24" s="10">
        <v>1</v>
      </c>
      <c r="F24" s="30">
        <v>580</v>
      </c>
      <c r="G24" s="28">
        <f>+H24*12%</f>
        <v>69.599999999999994</v>
      </c>
      <c r="H24" s="28">
        <f t="shared" si="0"/>
        <v>580</v>
      </c>
      <c r="J24" s="35"/>
    </row>
    <row r="25" spans="2:13" x14ac:dyDescent="0.25">
      <c r="B25" s="10">
        <v>8</v>
      </c>
      <c r="C25" s="11" t="s">
        <v>520</v>
      </c>
      <c r="D25" s="9">
        <v>4419</v>
      </c>
      <c r="E25" s="10">
        <v>1</v>
      </c>
      <c r="F25" s="30">
        <v>1050</v>
      </c>
      <c r="G25" s="28">
        <f>+H25*18%</f>
        <v>189</v>
      </c>
      <c r="H25" s="28">
        <f t="shared" si="0"/>
        <v>1050</v>
      </c>
      <c r="J25" s="35"/>
    </row>
    <row r="26" spans="2:13" x14ac:dyDescent="0.25">
      <c r="B26" s="10">
        <v>9</v>
      </c>
      <c r="C26" s="11" t="s">
        <v>521</v>
      </c>
      <c r="D26" s="9">
        <v>8473</v>
      </c>
      <c r="E26" s="10">
        <v>1</v>
      </c>
      <c r="F26" s="30">
        <v>450</v>
      </c>
      <c r="G26" s="28">
        <f>+H26*18%</f>
        <v>81</v>
      </c>
      <c r="H26" s="28">
        <f t="shared" si="0"/>
        <v>450</v>
      </c>
      <c r="J26" s="35"/>
    </row>
    <row r="27" spans="2:13" x14ac:dyDescent="0.25">
      <c r="B27" s="10">
        <v>10</v>
      </c>
      <c r="C27" s="11" t="s">
        <v>546</v>
      </c>
      <c r="D27" s="9">
        <v>4419</v>
      </c>
      <c r="E27" s="10">
        <v>5</v>
      </c>
      <c r="F27" s="30">
        <v>1500</v>
      </c>
      <c r="G27" s="28">
        <f>+H27*18%</f>
        <v>1350</v>
      </c>
      <c r="H27" s="28">
        <f t="shared" si="0"/>
        <v>7500</v>
      </c>
      <c r="J27" s="35"/>
    </row>
    <row r="28" spans="2:13" x14ac:dyDescent="0.25">
      <c r="B28" s="10">
        <v>11</v>
      </c>
      <c r="C28" s="11" t="s">
        <v>522</v>
      </c>
      <c r="D28" s="9">
        <v>7323</v>
      </c>
      <c r="E28" s="10">
        <v>2</v>
      </c>
      <c r="F28" s="30">
        <v>120</v>
      </c>
      <c r="G28" s="28">
        <f>+H28*12%</f>
        <v>28.799999999999997</v>
      </c>
      <c r="H28" s="28">
        <f t="shared" si="0"/>
        <v>240</v>
      </c>
      <c r="J28" s="35"/>
    </row>
    <row r="29" spans="2:13" x14ac:dyDescent="0.25">
      <c r="B29" s="10">
        <v>12</v>
      </c>
      <c r="C29" s="11" t="s">
        <v>523</v>
      </c>
      <c r="D29" s="9">
        <v>7323</v>
      </c>
      <c r="E29" s="10">
        <v>1</v>
      </c>
      <c r="F29" s="30">
        <v>200</v>
      </c>
      <c r="G29" s="28">
        <f>+H29*12%</f>
        <v>24</v>
      </c>
      <c r="H29" s="28">
        <f t="shared" si="0"/>
        <v>200</v>
      </c>
      <c r="J29" s="35"/>
    </row>
    <row r="30" spans="2:13" x14ac:dyDescent="0.25">
      <c r="B30" s="10">
        <v>13</v>
      </c>
      <c r="C30" s="11" t="s">
        <v>524</v>
      </c>
      <c r="D30" s="9">
        <v>7323</v>
      </c>
      <c r="E30" s="10">
        <v>1</v>
      </c>
      <c r="F30" s="30">
        <v>245</v>
      </c>
      <c r="G30" s="28">
        <f>+H30*12%</f>
        <v>29.4</v>
      </c>
      <c r="H30" s="28">
        <f t="shared" si="0"/>
        <v>245</v>
      </c>
      <c r="J30" s="35"/>
    </row>
    <row r="31" spans="2:13" x14ac:dyDescent="0.25">
      <c r="B31" s="10">
        <v>14</v>
      </c>
      <c r="C31" s="11" t="s">
        <v>525</v>
      </c>
      <c r="D31" s="9">
        <v>7323</v>
      </c>
      <c r="E31" s="10">
        <v>1</v>
      </c>
      <c r="F31" s="30">
        <v>320</v>
      </c>
      <c r="G31" s="28">
        <f>+H31*12%</f>
        <v>38.4</v>
      </c>
      <c r="H31" s="28">
        <f t="shared" si="0"/>
        <v>320</v>
      </c>
      <c r="J31" s="35"/>
    </row>
    <row r="32" spans="2:13" x14ac:dyDescent="0.25">
      <c r="B32" s="10">
        <v>15</v>
      </c>
      <c r="C32" s="11" t="s">
        <v>526</v>
      </c>
      <c r="D32" s="9">
        <v>7323</v>
      </c>
      <c r="E32" s="10">
        <v>2</v>
      </c>
      <c r="F32" s="30">
        <v>260</v>
      </c>
      <c r="G32" s="28">
        <f>+H32*12%</f>
        <v>62.4</v>
      </c>
      <c r="H32" s="28">
        <f t="shared" si="0"/>
        <v>520</v>
      </c>
      <c r="J32" s="35"/>
    </row>
    <row r="33" spans="2:10" x14ac:dyDescent="0.25">
      <c r="B33" s="10">
        <v>16</v>
      </c>
      <c r="C33" s="11" t="s">
        <v>527</v>
      </c>
      <c r="D33" s="9">
        <v>3923</v>
      </c>
      <c r="E33" s="10">
        <v>3</v>
      </c>
      <c r="F33" s="30">
        <v>75</v>
      </c>
      <c r="G33" s="28">
        <f>+H33*18%</f>
        <v>40.5</v>
      </c>
      <c r="H33" s="28">
        <f t="shared" si="0"/>
        <v>225</v>
      </c>
      <c r="J33" s="35"/>
    </row>
    <row r="34" spans="2:10" x14ac:dyDescent="0.25">
      <c r="B34" s="10">
        <v>17</v>
      </c>
      <c r="C34" s="11" t="s">
        <v>528</v>
      </c>
      <c r="D34" s="9">
        <v>3914</v>
      </c>
      <c r="E34" s="10">
        <v>3</v>
      </c>
      <c r="F34" s="30">
        <v>110</v>
      </c>
      <c r="G34" s="28">
        <f>+H34*18%</f>
        <v>59.4</v>
      </c>
      <c r="H34" s="28">
        <f t="shared" si="0"/>
        <v>330</v>
      </c>
      <c r="J34" s="35"/>
    </row>
    <row r="35" spans="2:10" x14ac:dyDescent="0.25">
      <c r="B35" s="10">
        <v>18</v>
      </c>
      <c r="C35" s="11" t="s">
        <v>529</v>
      </c>
      <c r="D35" s="9">
        <v>7323</v>
      </c>
      <c r="E35" s="10">
        <v>12</v>
      </c>
      <c r="F35" s="30">
        <v>190</v>
      </c>
      <c r="G35" s="28">
        <f t="shared" ref="G35:G40" si="1">+H35*12%</f>
        <v>273.59999999999997</v>
      </c>
      <c r="H35" s="28">
        <f t="shared" si="0"/>
        <v>2280</v>
      </c>
      <c r="J35" s="35"/>
    </row>
    <row r="36" spans="2:10" x14ac:dyDescent="0.25">
      <c r="B36" s="10">
        <v>19</v>
      </c>
      <c r="C36" s="11" t="s">
        <v>530</v>
      </c>
      <c r="D36" s="9">
        <v>4421</v>
      </c>
      <c r="E36" s="10">
        <v>4</v>
      </c>
      <c r="F36" s="30">
        <v>80</v>
      </c>
      <c r="G36" s="28">
        <f t="shared" si="1"/>
        <v>38.4</v>
      </c>
      <c r="H36" s="28">
        <f t="shared" si="0"/>
        <v>320</v>
      </c>
      <c r="J36" s="35"/>
    </row>
    <row r="37" spans="2:10" x14ac:dyDescent="0.25">
      <c r="B37" s="10">
        <v>20</v>
      </c>
      <c r="C37" s="11" t="s">
        <v>531</v>
      </c>
      <c r="D37" s="9">
        <v>7323</v>
      </c>
      <c r="E37" s="10">
        <v>12</v>
      </c>
      <c r="F37" s="30">
        <v>110</v>
      </c>
      <c r="G37" s="28">
        <f t="shared" si="1"/>
        <v>158.4</v>
      </c>
      <c r="H37" s="28">
        <f t="shared" si="0"/>
        <v>1320</v>
      </c>
      <c r="J37" s="35"/>
    </row>
    <row r="38" spans="2:10" x14ac:dyDescent="0.25">
      <c r="B38" s="10">
        <v>21</v>
      </c>
      <c r="C38" s="11" t="s">
        <v>532</v>
      </c>
      <c r="D38" s="9">
        <v>7323</v>
      </c>
      <c r="E38" s="10">
        <v>2</v>
      </c>
      <c r="F38" s="30">
        <v>270</v>
      </c>
      <c r="G38" s="28">
        <f t="shared" si="1"/>
        <v>64.8</v>
      </c>
      <c r="H38" s="28">
        <f t="shared" si="0"/>
        <v>540</v>
      </c>
      <c r="J38" s="35"/>
    </row>
    <row r="39" spans="2:10" x14ac:dyDescent="0.25">
      <c r="B39" s="10">
        <v>22</v>
      </c>
      <c r="C39" s="11" t="s">
        <v>533</v>
      </c>
      <c r="D39" s="9">
        <v>7323</v>
      </c>
      <c r="E39" s="10">
        <v>3</v>
      </c>
      <c r="F39" s="30">
        <v>120</v>
      </c>
      <c r="G39" s="28">
        <f t="shared" si="1"/>
        <v>43.199999999999996</v>
      </c>
      <c r="H39" s="28">
        <f t="shared" si="0"/>
        <v>360</v>
      </c>
      <c r="J39" s="35"/>
    </row>
    <row r="40" spans="2:10" x14ac:dyDescent="0.25">
      <c r="B40" s="10">
        <v>23</v>
      </c>
      <c r="C40" s="11" t="s">
        <v>534</v>
      </c>
      <c r="D40" s="9">
        <v>7323</v>
      </c>
      <c r="E40" s="10">
        <v>2</v>
      </c>
      <c r="F40" s="30">
        <v>350</v>
      </c>
      <c r="G40" s="28">
        <f t="shared" si="1"/>
        <v>84</v>
      </c>
      <c r="H40" s="28">
        <f t="shared" si="0"/>
        <v>700</v>
      </c>
      <c r="J40" s="35"/>
    </row>
    <row r="41" spans="2:10" x14ac:dyDescent="0.25">
      <c r="B41" s="10">
        <v>24</v>
      </c>
      <c r="C41" s="11" t="s">
        <v>535</v>
      </c>
      <c r="D41" s="9">
        <v>3924</v>
      </c>
      <c r="E41" s="10">
        <v>3</v>
      </c>
      <c r="F41" s="30">
        <v>120</v>
      </c>
      <c r="G41" s="28">
        <f>+H41*18%</f>
        <v>64.8</v>
      </c>
      <c r="H41" s="28">
        <f t="shared" si="0"/>
        <v>360</v>
      </c>
      <c r="J41" s="35"/>
    </row>
    <row r="42" spans="2:10" x14ac:dyDescent="0.25">
      <c r="B42" s="10">
        <v>25</v>
      </c>
      <c r="C42" s="11" t="s">
        <v>536</v>
      </c>
      <c r="D42" s="9">
        <v>3924</v>
      </c>
      <c r="E42" s="10">
        <v>12</v>
      </c>
      <c r="F42" s="30">
        <v>45</v>
      </c>
      <c r="G42" s="28">
        <f t="shared" ref="G42:G44" si="2">+H42*18%</f>
        <v>97.2</v>
      </c>
      <c r="H42" s="28">
        <f t="shared" si="0"/>
        <v>540</v>
      </c>
      <c r="J42" s="35"/>
    </row>
    <row r="43" spans="2:10" x14ac:dyDescent="0.25">
      <c r="B43" s="10">
        <v>26</v>
      </c>
      <c r="C43" s="11" t="s">
        <v>537</v>
      </c>
      <c r="D43" s="9">
        <v>3924</v>
      </c>
      <c r="E43" s="10">
        <v>12</v>
      </c>
      <c r="F43" s="30">
        <v>55</v>
      </c>
      <c r="G43" s="28">
        <f t="shared" si="2"/>
        <v>118.8</v>
      </c>
      <c r="H43" s="28">
        <f t="shared" si="0"/>
        <v>660</v>
      </c>
      <c r="J43" s="35"/>
    </row>
    <row r="44" spans="2:10" x14ac:dyDescent="0.25">
      <c r="B44" s="10">
        <v>27</v>
      </c>
      <c r="C44" s="11" t="s">
        <v>538</v>
      </c>
      <c r="D44" s="9">
        <v>3924</v>
      </c>
      <c r="E44" s="10">
        <v>1</v>
      </c>
      <c r="F44" s="30">
        <v>190</v>
      </c>
      <c r="G44" s="28">
        <f t="shared" si="2"/>
        <v>34.199999999999996</v>
      </c>
      <c r="H44" s="28">
        <f t="shared" si="0"/>
        <v>190</v>
      </c>
      <c r="J44" s="35"/>
    </row>
    <row r="45" spans="2:10" x14ac:dyDescent="0.25">
      <c r="B45" s="10">
        <v>28</v>
      </c>
      <c r="C45" s="11" t="s">
        <v>539</v>
      </c>
      <c r="D45" s="9">
        <v>7323</v>
      </c>
      <c r="E45" s="10">
        <v>12</v>
      </c>
      <c r="F45" s="30">
        <v>50</v>
      </c>
      <c r="G45" s="28">
        <f>+H45*12%</f>
        <v>72</v>
      </c>
      <c r="H45" s="28">
        <f t="shared" si="0"/>
        <v>600</v>
      </c>
      <c r="J45" s="35"/>
    </row>
    <row r="46" spans="2:10" x14ac:dyDescent="0.25">
      <c r="B46" s="10">
        <v>29</v>
      </c>
      <c r="C46" s="11" t="s">
        <v>540</v>
      </c>
      <c r="D46" s="9">
        <v>3924</v>
      </c>
      <c r="E46" s="10">
        <v>1</v>
      </c>
      <c r="F46" s="30">
        <v>95</v>
      </c>
      <c r="G46" s="28">
        <f>+H46*18%</f>
        <v>17.099999999999998</v>
      </c>
      <c r="H46" s="28">
        <f t="shared" si="0"/>
        <v>95</v>
      </c>
      <c r="J46" s="35"/>
    </row>
    <row r="47" spans="2:10" x14ac:dyDescent="0.25">
      <c r="B47" s="10">
        <v>30</v>
      </c>
      <c r="C47" s="11" t="s">
        <v>541</v>
      </c>
      <c r="D47" s="9">
        <v>7323</v>
      </c>
      <c r="E47" s="10">
        <v>6</v>
      </c>
      <c r="F47" s="30">
        <v>80</v>
      </c>
      <c r="G47" s="28">
        <f>+H47*12%</f>
        <v>57.599999999999994</v>
      </c>
      <c r="H47" s="28">
        <f t="shared" si="0"/>
        <v>480</v>
      </c>
      <c r="J47" s="35"/>
    </row>
    <row r="48" spans="2:10" x14ac:dyDescent="0.25">
      <c r="B48" s="10">
        <v>31</v>
      </c>
      <c r="C48" s="11" t="s">
        <v>542</v>
      </c>
      <c r="D48" s="9">
        <v>7323</v>
      </c>
      <c r="E48" s="10">
        <v>4</v>
      </c>
      <c r="F48" s="30">
        <v>90</v>
      </c>
      <c r="G48" s="28">
        <f>+H48*12%</f>
        <v>43.199999999999996</v>
      </c>
      <c r="H48" s="28">
        <f t="shared" si="0"/>
        <v>360</v>
      </c>
      <c r="J48" s="35"/>
    </row>
    <row r="49" spans="2:11" x14ac:dyDescent="0.25">
      <c r="B49" s="10">
        <v>32</v>
      </c>
      <c r="C49" s="11" t="s">
        <v>543</v>
      </c>
      <c r="D49" s="9">
        <v>6116</v>
      </c>
      <c r="E49" s="10">
        <v>6</v>
      </c>
      <c r="F49" s="30">
        <v>500</v>
      </c>
      <c r="G49" s="28">
        <f>+H49*18%</f>
        <v>540</v>
      </c>
      <c r="H49" s="28">
        <f t="shared" si="0"/>
        <v>3000</v>
      </c>
      <c r="J49" s="35"/>
    </row>
    <row r="50" spans="2:11" x14ac:dyDescent="0.25">
      <c r="B50" s="10">
        <v>33</v>
      </c>
      <c r="C50" s="11" t="s">
        <v>544</v>
      </c>
      <c r="D50" s="9">
        <v>7323</v>
      </c>
      <c r="E50" s="10">
        <v>12</v>
      </c>
      <c r="F50" s="30">
        <v>120</v>
      </c>
      <c r="G50" s="28">
        <f>+H50*12%</f>
        <v>172.79999999999998</v>
      </c>
      <c r="H50" s="28">
        <f t="shared" si="0"/>
        <v>1440</v>
      </c>
      <c r="J50" s="35"/>
    </row>
    <row r="51" spans="2:11" x14ac:dyDescent="0.25">
      <c r="B51" s="10">
        <v>34</v>
      </c>
      <c r="C51" s="11" t="s">
        <v>545</v>
      </c>
      <c r="D51" s="9">
        <v>9613</v>
      </c>
      <c r="E51" s="10">
        <v>10</v>
      </c>
      <c r="F51" s="30">
        <v>120</v>
      </c>
      <c r="G51" s="28">
        <f>+H51*18%</f>
        <v>216</v>
      </c>
      <c r="H51" s="28">
        <f t="shared" si="0"/>
        <v>1200</v>
      </c>
      <c r="J51" s="35"/>
    </row>
    <row r="52" spans="2:11" x14ac:dyDescent="0.25">
      <c r="B52" s="12" t="s">
        <v>15</v>
      </c>
      <c r="C52" s="12"/>
      <c r="D52" s="12"/>
      <c r="E52" s="13">
        <f>SUM(E18:E51)</f>
        <v>141</v>
      </c>
      <c r="F52" s="12"/>
      <c r="G52" s="38">
        <f>SUM(G18:G51)</f>
        <v>5276.4000000000005</v>
      </c>
      <c r="H52" s="40">
        <f>SUM(H18:H51)</f>
        <v>33385</v>
      </c>
    </row>
    <row r="53" spans="2:11" x14ac:dyDescent="0.25">
      <c r="B53" s="9"/>
      <c r="C53" s="9"/>
      <c r="D53" s="9"/>
      <c r="E53" s="9"/>
      <c r="F53" s="9"/>
      <c r="G53" s="9"/>
      <c r="H53" s="9"/>
      <c r="K53" s="53"/>
    </row>
    <row r="54" spans="2:11" x14ac:dyDescent="0.25">
      <c r="B54" s="76" t="s">
        <v>30</v>
      </c>
      <c r="C54" s="76"/>
      <c r="D54" s="76"/>
      <c r="E54" s="14" t="s">
        <v>16</v>
      </c>
      <c r="F54" s="14"/>
      <c r="G54" s="14"/>
      <c r="H54" s="27">
        <f>+H52</f>
        <v>33385</v>
      </c>
      <c r="K54" s="53"/>
    </row>
    <row r="55" spans="2:11" ht="15.75" x14ac:dyDescent="0.25">
      <c r="B55" s="77" t="s">
        <v>583</v>
      </c>
      <c r="C55" s="77"/>
      <c r="D55" s="77"/>
      <c r="E55" s="15" t="s">
        <v>219</v>
      </c>
      <c r="F55" s="2"/>
      <c r="G55" s="2"/>
      <c r="H55" s="23">
        <v>1465.8</v>
      </c>
    </row>
    <row r="56" spans="2:11" ht="15.75" x14ac:dyDescent="0.25">
      <c r="B56" s="77"/>
      <c r="C56" s="77"/>
      <c r="D56" s="77"/>
      <c r="E56" s="15" t="s">
        <v>253</v>
      </c>
      <c r="F56" s="2"/>
      <c r="G56" s="2"/>
      <c r="H56" s="23">
        <v>3810.6</v>
      </c>
    </row>
    <row r="57" spans="2:11" ht="15.75" x14ac:dyDescent="0.25">
      <c r="B57" s="52"/>
      <c r="C57" s="52"/>
      <c r="D57" s="52"/>
      <c r="E57" s="15" t="s">
        <v>19</v>
      </c>
      <c r="F57" s="2"/>
      <c r="G57" s="2"/>
      <c r="H57" s="23">
        <v>-0.4</v>
      </c>
    </row>
    <row r="58" spans="2:11" ht="15.75" x14ac:dyDescent="0.25">
      <c r="B58" s="78" t="s">
        <v>20</v>
      </c>
      <c r="C58" s="78"/>
      <c r="D58" s="78"/>
      <c r="E58" s="17" t="s">
        <v>15</v>
      </c>
      <c r="F58" s="2"/>
      <c r="G58" s="2"/>
      <c r="H58" s="24">
        <f>+H54+H55+H56+H57</f>
        <v>38661</v>
      </c>
    </row>
    <row r="59" spans="2:11" ht="15.75" x14ac:dyDescent="0.25">
      <c r="B59" s="72" t="s">
        <v>21</v>
      </c>
      <c r="C59" s="72"/>
      <c r="D59" s="72"/>
      <c r="E59" s="2" t="s">
        <v>22</v>
      </c>
      <c r="F59" s="2"/>
      <c r="G59" s="2"/>
      <c r="H59" s="2">
        <v>0</v>
      </c>
    </row>
    <row r="60" spans="2:11" ht="15.75" x14ac:dyDescent="0.25">
      <c r="B60" s="51"/>
      <c r="C60" s="51"/>
      <c r="D60" s="51"/>
      <c r="E60" s="2" t="s">
        <v>23</v>
      </c>
      <c r="F60" s="2"/>
      <c r="G60" s="2"/>
      <c r="H60" s="24">
        <f>+H58+H59</f>
        <v>38661</v>
      </c>
    </row>
    <row r="61" spans="2:11" ht="15.75" x14ac:dyDescent="0.25">
      <c r="B61" s="5"/>
      <c r="C61" s="5"/>
      <c r="D61" s="5"/>
      <c r="E61" s="5"/>
      <c r="F61" s="5"/>
      <c r="G61" s="5"/>
      <c r="H61" s="5"/>
    </row>
    <row r="62" spans="2:11" ht="18" x14ac:dyDescent="0.25">
      <c r="B62" s="20" t="s">
        <v>24</v>
      </c>
      <c r="C62" s="19"/>
      <c r="D62" s="19"/>
      <c r="E62" s="19"/>
      <c r="F62" s="73" t="s">
        <v>25</v>
      </c>
      <c r="G62" s="73"/>
      <c r="H62" s="73"/>
    </row>
    <row r="63" spans="2:11" ht="15.75" x14ac:dyDescent="0.25">
      <c r="B63" s="21" t="s">
        <v>26</v>
      </c>
      <c r="C63" s="19"/>
      <c r="D63" s="19"/>
      <c r="E63" s="19"/>
      <c r="F63" s="19"/>
      <c r="G63" s="19"/>
      <c r="H63" s="19"/>
    </row>
    <row r="64" spans="2:11" ht="15.75" x14ac:dyDescent="0.25">
      <c r="B64" s="21" t="s">
        <v>27</v>
      </c>
      <c r="C64" s="19"/>
      <c r="D64" s="19"/>
      <c r="E64" s="19"/>
      <c r="F64" s="19"/>
      <c r="G64" s="19"/>
      <c r="H64" s="19"/>
    </row>
    <row r="65" spans="2:8" ht="15.75" x14ac:dyDescent="0.25">
      <c r="B65" s="21" t="s">
        <v>28</v>
      </c>
      <c r="C65" s="19"/>
      <c r="D65" s="19"/>
      <c r="E65" s="19"/>
      <c r="F65" s="19"/>
      <c r="G65" s="19"/>
      <c r="H65" s="19"/>
    </row>
    <row r="66" spans="2:8" ht="15.75" x14ac:dyDescent="0.25">
      <c r="B66" s="19"/>
      <c r="C66" s="19"/>
      <c r="D66" s="19"/>
      <c r="E66" s="19"/>
      <c r="F66" s="73" t="s">
        <v>29</v>
      </c>
      <c r="G66" s="73"/>
      <c r="H66" s="73"/>
    </row>
  </sheetData>
  <mergeCells count="9">
    <mergeCell ref="B59:D59"/>
    <mergeCell ref="F62:H62"/>
    <mergeCell ref="F66:H66"/>
    <mergeCell ref="B1:C1"/>
    <mergeCell ref="B8:H8"/>
    <mergeCell ref="B54:D54"/>
    <mergeCell ref="B55:D55"/>
    <mergeCell ref="B56:D56"/>
    <mergeCell ref="B58:D58"/>
  </mergeCells>
  <hyperlinks>
    <hyperlink ref="E55" r:id="rId1"/>
    <hyperlink ref="E56" r:id="rId2"/>
  </hyperlinks>
  <pageMargins left="0" right="0" top="0.39370078740157483" bottom="0" header="0.51181102362204722" footer="0.51181102362204722"/>
  <pageSetup paperSize="9" scale="80" orientation="portrait" horizontalDpi="0" verticalDpi="0"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2.28515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548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487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586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556</v>
      </c>
      <c r="D23" s="9">
        <v>8215</v>
      </c>
      <c r="E23" s="10">
        <v>2</v>
      </c>
      <c r="F23" s="30">
        <v>65</v>
      </c>
      <c r="G23" s="28">
        <f>+H23*12%</f>
        <v>15.6</v>
      </c>
      <c r="H23" s="28">
        <f>+F23*E23</f>
        <v>130</v>
      </c>
      <c r="J23" s="35"/>
    </row>
    <row r="24" spans="2:13" x14ac:dyDescent="0.25">
      <c r="B24" s="10">
        <v>2</v>
      </c>
      <c r="C24" s="11" t="s">
        <v>557</v>
      </c>
      <c r="D24" s="9">
        <v>7323</v>
      </c>
      <c r="E24" s="10">
        <v>4</v>
      </c>
      <c r="F24" s="30">
        <v>185</v>
      </c>
      <c r="G24" s="28">
        <f>+H24*12%</f>
        <v>88.8</v>
      </c>
      <c r="H24" s="28">
        <f t="shared" ref="H24:H39" si="0">+F24*E24</f>
        <v>740</v>
      </c>
      <c r="J24" s="35"/>
      <c r="M24" s="35"/>
    </row>
    <row r="25" spans="2:13" x14ac:dyDescent="0.25">
      <c r="B25" s="10">
        <v>3</v>
      </c>
      <c r="C25" s="11" t="s">
        <v>558</v>
      </c>
      <c r="D25" s="9">
        <v>7323</v>
      </c>
      <c r="E25" s="10">
        <v>2</v>
      </c>
      <c r="F25" s="30">
        <v>390</v>
      </c>
      <c r="G25" s="28">
        <f>+H25*12%</f>
        <v>93.6</v>
      </c>
      <c r="H25" s="28">
        <f t="shared" si="0"/>
        <v>780</v>
      </c>
      <c r="J25" s="35"/>
      <c r="M25" s="35"/>
    </row>
    <row r="26" spans="2:13" x14ac:dyDescent="0.25">
      <c r="B26" s="10">
        <v>4</v>
      </c>
      <c r="C26" s="11" t="s">
        <v>559</v>
      </c>
      <c r="D26" s="9">
        <v>7323</v>
      </c>
      <c r="E26" s="10">
        <v>3</v>
      </c>
      <c r="F26" s="30">
        <v>110</v>
      </c>
      <c r="G26" s="28">
        <f>+H26*12%</f>
        <v>39.6</v>
      </c>
      <c r="H26" s="28">
        <f t="shared" si="0"/>
        <v>330</v>
      </c>
      <c r="J26" s="35"/>
      <c r="M26" s="35"/>
    </row>
    <row r="27" spans="2:13" x14ac:dyDescent="0.25">
      <c r="B27" s="10">
        <v>5</v>
      </c>
      <c r="C27" s="11" t="s">
        <v>560</v>
      </c>
      <c r="D27" s="9">
        <v>8509</v>
      </c>
      <c r="E27" s="10">
        <v>1</v>
      </c>
      <c r="F27" s="30">
        <v>4800</v>
      </c>
      <c r="G27" s="28">
        <f>+H27*18%</f>
        <v>864</v>
      </c>
      <c r="H27" s="28">
        <f t="shared" si="0"/>
        <v>4800</v>
      </c>
      <c r="J27" s="35"/>
    </row>
    <row r="28" spans="2:13" x14ac:dyDescent="0.25">
      <c r="B28" s="10">
        <v>6</v>
      </c>
      <c r="C28" s="11" t="s">
        <v>525</v>
      </c>
      <c r="D28" s="9">
        <v>7323</v>
      </c>
      <c r="E28" s="10">
        <v>1</v>
      </c>
      <c r="F28" s="30">
        <v>300</v>
      </c>
      <c r="G28" s="28">
        <f>+H28*12%</f>
        <v>36</v>
      </c>
      <c r="H28" s="28">
        <f t="shared" si="0"/>
        <v>300</v>
      </c>
      <c r="J28" s="35"/>
    </row>
    <row r="29" spans="2:13" x14ac:dyDescent="0.25">
      <c r="B29" s="10">
        <v>7</v>
      </c>
      <c r="C29" s="11" t="s">
        <v>561</v>
      </c>
      <c r="D29" s="9">
        <v>7323</v>
      </c>
      <c r="E29" s="10">
        <v>1</v>
      </c>
      <c r="F29" s="30">
        <v>120</v>
      </c>
      <c r="G29" s="28">
        <f>+H29*12%</f>
        <v>14.399999999999999</v>
      </c>
      <c r="H29" s="28">
        <f t="shared" si="0"/>
        <v>120</v>
      </c>
      <c r="J29" s="35"/>
    </row>
    <row r="30" spans="2:13" x14ac:dyDescent="0.25">
      <c r="B30" s="10">
        <v>8</v>
      </c>
      <c r="C30" s="11" t="s">
        <v>544</v>
      </c>
      <c r="D30" s="9">
        <v>7323</v>
      </c>
      <c r="E30" s="10">
        <v>6</v>
      </c>
      <c r="F30" s="30">
        <v>120</v>
      </c>
      <c r="G30" s="28">
        <f>+H30*12%</f>
        <v>86.399999999999991</v>
      </c>
      <c r="H30" s="28">
        <f t="shared" si="0"/>
        <v>720</v>
      </c>
      <c r="J30" s="35"/>
    </row>
    <row r="31" spans="2:13" x14ac:dyDescent="0.25">
      <c r="B31" s="10">
        <v>9</v>
      </c>
      <c r="C31" s="11" t="s">
        <v>562</v>
      </c>
      <c r="D31" s="9">
        <v>7323</v>
      </c>
      <c r="E31" s="10">
        <v>2</v>
      </c>
      <c r="F31" s="30">
        <v>150</v>
      </c>
      <c r="G31" s="28">
        <f t="shared" ref="G31:G34" si="1">+H31*12%</f>
        <v>36</v>
      </c>
      <c r="H31" s="28">
        <f t="shared" si="0"/>
        <v>300</v>
      </c>
      <c r="J31" s="35"/>
    </row>
    <row r="32" spans="2:13" x14ac:dyDescent="0.25">
      <c r="B32" s="10">
        <v>10</v>
      </c>
      <c r="C32" s="11" t="s">
        <v>563</v>
      </c>
      <c r="D32" s="9">
        <v>7323</v>
      </c>
      <c r="E32" s="10">
        <v>6</v>
      </c>
      <c r="F32" s="30">
        <v>30</v>
      </c>
      <c r="G32" s="28">
        <f t="shared" si="1"/>
        <v>21.599999999999998</v>
      </c>
      <c r="H32" s="28">
        <f t="shared" si="0"/>
        <v>180</v>
      </c>
      <c r="J32" s="35"/>
    </row>
    <row r="33" spans="2:11" x14ac:dyDescent="0.25">
      <c r="B33" s="10">
        <v>11</v>
      </c>
      <c r="C33" s="11" t="s">
        <v>539</v>
      </c>
      <c r="D33" s="9">
        <v>7323</v>
      </c>
      <c r="E33" s="10">
        <v>6</v>
      </c>
      <c r="F33" s="30">
        <v>50</v>
      </c>
      <c r="G33" s="28">
        <f t="shared" si="1"/>
        <v>36</v>
      </c>
      <c r="H33" s="28">
        <f>+F33*E33</f>
        <v>300</v>
      </c>
      <c r="J33" s="35"/>
    </row>
    <row r="34" spans="2:11" x14ac:dyDescent="0.25">
      <c r="B34" s="10">
        <v>12</v>
      </c>
      <c r="C34" s="11" t="s">
        <v>541</v>
      </c>
      <c r="D34" s="9">
        <v>7323</v>
      </c>
      <c r="E34" s="10">
        <v>6</v>
      </c>
      <c r="F34" s="30">
        <v>80</v>
      </c>
      <c r="G34" s="28">
        <f t="shared" si="1"/>
        <v>57.599999999999994</v>
      </c>
      <c r="H34" s="28">
        <f t="shared" si="0"/>
        <v>480</v>
      </c>
      <c r="J34" s="35"/>
    </row>
    <row r="35" spans="2:11" x14ac:dyDescent="0.25">
      <c r="B35" s="10">
        <v>13</v>
      </c>
      <c r="C35" s="11" t="s">
        <v>564</v>
      </c>
      <c r="D35" s="9">
        <v>3914</v>
      </c>
      <c r="E35" s="10">
        <v>4</v>
      </c>
      <c r="F35" s="30">
        <v>110</v>
      </c>
      <c r="G35" s="28">
        <f>+H35*18%</f>
        <v>79.2</v>
      </c>
      <c r="H35" s="28">
        <f t="shared" si="0"/>
        <v>440</v>
      </c>
      <c r="J35" s="35"/>
    </row>
    <row r="36" spans="2:11" x14ac:dyDescent="0.25">
      <c r="B36" s="10">
        <v>14</v>
      </c>
      <c r="C36" s="11" t="s">
        <v>532</v>
      </c>
      <c r="D36" s="9">
        <v>7323</v>
      </c>
      <c r="E36" s="10">
        <v>2</v>
      </c>
      <c r="F36" s="30">
        <v>325</v>
      </c>
      <c r="G36" s="28">
        <f>+H36*12%</f>
        <v>78</v>
      </c>
      <c r="H36" s="28">
        <f t="shared" si="0"/>
        <v>650</v>
      </c>
      <c r="J36" s="35"/>
    </row>
    <row r="37" spans="2:11" x14ac:dyDescent="0.25">
      <c r="B37" s="10">
        <v>15</v>
      </c>
      <c r="C37" s="11" t="s">
        <v>565</v>
      </c>
      <c r="D37" s="9">
        <v>7323</v>
      </c>
      <c r="E37" s="10">
        <v>2</v>
      </c>
      <c r="F37" s="30">
        <v>495</v>
      </c>
      <c r="G37" s="28">
        <f t="shared" ref="G37" si="2">+H37*12%</f>
        <v>118.8</v>
      </c>
      <c r="H37" s="28">
        <f t="shared" si="0"/>
        <v>990</v>
      </c>
      <c r="J37" s="35"/>
    </row>
    <row r="38" spans="2:11" x14ac:dyDescent="0.25">
      <c r="B38" s="10">
        <v>16</v>
      </c>
      <c r="C38" s="11" t="s">
        <v>566</v>
      </c>
      <c r="D38" s="9">
        <v>4419</v>
      </c>
      <c r="E38" s="10">
        <v>2</v>
      </c>
      <c r="F38" s="30">
        <v>1500</v>
      </c>
      <c r="G38" s="28">
        <f>+H38*18%</f>
        <v>540</v>
      </c>
      <c r="H38" s="28">
        <f t="shared" si="0"/>
        <v>3000</v>
      </c>
      <c r="J38" s="35"/>
    </row>
    <row r="39" spans="2:11" x14ac:dyDescent="0.25">
      <c r="B39" s="10">
        <v>17</v>
      </c>
      <c r="C39" s="11" t="s">
        <v>567</v>
      </c>
      <c r="D39" s="9">
        <v>7323</v>
      </c>
      <c r="E39" s="10">
        <v>1</v>
      </c>
      <c r="F39" s="30">
        <v>1250</v>
      </c>
      <c r="G39" s="28">
        <f>+H39*12%</f>
        <v>150</v>
      </c>
      <c r="H39" s="28">
        <f t="shared" si="0"/>
        <v>1250</v>
      </c>
      <c r="J39" s="35"/>
    </row>
    <row r="40" spans="2:11" x14ac:dyDescent="0.25">
      <c r="B40" s="10">
        <v>18</v>
      </c>
      <c r="C40" s="11" t="s">
        <v>568</v>
      </c>
      <c r="D40" s="9">
        <v>4421</v>
      </c>
      <c r="E40" s="10">
        <v>1</v>
      </c>
      <c r="F40" s="30">
        <v>780</v>
      </c>
      <c r="G40" s="28">
        <f>+H40*18%</f>
        <v>140.4</v>
      </c>
      <c r="H40" s="28">
        <f t="shared" ref="H40:H43" si="3">+F40*E40</f>
        <v>780</v>
      </c>
      <c r="J40" s="35"/>
    </row>
    <row r="41" spans="2:11" x14ac:dyDescent="0.25">
      <c r="B41" s="10">
        <v>19</v>
      </c>
      <c r="C41" s="11" t="s">
        <v>569</v>
      </c>
      <c r="D41" s="9">
        <v>7323</v>
      </c>
      <c r="E41" s="10">
        <v>4</v>
      </c>
      <c r="F41" s="30">
        <v>120</v>
      </c>
      <c r="G41" s="28">
        <f>+H41*12%</f>
        <v>57.599999999999994</v>
      </c>
      <c r="H41" s="28">
        <f t="shared" si="3"/>
        <v>480</v>
      </c>
      <c r="J41" s="35"/>
    </row>
    <row r="42" spans="2:11" x14ac:dyDescent="0.25">
      <c r="B42" s="10">
        <v>20</v>
      </c>
      <c r="C42" s="11" t="s">
        <v>570</v>
      </c>
      <c r="D42" s="9">
        <v>7323</v>
      </c>
      <c r="E42" s="10">
        <v>12</v>
      </c>
      <c r="F42" s="30">
        <v>60</v>
      </c>
      <c r="G42" s="28">
        <f t="shared" ref="G42:G43" si="4">+H42*12%</f>
        <v>86.399999999999991</v>
      </c>
      <c r="H42" s="28">
        <f t="shared" si="3"/>
        <v>720</v>
      </c>
      <c r="J42" s="35"/>
    </row>
    <row r="43" spans="2:11" x14ac:dyDescent="0.25">
      <c r="B43" s="10">
        <v>21</v>
      </c>
      <c r="C43" s="11" t="s">
        <v>571</v>
      </c>
      <c r="D43" s="9">
        <v>7323</v>
      </c>
      <c r="E43" s="10">
        <v>24</v>
      </c>
      <c r="F43" s="30">
        <v>75</v>
      </c>
      <c r="G43" s="28">
        <f t="shared" si="4"/>
        <v>216</v>
      </c>
      <c r="H43" s="28">
        <f t="shared" si="3"/>
        <v>1800</v>
      </c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92</v>
      </c>
      <c r="F45" s="12"/>
      <c r="G45" s="38">
        <f>SUM(G23:G44)</f>
        <v>2856</v>
      </c>
      <c r="H45" s="40">
        <f>SUM(H23:H44)</f>
        <v>19290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19290</v>
      </c>
      <c r="K47" s="35"/>
    </row>
    <row r="48" spans="2:11" ht="15.75" x14ac:dyDescent="0.25">
      <c r="B48" s="77" t="s">
        <v>584</v>
      </c>
      <c r="C48" s="77"/>
      <c r="D48" s="77"/>
      <c r="E48" s="15" t="s">
        <v>219</v>
      </c>
      <c r="F48" s="2"/>
      <c r="G48" s="2"/>
      <c r="H48" s="23">
        <v>1232.4000000000001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v>1623.6</v>
      </c>
    </row>
    <row r="50" spans="2:8" ht="15.75" x14ac:dyDescent="0.25">
      <c r="B50" s="52"/>
      <c r="C50" s="52"/>
      <c r="D50" s="52"/>
      <c r="E50" s="15" t="s">
        <v>441</v>
      </c>
      <c r="F50" s="2"/>
      <c r="G50" s="2"/>
      <c r="H50" s="23">
        <v>0</v>
      </c>
    </row>
    <row r="51" spans="2:8" ht="15.75" x14ac:dyDescent="0.25">
      <c r="B51" s="52"/>
      <c r="C51" s="52"/>
      <c r="D51" s="52"/>
      <c r="E51" s="15" t="s">
        <v>442</v>
      </c>
      <c r="F51" s="2"/>
      <c r="G51" s="2"/>
      <c r="H51" s="23">
        <v>0</v>
      </c>
    </row>
    <row r="52" spans="2:8" ht="15.75" x14ac:dyDescent="0.25">
      <c r="B52" s="52"/>
      <c r="C52" s="52"/>
      <c r="D52" s="52"/>
      <c r="E52" s="15" t="s">
        <v>19</v>
      </c>
      <c r="F52" s="2"/>
      <c r="G52" s="2"/>
      <c r="H52" s="23">
        <v>0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22146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1"/>
      <c r="C55" s="51"/>
      <c r="D55" s="51"/>
      <c r="E55" s="2" t="s">
        <v>23</v>
      </c>
      <c r="F55" s="2"/>
      <c r="G55" s="2"/>
      <c r="H55" s="24">
        <f>+H53+H54</f>
        <v>22146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39370078740157483" bottom="0" header="0.51181102362204722" footer="0.51181102362204722"/>
  <pageSetup paperSize="9" scale="80" orientation="portrait" horizontalDpi="0" verticalDpi="0" r:id="rId5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2.28515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572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487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587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/>
      <c r="C23" s="11"/>
      <c r="D23" s="9"/>
      <c r="E23" s="10"/>
      <c r="F23" s="37"/>
      <c r="G23" s="28"/>
      <c r="H23" s="28"/>
      <c r="J23" s="35"/>
    </row>
    <row r="24" spans="2:13" x14ac:dyDescent="0.25">
      <c r="B24" s="10">
        <v>1</v>
      </c>
      <c r="C24" s="11" t="s">
        <v>573</v>
      </c>
      <c r="D24" s="9">
        <v>7323</v>
      </c>
      <c r="E24" s="10">
        <v>36</v>
      </c>
      <c r="F24" s="30">
        <v>20</v>
      </c>
      <c r="G24" s="28">
        <f>+H24*12%</f>
        <v>86.399999999999991</v>
      </c>
      <c r="H24" s="28">
        <f t="shared" ref="H24:H26" si="0">+F24*E24</f>
        <v>720</v>
      </c>
      <c r="J24" s="35"/>
      <c r="M24" s="35"/>
    </row>
    <row r="25" spans="2:13" x14ac:dyDescent="0.25">
      <c r="B25" s="10">
        <v>2</v>
      </c>
      <c r="C25" s="11" t="s">
        <v>574</v>
      </c>
      <c r="D25" s="9">
        <v>8215</v>
      </c>
      <c r="E25" s="10">
        <v>72</v>
      </c>
      <c r="F25" s="30">
        <v>15</v>
      </c>
      <c r="G25" s="28">
        <f>+H25*12%</f>
        <v>129.6</v>
      </c>
      <c r="H25" s="28">
        <f t="shared" si="0"/>
        <v>1080</v>
      </c>
      <c r="J25" s="35"/>
      <c r="M25" s="35"/>
    </row>
    <row r="26" spans="2:13" x14ac:dyDescent="0.25">
      <c r="B26" s="10">
        <v>3</v>
      </c>
      <c r="C26" s="11" t="s">
        <v>575</v>
      </c>
      <c r="D26" s="9">
        <v>7323</v>
      </c>
      <c r="E26" s="10">
        <v>12</v>
      </c>
      <c r="F26" s="30">
        <v>370</v>
      </c>
      <c r="G26" s="28">
        <f>+H26*12%</f>
        <v>532.79999999999995</v>
      </c>
      <c r="H26" s="28">
        <f t="shared" si="0"/>
        <v>4440</v>
      </c>
      <c r="J26" s="35"/>
      <c r="M26" s="35"/>
    </row>
    <row r="27" spans="2:13" x14ac:dyDescent="0.25">
      <c r="B27" s="10"/>
      <c r="C27" s="11"/>
      <c r="D27" s="9"/>
      <c r="E27" s="10"/>
      <c r="F27" s="30"/>
      <c r="G27" s="28"/>
      <c r="H27" s="28"/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2" t="s">
        <v>15</v>
      </c>
      <c r="C45" s="12"/>
      <c r="D45" s="12"/>
      <c r="E45" s="13">
        <f>SUM(E23:E44)</f>
        <v>120</v>
      </c>
      <c r="F45" s="12"/>
      <c r="G45" s="38">
        <f>SUM(G23:G44)</f>
        <v>748.8</v>
      </c>
      <c r="H45" s="40">
        <f>SUM(H23:H44)</f>
        <v>6240</v>
      </c>
    </row>
    <row r="46" spans="2:10" x14ac:dyDescent="0.25">
      <c r="B46" s="9"/>
      <c r="C46" s="9"/>
      <c r="D46" s="9"/>
      <c r="E46" s="9"/>
      <c r="F46" s="9"/>
      <c r="G46" s="9"/>
      <c r="H46" s="9"/>
    </row>
    <row r="47" spans="2:10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6240</v>
      </c>
    </row>
    <row r="48" spans="2:10" ht="15.75" x14ac:dyDescent="0.25">
      <c r="B48" s="77" t="s">
        <v>582</v>
      </c>
      <c r="C48" s="77"/>
      <c r="D48" s="77"/>
      <c r="E48" s="15" t="s">
        <v>219</v>
      </c>
      <c r="F48" s="2"/>
      <c r="G48" s="2"/>
      <c r="H48" s="23">
        <f>+H47*12%</f>
        <v>748.8</v>
      </c>
    </row>
    <row r="49" spans="2:8" ht="15.75" x14ac:dyDescent="0.25">
      <c r="B49" s="77"/>
      <c r="C49" s="77"/>
      <c r="D49" s="77"/>
      <c r="E49" s="15" t="s">
        <v>440</v>
      </c>
      <c r="F49" s="2"/>
      <c r="G49" s="2"/>
      <c r="H49" s="23">
        <v>0</v>
      </c>
    </row>
    <row r="50" spans="2:8" ht="15.75" x14ac:dyDescent="0.25">
      <c r="B50" s="52"/>
      <c r="C50" s="52"/>
      <c r="D50" s="52"/>
      <c r="E50" s="15" t="s">
        <v>441</v>
      </c>
      <c r="F50" s="2"/>
      <c r="G50" s="2"/>
      <c r="H50" s="23">
        <v>0</v>
      </c>
    </row>
    <row r="51" spans="2:8" ht="15.75" x14ac:dyDescent="0.25">
      <c r="B51" s="52"/>
      <c r="C51" s="52"/>
      <c r="D51" s="52"/>
      <c r="E51" s="15" t="s">
        <v>442</v>
      </c>
      <c r="F51" s="2"/>
      <c r="G51" s="2"/>
      <c r="H51" s="23">
        <v>0</v>
      </c>
    </row>
    <row r="52" spans="2:8" ht="15.75" x14ac:dyDescent="0.25">
      <c r="B52" s="52"/>
      <c r="C52" s="52"/>
      <c r="D52" s="52"/>
      <c r="E52" s="15" t="s">
        <v>19</v>
      </c>
      <c r="F52" s="2"/>
      <c r="G52" s="2"/>
      <c r="H52" s="23">
        <v>0.2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6989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1"/>
      <c r="C55" s="51"/>
      <c r="D55" s="51"/>
      <c r="E55" s="2" t="s">
        <v>23</v>
      </c>
      <c r="F55" s="2"/>
      <c r="G55" s="2"/>
      <c r="H55" s="24">
        <f>+H53+H54</f>
        <v>6989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.19685039370078741" right="0" top="0.39370078740157483" bottom="0" header="0.51181102362204722" footer="0.51181102362204722"/>
  <pageSetup paperSize="9" scale="80" orientation="portrait" horizontalDpi="0" verticalDpi="0" r:id="rId5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0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1.425781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576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487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588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556</v>
      </c>
      <c r="D23" s="9">
        <v>8215</v>
      </c>
      <c r="E23" s="10">
        <v>2</v>
      </c>
      <c r="F23" s="30">
        <v>65</v>
      </c>
      <c r="G23" s="28">
        <f>+H23*12%</f>
        <v>15.6</v>
      </c>
      <c r="H23" s="28">
        <f>+F23*E23</f>
        <v>130</v>
      </c>
      <c r="J23" s="35"/>
    </row>
    <row r="24" spans="2:13" x14ac:dyDescent="0.25">
      <c r="B24" s="10">
        <v>2</v>
      </c>
      <c r="C24" s="11" t="s">
        <v>557</v>
      </c>
      <c r="D24" s="9">
        <v>7323</v>
      </c>
      <c r="E24" s="10">
        <v>4</v>
      </c>
      <c r="F24" s="30">
        <v>185</v>
      </c>
      <c r="G24" s="28">
        <f>+H24*12%</f>
        <v>88.8</v>
      </c>
      <c r="H24" s="28">
        <f t="shared" ref="H24:H40" si="0">+F24*E24</f>
        <v>740</v>
      </c>
      <c r="J24" s="35"/>
      <c r="M24" s="35"/>
    </row>
    <row r="25" spans="2:13" x14ac:dyDescent="0.25">
      <c r="B25" s="10">
        <v>3</v>
      </c>
      <c r="C25" s="11" t="s">
        <v>559</v>
      </c>
      <c r="D25" s="9">
        <v>7323</v>
      </c>
      <c r="E25" s="10">
        <v>3</v>
      </c>
      <c r="F25" s="30">
        <v>110</v>
      </c>
      <c r="G25" s="28">
        <f>+H25*12%</f>
        <v>39.6</v>
      </c>
      <c r="H25" s="28">
        <f>+F25*E25</f>
        <v>330</v>
      </c>
      <c r="J25" s="35"/>
      <c r="M25" s="35"/>
    </row>
    <row r="26" spans="2:13" x14ac:dyDescent="0.25">
      <c r="B26" s="10">
        <v>4</v>
      </c>
      <c r="C26" s="11" t="s">
        <v>560</v>
      </c>
      <c r="D26" s="9">
        <v>8509</v>
      </c>
      <c r="E26" s="10">
        <v>1</v>
      </c>
      <c r="F26" s="30">
        <v>4800</v>
      </c>
      <c r="G26" s="28">
        <f>+H26*18%</f>
        <v>864</v>
      </c>
      <c r="H26" s="28">
        <f t="shared" si="0"/>
        <v>4800</v>
      </c>
      <c r="J26" s="35"/>
      <c r="M26" s="35"/>
    </row>
    <row r="27" spans="2:13" x14ac:dyDescent="0.25">
      <c r="B27" s="10">
        <v>5</v>
      </c>
      <c r="C27" s="11" t="s">
        <v>525</v>
      </c>
      <c r="D27" s="9">
        <v>7323</v>
      </c>
      <c r="E27" s="10">
        <v>1</v>
      </c>
      <c r="F27" s="30">
        <v>300</v>
      </c>
      <c r="G27" s="28">
        <f>+H27*12%</f>
        <v>36</v>
      </c>
      <c r="H27" s="28">
        <f t="shared" si="0"/>
        <v>300</v>
      </c>
      <c r="J27" s="35"/>
    </row>
    <row r="28" spans="2:13" x14ac:dyDescent="0.25">
      <c r="B28" s="10">
        <v>6</v>
      </c>
      <c r="C28" s="11" t="s">
        <v>577</v>
      </c>
      <c r="D28" s="9">
        <v>7323</v>
      </c>
      <c r="E28" s="10">
        <v>1</v>
      </c>
      <c r="F28" s="30">
        <v>120</v>
      </c>
      <c r="G28" s="28">
        <f t="shared" ref="G28:G35" si="1">+H28*12%</f>
        <v>14.399999999999999</v>
      </c>
      <c r="H28" s="28">
        <f t="shared" si="0"/>
        <v>120</v>
      </c>
      <c r="J28" s="35"/>
    </row>
    <row r="29" spans="2:13" x14ac:dyDescent="0.25">
      <c r="B29" s="10">
        <v>7</v>
      </c>
      <c r="C29" s="11" t="s">
        <v>544</v>
      </c>
      <c r="D29" s="9">
        <v>7323</v>
      </c>
      <c r="E29" s="10">
        <v>6</v>
      </c>
      <c r="F29" s="30">
        <v>120</v>
      </c>
      <c r="G29" s="28">
        <f t="shared" si="1"/>
        <v>86.399999999999991</v>
      </c>
      <c r="H29" s="28">
        <f t="shared" si="0"/>
        <v>720</v>
      </c>
      <c r="J29" s="35"/>
    </row>
    <row r="30" spans="2:13" x14ac:dyDescent="0.25">
      <c r="B30" s="10">
        <v>8</v>
      </c>
      <c r="C30" s="11" t="s">
        <v>578</v>
      </c>
      <c r="D30" s="9">
        <v>7323</v>
      </c>
      <c r="E30" s="10">
        <v>2</v>
      </c>
      <c r="F30" s="30">
        <v>150</v>
      </c>
      <c r="G30" s="28">
        <f t="shared" si="1"/>
        <v>36</v>
      </c>
      <c r="H30" s="28">
        <f t="shared" si="0"/>
        <v>300</v>
      </c>
      <c r="J30" s="35"/>
    </row>
    <row r="31" spans="2:13" x14ac:dyDescent="0.25">
      <c r="B31" s="10">
        <v>9</v>
      </c>
      <c r="C31" s="11" t="s">
        <v>563</v>
      </c>
      <c r="D31" s="9">
        <v>7323</v>
      </c>
      <c r="E31" s="10">
        <v>6</v>
      </c>
      <c r="F31" s="30">
        <v>30</v>
      </c>
      <c r="G31" s="28">
        <f t="shared" si="1"/>
        <v>21.599999999999998</v>
      </c>
      <c r="H31" s="28">
        <f t="shared" si="0"/>
        <v>180</v>
      </c>
      <c r="J31" s="35"/>
    </row>
    <row r="32" spans="2:13" x14ac:dyDescent="0.25">
      <c r="B32" s="10">
        <v>10</v>
      </c>
      <c r="C32" s="11" t="s">
        <v>539</v>
      </c>
      <c r="D32" s="9">
        <v>7323</v>
      </c>
      <c r="E32" s="10">
        <v>6</v>
      </c>
      <c r="F32" s="30">
        <v>50</v>
      </c>
      <c r="G32" s="28">
        <f t="shared" si="1"/>
        <v>36</v>
      </c>
      <c r="H32" s="28">
        <f t="shared" si="0"/>
        <v>300</v>
      </c>
      <c r="J32" s="35"/>
    </row>
    <row r="33" spans="2:11" x14ac:dyDescent="0.25">
      <c r="B33" s="10">
        <v>11</v>
      </c>
      <c r="C33" s="11" t="s">
        <v>541</v>
      </c>
      <c r="D33" s="9">
        <v>7323</v>
      </c>
      <c r="E33" s="10">
        <v>6</v>
      </c>
      <c r="F33" s="30">
        <v>80</v>
      </c>
      <c r="G33" s="28">
        <f t="shared" si="1"/>
        <v>57.599999999999994</v>
      </c>
      <c r="H33" s="28">
        <f t="shared" si="0"/>
        <v>480</v>
      </c>
      <c r="J33" s="35"/>
    </row>
    <row r="34" spans="2:11" x14ac:dyDescent="0.25">
      <c r="B34" s="10">
        <v>12</v>
      </c>
      <c r="C34" s="11" t="s">
        <v>532</v>
      </c>
      <c r="D34" s="9">
        <v>7323</v>
      </c>
      <c r="E34" s="10">
        <v>2</v>
      </c>
      <c r="F34" s="30">
        <v>325</v>
      </c>
      <c r="G34" s="28">
        <f t="shared" si="1"/>
        <v>78</v>
      </c>
      <c r="H34" s="28">
        <f t="shared" si="0"/>
        <v>650</v>
      </c>
      <c r="J34" s="35"/>
    </row>
    <row r="35" spans="2:11" x14ac:dyDescent="0.25">
      <c r="B35" s="10">
        <v>13</v>
      </c>
      <c r="C35" s="11" t="s">
        <v>565</v>
      </c>
      <c r="D35" s="9">
        <v>7323</v>
      </c>
      <c r="E35" s="10">
        <v>2</v>
      </c>
      <c r="F35" s="30">
        <v>495</v>
      </c>
      <c r="G35" s="28">
        <f t="shared" si="1"/>
        <v>118.8</v>
      </c>
      <c r="H35" s="28">
        <f t="shared" si="0"/>
        <v>990</v>
      </c>
      <c r="J35" s="35"/>
    </row>
    <row r="36" spans="2:11" x14ac:dyDescent="0.25">
      <c r="B36" s="10">
        <v>14</v>
      </c>
      <c r="C36" s="11" t="s">
        <v>566</v>
      </c>
      <c r="D36" s="9">
        <v>4419</v>
      </c>
      <c r="E36" s="10">
        <v>2</v>
      </c>
      <c r="F36" s="30">
        <v>1500</v>
      </c>
      <c r="G36" s="28">
        <f>+H36*18%</f>
        <v>540</v>
      </c>
      <c r="H36" s="28">
        <f t="shared" si="0"/>
        <v>3000</v>
      </c>
      <c r="J36" s="35"/>
    </row>
    <row r="37" spans="2:11" x14ac:dyDescent="0.25">
      <c r="B37" s="10">
        <v>15</v>
      </c>
      <c r="C37" s="11" t="s">
        <v>579</v>
      </c>
      <c r="D37" s="9">
        <v>7323</v>
      </c>
      <c r="E37" s="10">
        <v>1</v>
      </c>
      <c r="F37" s="30">
        <v>1250</v>
      </c>
      <c r="G37" s="28">
        <f>+H37*12%</f>
        <v>150</v>
      </c>
      <c r="H37" s="28">
        <f t="shared" si="0"/>
        <v>1250</v>
      </c>
      <c r="J37" s="35"/>
    </row>
    <row r="38" spans="2:11" x14ac:dyDescent="0.25">
      <c r="B38" s="10">
        <v>16</v>
      </c>
      <c r="C38" s="11" t="s">
        <v>569</v>
      </c>
      <c r="D38" s="9">
        <v>7323</v>
      </c>
      <c r="E38" s="10">
        <v>2</v>
      </c>
      <c r="F38" s="30">
        <v>120</v>
      </c>
      <c r="G38" s="28">
        <f>+H38*12%</f>
        <v>28.799999999999997</v>
      </c>
      <c r="H38" s="28">
        <f t="shared" si="0"/>
        <v>240</v>
      </c>
      <c r="J38" s="35"/>
    </row>
    <row r="39" spans="2:11" x14ac:dyDescent="0.25">
      <c r="B39" s="10">
        <v>17</v>
      </c>
      <c r="C39" s="11" t="s">
        <v>580</v>
      </c>
      <c r="D39" s="9">
        <v>7323</v>
      </c>
      <c r="E39" s="10">
        <v>2</v>
      </c>
      <c r="F39" s="30">
        <v>800</v>
      </c>
      <c r="G39" s="28">
        <f t="shared" ref="G39:G40" si="2">+H39*12%</f>
        <v>192</v>
      </c>
      <c r="H39" s="28">
        <f t="shared" si="0"/>
        <v>1600</v>
      </c>
      <c r="J39" s="35"/>
    </row>
    <row r="40" spans="2:11" x14ac:dyDescent="0.25">
      <c r="B40" s="10">
        <v>18</v>
      </c>
      <c r="C40" s="11" t="s">
        <v>581</v>
      </c>
      <c r="D40" s="9">
        <v>7323</v>
      </c>
      <c r="E40" s="10">
        <v>2</v>
      </c>
      <c r="F40" s="30">
        <v>700</v>
      </c>
      <c r="G40" s="28">
        <f t="shared" si="2"/>
        <v>168</v>
      </c>
      <c r="H40" s="28">
        <f t="shared" si="0"/>
        <v>1400</v>
      </c>
      <c r="J40" s="35"/>
    </row>
    <row r="41" spans="2:11" x14ac:dyDescent="0.25">
      <c r="B41" s="10"/>
      <c r="C41" s="11"/>
      <c r="D41" s="9"/>
      <c r="E41" s="10"/>
      <c r="F41" s="37"/>
      <c r="G41" s="28"/>
      <c r="H41" s="28"/>
      <c r="J41" s="35"/>
    </row>
    <row r="42" spans="2:11" x14ac:dyDescent="0.25">
      <c r="B42" s="10"/>
      <c r="C42" s="11"/>
      <c r="D42" s="9"/>
      <c r="E42" s="10"/>
      <c r="F42" s="37"/>
      <c r="G42" s="28"/>
      <c r="H42" s="28"/>
      <c r="J42" s="35"/>
    </row>
    <row r="43" spans="2:11" x14ac:dyDescent="0.25">
      <c r="B43" s="10"/>
      <c r="C43" s="11"/>
      <c r="D43" s="9"/>
      <c r="E43" s="10"/>
      <c r="F43" s="37"/>
      <c r="G43" s="28"/>
      <c r="H43" s="28"/>
      <c r="J43" s="35"/>
    </row>
    <row r="44" spans="2:11" x14ac:dyDescent="0.25">
      <c r="B44" s="12" t="s">
        <v>15</v>
      </c>
      <c r="C44" s="12"/>
      <c r="D44" s="12"/>
      <c r="E44" s="13">
        <f>SUM(E23:E43)</f>
        <v>51</v>
      </c>
      <c r="F44" s="12"/>
      <c r="G44" s="38">
        <f>SUM(G23:G43)</f>
        <v>2571.6000000000004</v>
      </c>
      <c r="H44" s="40">
        <f>SUM(H23:H43)</f>
        <v>17530</v>
      </c>
    </row>
    <row r="45" spans="2:11" x14ac:dyDescent="0.25">
      <c r="B45" s="9"/>
      <c r="C45" s="9"/>
      <c r="D45" s="9"/>
      <c r="E45" s="9"/>
      <c r="F45" s="9"/>
      <c r="G45" s="9"/>
      <c r="H45" s="9"/>
    </row>
    <row r="46" spans="2:11" x14ac:dyDescent="0.25">
      <c r="B46" s="76" t="s">
        <v>30</v>
      </c>
      <c r="C46" s="76"/>
      <c r="D46" s="76"/>
      <c r="E46" s="14" t="s">
        <v>16</v>
      </c>
      <c r="F46" s="14"/>
      <c r="G46" s="14"/>
      <c r="H46" s="27">
        <f>+H44</f>
        <v>17530</v>
      </c>
      <c r="K46" s="35"/>
    </row>
    <row r="47" spans="2:11" ht="15.75" x14ac:dyDescent="0.25">
      <c r="B47" s="77" t="s">
        <v>585</v>
      </c>
      <c r="C47" s="77"/>
      <c r="D47" s="77"/>
      <c r="E47" s="15" t="s">
        <v>219</v>
      </c>
      <c r="F47" s="2"/>
      <c r="G47" s="2"/>
      <c r="H47" s="23">
        <v>1167.5999999999999</v>
      </c>
      <c r="K47" s="35"/>
    </row>
    <row r="48" spans="2:11" ht="15.75" x14ac:dyDescent="0.25">
      <c r="B48" s="77"/>
      <c r="C48" s="77"/>
      <c r="D48" s="77"/>
      <c r="E48" s="15" t="s">
        <v>253</v>
      </c>
      <c r="F48" s="2"/>
      <c r="G48" s="2"/>
      <c r="H48" s="23">
        <v>1404</v>
      </c>
    </row>
    <row r="49" spans="2:8" ht="15.75" x14ac:dyDescent="0.25">
      <c r="B49" s="52"/>
      <c r="C49" s="52"/>
      <c r="D49" s="52"/>
      <c r="E49" s="15" t="s">
        <v>441</v>
      </c>
      <c r="F49" s="2"/>
      <c r="G49" s="2"/>
      <c r="H49" s="23">
        <v>0</v>
      </c>
    </row>
    <row r="50" spans="2:8" ht="15.75" x14ac:dyDescent="0.25">
      <c r="B50" s="52"/>
      <c r="C50" s="52"/>
      <c r="D50" s="52"/>
      <c r="E50" s="15" t="s">
        <v>442</v>
      </c>
      <c r="F50" s="2"/>
      <c r="G50" s="2"/>
      <c r="H50" s="23">
        <v>0</v>
      </c>
    </row>
    <row r="51" spans="2:8" ht="15.75" x14ac:dyDescent="0.25">
      <c r="B51" s="52"/>
      <c r="C51" s="52"/>
      <c r="D51" s="52"/>
      <c r="E51" s="15" t="s">
        <v>19</v>
      </c>
      <c r="F51" s="2"/>
      <c r="G51" s="2"/>
      <c r="H51" s="23">
        <v>0.4</v>
      </c>
    </row>
    <row r="52" spans="2:8" ht="15.75" x14ac:dyDescent="0.25">
      <c r="B52" s="78" t="s">
        <v>20</v>
      </c>
      <c r="C52" s="78"/>
      <c r="D52" s="78"/>
      <c r="E52" s="17" t="s">
        <v>15</v>
      </c>
      <c r="F52" s="2"/>
      <c r="G52" s="2"/>
      <c r="H52" s="24">
        <f>+H46+H49+H50+H51+H47+H48</f>
        <v>20102</v>
      </c>
    </row>
    <row r="53" spans="2:8" ht="15.75" x14ac:dyDescent="0.25">
      <c r="B53" s="72" t="s">
        <v>21</v>
      </c>
      <c r="C53" s="72"/>
      <c r="D53" s="72"/>
      <c r="E53" s="2" t="s">
        <v>22</v>
      </c>
      <c r="F53" s="2"/>
      <c r="G53" s="2"/>
      <c r="H53" s="2">
        <v>0</v>
      </c>
    </row>
    <row r="54" spans="2:8" ht="15.75" x14ac:dyDescent="0.25">
      <c r="B54" s="51"/>
      <c r="C54" s="51"/>
      <c r="D54" s="51"/>
      <c r="E54" s="2" t="s">
        <v>23</v>
      </c>
      <c r="F54" s="2"/>
      <c r="G54" s="2"/>
      <c r="H54" s="24">
        <f>+H52+H53</f>
        <v>20102</v>
      </c>
    </row>
    <row r="55" spans="2:8" ht="15.75" x14ac:dyDescent="0.25">
      <c r="B55" s="5"/>
      <c r="C55" s="5"/>
      <c r="D55" s="5"/>
      <c r="E55" s="5"/>
      <c r="F55" s="5"/>
      <c r="G55" s="5"/>
      <c r="H55" s="5"/>
    </row>
    <row r="56" spans="2:8" ht="18" x14ac:dyDescent="0.25">
      <c r="B56" s="20" t="s">
        <v>24</v>
      </c>
      <c r="C56" s="19"/>
      <c r="D56" s="19"/>
      <c r="E56" s="19"/>
      <c r="F56" s="73" t="s">
        <v>25</v>
      </c>
      <c r="G56" s="73"/>
      <c r="H56" s="73"/>
    </row>
    <row r="57" spans="2:8" ht="15.75" x14ac:dyDescent="0.25">
      <c r="B57" s="21" t="s">
        <v>26</v>
      </c>
      <c r="C57" s="19"/>
      <c r="D57" s="19"/>
      <c r="E57" s="19"/>
      <c r="F57" s="19"/>
      <c r="G57" s="19"/>
      <c r="H57" s="19"/>
    </row>
    <row r="58" spans="2:8" ht="15.75" x14ac:dyDescent="0.25">
      <c r="B58" s="21" t="s">
        <v>27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28</v>
      </c>
      <c r="C59" s="19"/>
      <c r="D59" s="19"/>
      <c r="E59" s="19"/>
      <c r="F59" s="19"/>
      <c r="G59" s="19"/>
      <c r="H59" s="19"/>
    </row>
    <row r="60" spans="2:8" ht="15.75" x14ac:dyDescent="0.25">
      <c r="B60" s="19"/>
      <c r="C60" s="19"/>
      <c r="D60" s="19"/>
      <c r="E60" s="19"/>
      <c r="F60" s="73" t="s">
        <v>29</v>
      </c>
      <c r="G60" s="73"/>
      <c r="H60" s="73"/>
    </row>
  </sheetData>
  <mergeCells count="9">
    <mergeCell ref="B53:D53"/>
    <mergeCell ref="F56:H56"/>
    <mergeCell ref="F60:H60"/>
    <mergeCell ref="B6:C6"/>
    <mergeCell ref="B13:H13"/>
    <mergeCell ref="B46:D46"/>
    <mergeCell ref="B47:D47"/>
    <mergeCell ref="B48:D48"/>
    <mergeCell ref="B52:D52"/>
  </mergeCells>
  <hyperlinks>
    <hyperlink ref="E49" r:id="rId1"/>
    <hyperlink ref="E47" r:id="rId2"/>
    <hyperlink ref="E48" r:id="rId3"/>
    <hyperlink ref="E50" r:id="rId4"/>
  </hyperlinks>
  <pageMargins left="0.59055118110236227" right="0" top="0.78740157480314965" bottom="0" header="0.51181102362204722" footer="0.51181102362204722"/>
  <pageSetup paperSize="9" scale="80" orientation="portrait" horizontalDpi="0" verticalDpi="0" r:id="rId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2.28515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592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593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586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633</v>
      </c>
      <c r="D23" s="9">
        <v>7323</v>
      </c>
      <c r="E23" s="10">
        <v>2</v>
      </c>
      <c r="F23" s="30">
        <v>7600</v>
      </c>
      <c r="G23" s="28">
        <f>+H23*12%</f>
        <v>1824</v>
      </c>
      <c r="H23" s="28">
        <f>+F23*E23</f>
        <v>15200</v>
      </c>
      <c r="J23" s="35"/>
    </row>
    <row r="24" spans="2:13" x14ac:dyDescent="0.25">
      <c r="B24" s="10">
        <v>2</v>
      </c>
      <c r="C24" s="11" t="s">
        <v>634</v>
      </c>
      <c r="D24" s="9">
        <v>7323</v>
      </c>
      <c r="E24" s="10">
        <v>2</v>
      </c>
      <c r="F24" s="30">
        <v>10650</v>
      </c>
      <c r="G24" s="28">
        <f>+H24*12%</f>
        <v>2556</v>
      </c>
      <c r="H24" s="28">
        <f t="shared" ref="H24:H25" si="0">+F24*E24</f>
        <v>21300</v>
      </c>
      <c r="J24" s="35"/>
      <c r="M24" s="35"/>
    </row>
    <row r="25" spans="2:13" x14ac:dyDescent="0.25">
      <c r="B25" s="10">
        <v>3</v>
      </c>
      <c r="C25" s="11" t="s">
        <v>594</v>
      </c>
      <c r="D25" s="9">
        <v>3924</v>
      </c>
      <c r="E25" s="10">
        <v>1</v>
      </c>
      <c r="F25" s="30">
        <v>280</v>
      </c>
      <c r="G25" s="28">
        <f>+H25*18%</f>
        <v>50.4</v>
      </c>
      <c r="H25" s="28">
        <f t="shared" si="0"/>
        <v>280</v>
      </c>
      <c r="J25" s="35"/>
      <c r="M25" s="35"/>
    </row>
    <row r="26" spans="2:13" ht="15.75" x14ac:dyDescent="0.25">
      <c r="B26" s="10"/>
      <c r="C26" s="62"/>
      <c r="D26" s="9"/>
      <c r="E26" s="10"/>
      <c r="F26" s="30"/>
      <c r="G26" s="28"/>
      <c r="H26" s="28"/>
      <c r="J26" s="35"/>
      <c r="M26" s="35"/>
    </row>
    <row r="27" spans="2:13" ht="15.75" x14ac:dyDescent="0.25">
      <c r="B27" s="10"/>
      <c r="C27" s="62"/>
      <c r="D27" s="9"/>
      <c r="E27" s="10"/>
      <c r="F27" s="30"/>
      <c r="G27" s="28"/>
      <c r="H27" s="28"/>
      <c r="J27" s="35"/>
    </row>
    <row r="28" spans="2:13" ht="15.75" x14ac:dyDescent="0.25">
      <c r="B28" s="10"/>
      <c r="C28" s="62"/>
      <c r="D28" s="9"/>
      <c r="E28" s="10"/>
      <c r="F28" s="30"/>
      <c r="G28" s="28"/>
      <c r="H28" s="28"/>
      <c r="J28" s="35"/>
    </row>
    <row r="29" spans="2:13" ht="15.75" x14ac:dyDescent="0.25">
      <c r="B29" s="10"/>
      <c r="C29" s="62"/>
      <c r="D29" s="9"/>
      <c r="E29" s="10"/>
      <c r="F29" s="30"/>
      <c r="G29" s="28"/>
      <c r="H29" s="28"/>
      <c r="J29" s="35"/>
    </row>
    <row r="30" spans="2:13" ht="15.75" x14ac:dyDescent="0.25">
      <c r="B30" s="10"/>
      <c r="C30" s="62"/>
      <c r="D30" s="9"/>
      <c r="E30" s="10"/>
      <c r="F30" s="30"/>
      <c r="G30" s="28"/>
      <c r="H30" s="28"/>
      <c r="J30" s="35"/>
    </row>
    <row r="31" spans="2:13" x14ac:dyDescent="0.25">
      <c r="B31" s="10"/>
      <c r="C31" s="11"/>
      <c r="D31" s="9"/>
      <c r="E31" s="10"/>
      <c r="F31" s="30"/>
      <c r="G31" s="28"/>
      <c r="H31" s="28"/>
      <c r="J31" s="35"/>
    </row>
    <row r="32" spans="2:13" x14ac:dyDescent="0.25">
      <c r="B32" s="10"/>
      <c r="C32" s="11"/>
      <c r="D32" s="9"/>
      <c r="E32" s="10"/>
      <c r="F32" s="30"/>
      <c r="G32" s="28"/>
      <c r="H32" s="28"/>
      <c r="J32" s="35"/>
    </row>
    <row r="33" spans="2:11" x14ac:dyDescent="0.25">
      <c r="B33" s="10"/>
      <c r="C33" s="11"/>
      <c r="D33" s="9"/>
      <c r="E33" s="10"/>
      <c r="F33" s="30"/>
      <c r="G33" s="28"/>
      <c r="H33" s="28"/>
      <c r="J33" s="35"/>
    </row>
    <row r="34" spans="2:11" x14ac:dyDescent="0.25">
      <c r="B34" s="10"/>
      <c r="C34" s="11"/>
      <c r="D34" s="9"/>
      <c r="E34" s="10"/>
      <c r="F34" s="30"/>
      <c r="G34" s="28"/>
      <c r="H34" s="28"/>
      <c r="J34" s="35"/>
    </row>
    <row r="35" spans="2:11" x14ac:dyDescent="0.25">
      <c r="B35" s="10"/>
      <c r="C35" s="11"/>
      <c r="D35" s="9"/>
      <c r="E35" s="10"/>
      <c r="F35" s="30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5</v>
      </c>
      <c r="F45" s="12"/>
      <c r="G45" s="38">
        <f>SUM(G23:G44)</f>
        <v>4430.3999999999996</v>
      </c>
      <c r="H45" s="40">
        <f>SUM(H23:H44)</f>
        <v>36780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36780</v>
      </c>
      <c r="K47" s="35"/>
    </row>
    <row r="48" spans="2:11" ht="15.75" x14ac:dyDescent="0.25">
      <c r="B48" s="77" t="s">
        <v>635</v>
      </c>
      <c r="C48" s="77"/>
      <c r="D48" s="77"/>
      <c r="E48" s="15" t="s">
        <v>219</v>
      </c>
      <c r="F48" s="2"/>
      <c r="G48" s="2"/>
      <c r="H48" s="23">
        <f>+G23+G24</f>
        <v>4380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f>+G25</f>
        <v>50.4</v>
      </c>
    </row>
    <row r="50" spans="2:8" ht="15.75" x14ac:dyDescent="0.25">
      <c r="B50" s="55"/>
      <c r="C50" s="55"/>
      <c r="D50" s="55"/>
      <c r="E50" s="15" t="s">
        <v>441</v>
      </c>
      <c r="F50" s="2"/>
      <c r="G50" s="2"/>
      <c r="H50" s="23">
        <v>0</v>
      </c>
    </row>
    <row r="51" spans="2:8" ht="15.75" x14ac:dyDescent="0.25">
      <c r="B51" s="55"/>
      <c r="C51" s="55"/>
      <c r="D51" s="55"/>
      <c r="E51" s="15" t="s">
        <v>442</v>
      </c>
      <c r="F51" s="2"/>
      <c r="G51" s="2"/>
      <c r="H51" s="23">
        <v>0</v>
      </c>
    </row>
    <row r="52" spans="2:8" ht="15.75" x14ac:dyDescent="0.25">
      <c r="B52" s="55"/>
      <c r="C52" s="55"/>
      <c r="D52" s="55"/>
      <c r="E52" s="15" t="s">
        <v>19</v>
      </c>
      <c r="F52" s="2"/>
      <c r="G52" s="2"/>
      <c r="H52" s="23">
        <v>-0.4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41210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4"/>
      <c r="C55" s="54"/>
      <c r="D55" s="54"/>
      <c r="E55" s="2" t="s">
        <v>23</v>
      </c>
      <c r="F55" s="2"/>
      <c r="G55" s="2"/>
      <c r="H55" s="24">
        <f>+H53+H54</f>
        <v>41210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1181102362204722" bottom="0" header="0.31496062992125984" footer="0.31496062992125984"/>
  <pageSetup paperSize="9" scale="80" orientation="portrait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7"/>
  <sheetViews>
    <sheetView workbookViewId="0">
      <selection activeCell="B5" sqref="B5:H57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78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79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80</v>
      </c>
      <c r="D22" s="10">
        <v>69111011</v>
      </c>
      <c r="E22" s="10">
        <v>30</v>
      </c>
      <c r="F22" s="10">
        <v>660</v>
      </c>
      <c r="G22" s="9">
        <f>+H22*18%</f>
        <v>3564</v>
      </c>
      <c r="H22" s="9">
        <f t="shared" ref="H22" si="0">+F22*E22</f>
        <v>19800</v>
      </c>
    </row>
    <row r="23" spans="2:8" x14ac:dyDescent="0.25">
      <c r="B23" s="10"/>
      <c r="C23" s="9"/>
      <c r="D23" s="9"/>
      <c r="E23" s="10"/>
      <c r="F23" s="25"/>
      <c r="G23" s="9"/>
      <c r="H23" s="9"/>
    </row>
    <row r="24" spans="2:8" x14ac:dyDescent="0.25">
      <c r="B24" s="10"/>
      <c r="C24" s="9"/>
      <c r="D24" s="10"/>
      <c r="E24" s="10"/>
      <c r="F24" s="10"/>
      <c r="G24" s="9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25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1" x14ac:dyDescent="0.25">
      <c r="B33" s="10"/>
      <c r="C33" s="9"/>
      <c r="D33" s="9"/>
      <c r="E33" s="10"/>
      <c r="F33" s="25"/>
      <c r="G33" s="9"/>
      <c r="H33" s="9"/>
    </row>
    <row r="34" spans="2:11" x14ac:dyDescent="0.25">
      <c r="B34" s="10"/>
      <c r="C34" s="9"/>
      <c r="D34" s="9"/>
      <c r="E34" s="10"/>
      <c r="F34" s="25"/>
      <c r="G34" s="9"/>
      <c r="H34" s="9"/>
    </row>
    <row r="35" spans="2:11" x14ac:dyDescent="0.25">
      <c r="B35" s="10"/>
      <c r="C35" s="9"/>
      <c r="D35" s="9"/>
      <c r="E35" s="10"/>
      <c r="F35" s="25"/>
      <c r="G35" s="9"/>
      <c r="H35" s="9"/>
    </row>
    <row r="37" spans="2:11" x14ac:dyDescent="0.25">
      <c r="B37" s="12" t="s">
        <v>15</v>
      </c>
      <c r="C37" s="12"/>
      <c r="D37" s="12"/>
      <c r="E37" s="13">
        <f>SUM(E21:E35)</f>
        <v>30</v>
      </c>
      <c r="F37" s="12"/>
      <c r="G37" s="13">
        <f>SUM(G22:G35)</f>
        <v>3564</v>
      </c>
      <c r="H37" s="12">
        <f>SUM(H21:H35)</f>
        <v>19800</v>
      </c>
    </row>
    <row r="38" spans="2:11" x14ac:dyDescent="0.25">
      <c r="B38" s="9"/>
      <c r="C38" s="9"/>
      <c r="D38" s="9"/>
      <c r="E38" s="9"/>
      <c r="F38" s="9"/>
      <c r="G38" s="9"/>
      <c r="H38" s="9"/>
    </row>
    <row r="39" spans="2:11" x14ac:dyDescent="0.25">
      <c r="B39" s="76" t="s">
        <v>30</v>
      </c>
      <c r="C39" s="76"/>
      <c r="D39" s="76"/>
      <c r="E39" s="14" t="s">
        <v>16</v>
      </c>
      <c r="F39" s="14"/>
      <c r="G39" s="14"/>
      <c r="H39" s="14">
        <f>+H37</f>
        <v>19800</v>
      </c>
      <c r="K39">
        <v>19800</v>
      </c>
    </row>
    <row r="40" spans="2:11" x14ac:dyDescent="0.25">
      <c r="B40" s="22"/>
      <c r="C40" s="22"/>
      <c r="D40" s="22"/>
      <c r="E40" s="9" t="s">
        <v>81</v>
      </c>
      <c r="F40" s="9"/>
      <c r="G40" s="9"/>
      <c r="H40" s="9">
        <v>2376</v>
      </c>
      <c r="K40">
        <v>2376</v>
      </c>
    </row>
    <row r="41" spans="2:11" ht="15.75" x14ac:dyDescent="0.25">
      <c r="B41" s="77" t="s">
        <v>82</v>
      </c>
      <c r="C41" s="77"/>
      <c r="D41" s="77"/>
      <c r="E41" s="15" t="s">
        <v>17</v>
      </c>
      <c r="F41" s="2"/>
      <c r="G41" s="2"/>
      <c r="H41" s="2">
        <v>0</v>
      </c>
      <c r="K41">
        <f>+K39-K40</f>
        <v>17424</v>
      </c>
    </row>
    <row r="42" spans="2:11" ht="15.75" x14ac:dyDescent="0.25">
      <c r="B42" s="77"/>
      <c r="C42" s="77"/>
      <c r="D42" s="77"/>
      <c r="E42" s="15" t="s">
        <v>18</v>
      </c>
      <c r="F42" s="2"/>
      <c r="G42" s="2"/>
      <c r="H42" s="2">
        <v>0</v>
      </c>
      <c r="K42">
        <f>+K41*6%</f>
        <v>1045.44</v>
      </c>
    </row>
    <row r="43" spans="2:11" ht="15.75" x14ac:dyDescent="0.25">
      <c r="B43" s="16"/>
      <c r="C43" s="16"/>
      <c r="D43" s="16"/>
      <c r="E43" s="15" t="s">
        <v>36</v>
      </c>
      <c r="F43" s="2"/>
      <c r="G43" s="2"/>
      <c r="H43" s="26">
        <f>+K41*6%</f>
        <v>1045.44</v>
      </c>
      <c r="K43">
        <f>+K41*6%</f>
        <v>1045.44</v>
      </c>
    </row>
    <row r="44" spans="2:11" ht="15.75" x14ac:dyDescent="0.25">
      <c r="B44" s="16"/>
      <c r="C44" s="16"/>
      <c r="D44" s="16"/>
      <c r="E44" s="15" t="s">
        <v>35</v>
      </c>
      <c r="F44" s="2"/>
      <c r="G44" s="2"/>
      <c r="H44" s="26">
        <f>+K41*6%</f>
        <v>1045.44</v>
      </c>
      <c r="K44">
        <f>+K41+K42+K43</f>
        <v>19514.879999999997</v>
      </c>
    </row>
    <row r="45" spans="2:11" ht="15.75" x14ac:dyDescent="0.25">
      <c r="B45" s="16"/>
      <c r="C45" s="16"/>
      <c r="D45" s="16"/>
      <c r="E45" s="15" t="s">
        <v>19</v>
      </c>
      <c r="F45" s="2"/>
      <c r="G45" s="2"/>
      <c r="H45" s="2">
        <v>0.12</v>
      </c>
    </row>
    <row r="46" spans="2:11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+H39-H40+H43+H44+H45</f>
        <v>19514.999999999996</v>
      </c>
    </row>
    <row r="47" spans="2:11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1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19514.999999999996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39:D39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35.85546875" customWidth="1"/>
    <col min="4" max="4" width="11.140625" bestFit="1" customWidth="1"/>
    <col min="5" max="5" width="12.85546875" bestFit="1" customWidth="1"/>
    <col min="6" max="6" width="12.140625" customWidth="1"/>
    <col min="7" max="7" width="13.57031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319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320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322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330</v>
      </c>
      <c r="C19" s="4"/>
      <c r="D19" s="4"/>
      <c r="E19" s="4"/>
      <c r="F19" s="4" t="s">
        <v>595</v>
      </c>
      <c r="G19" s="4"/>
      <c r="H19" s="2"/>
    </row>
    <row r="20" spans="2:8" ht="15.75" x14ac:dyDescent="0.25">
      <c r="B20" s="4" t="s">
        <v>139</v>
      </c>
      <c r="C20" s="4"/>
      <c r="D20" s="4"/>
      <c r="E20" s="4"/>
      <c r="F20" s="2" t="s">
        <v>593</v>
      </c>
      <c r="G20" s="4"/>
      <c r="H20" s="2"/>
    </row>
    <row r="21" spans="2:8" ht="15.75" x14ac:dyDescent="0.25">
      <c r="B21" s="4" t="s">
        <v>323</v>
      </c>
      <c r="C21" s="4"/>
      <c r="D21" s="4"/>
      <c r="E21" s="4"/>
      <c r="F21" s="5" t="s">
        <v>358</v>
      </c>
      <c r="G21" s="5"/>
      <c r="H21" s="5"/>
    </row>
    <row r="22" spans="2:8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x14ac:dyDescent="0.25">
      <c r="B24" s="10">
        <v>1</v>
      </c>
      <c r="C24" s="9" t="s">
        <v>596</v>
      </c>
      <c r="D24" s="9">
        <v>8215</v>
      </c>
      <c r="E24" s="10">
        <v>60</v>
      </c>
      <c r="F24" s="37">
        <v>78.400000000000006</v>
      </c>
      <c r="G24" s="28">
        <f t="shared" ref="G24:G25" si="0">+H24*18%</f>
        <v>846.71999999999991</v>
      </c>
      <c r="H24" s="28">
        <f t="shared" ref="H24:H25" si="1">+F24*E24</f>
        <v>4704</v>
      </c>
    </row>
    <row r="25" spans="2:8" x14ac:dyDescent="0.25">
      <c r="B25" s="10">
        <v>2</v>
      </c>
      <c r="C25" s="9" t="s">
        <v>354</v>
      </c>
      <c r="D25" s="21">
        <v>8215</v>
      </c>
      <c r="E25" s="10">
        <v>108</v>
      </c>
      <c r="F25" s="37">
        <v>54.6</v>
      </c>
      <c r="G25" s="28">
        <f t="shared" si="0"/>
        <v>1061.424</v>
      </c>
      <c r="H25" s="28">
        <f t="shared" si="1"/>
        <v>5896.8</v>
      </c>
    </row>
    <row r="26" spans="2:8" x14ac:dyDescent="0.25">
      <c r="B26" s="10"/>
      <c r="C26" s="11"/>
      <c r="D26" s="9"/>
      <c r="E26" s="10"/>
      <c r="F26" s="37"/>
      <c r="G26" s="28"/>
      <c r="H26" s="28"/>
    </row>
    <row r="27" spans="2:8" x14ac:dyDescent="0.25">
      <c r="B27" s="10"/>
      <c r="C27" s="11"/>
      <c r="D27" s="9"/>
      <c r="E27" s="10"/>
      <c r="F27" s="37"/>
      <c r="G27" s="28"/>
      <c r="H27" s="28"/>
    </row>
    <row r="28" spans="2:8" x14ac:dyDescent="0.25">
      <c r="B28" s="10"/>
      <c r="C28" s="11"/>
      <c r="D28" s="21"/>
      <c r="E28" s="10"/>
      <c r="F28" s="37"/>
      <c r="G28" s="28"/>
      <c r="H28" s="28"/>
    </row>
    <row r="29" spans="2:8" x14ac:dyDescent="0.25">
      <c r="B29" s="10"/>
      <c r="C29" s="9"/>
      <c r="D29" s="9"/>
      <c r="E29" s="10"/>
      <c r="F29" s="37"/>
      <c r="G29" s="28"/>
      <c r="H29" s="28"/>
    </row>
    <row r="30" spans="2:8" x14ac:dyDescent="0.25">
      <c r="B30" s="10"/>
      <c r="C30" s="9"/>
      <c r="D30" s="21"/>
      <c r="E30" s="10"/>
      <c r="F30" s="37"/>
      <c r="G30" s="28"/>
      <c r="H30" s="28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7" spans="2:12" x14ac:dyDescent="0.25">
      <c r="B37" s="10"/>
      <c r="C37" s="9"/>
      <c r="D37" s="9"/>
      <c r="E37" s="10"/>
      <c r="F37" s="25"/>
      <c r="G37" s="9"/>
      <c r="H37" s="9"/>
    </row>
    <row r="39" spans="2:12" x14ac:dyDescent="0.25">
      <c r="B39" s="12" t="s">
        <v>15</v>
      </c>
      <c r="C39" s="12"/>
      <c r="D39" s="12"/>
      <c r="E39" s="13">
        <f>SUM(E23:E37)</f>
        <v>168</v>
      </c>
      <c r="F39" s="12"/>
      <c r="G39" s="13">
        <f>SUM(G23:G37)</f>
        <v>1908.1439999999998</v>
      </c>
      <c r="H39" s="12">
        <f>SUM(H23:H37)</f>
        <v>10600.8</v>
      </c>
    </row>
    <row r="40" spans="2:12" x14ac:dyDescent="0.25">
      <c r="B40" s="9"/>
      <c r="C40" s="9"/>
      <c r="D40" s="9"/>
      <c r="E40" s="9"/>
      <c r="F40" s="9"/>
      <c r="G40" s="9"/>
      <c r="H40" s="9"/>
    </row>
    <row r="41" spans="2:12" x14ac:dyDescent="0.25">
      <c r="B41" s="76" t="s">
        <v>30</v>
      </c>
      <c r="C41" s="76"/>
      <c r="D41" s="76"/>
      <c r="E41" s="14" t="s">
        <v>16</v>
      </c>
      <c r="F41" s="14"/>
      <c r="G41" s="14"/>
      <c r="H41" s="27">
        <f>+H39</f>
        <v>10600.8</v>
      </c>
      <c r="J41" s="35" t="e">
        <f>+H41-#REF!</f>
        <v>#REF!</v>
      </c>
      <c r="L41" s="35"/>
    </row>
    <row r="42" spans="2:12" ht="15.75" x14ac:dyDescent="0.25">
      <c r="B42" s="77" t="s">
        <v>597</v>
      </c>
      <c r="C42" s="77"/>
      <c r="D42" s="77"/>
      <c r="E42" s="15" t="s">
        <v>17</v>
      </c>
      <c r="F42" s="2"/>
      <c r="G42" s="2"/>
      <c r="H42" s="23">
        <v>0</v>
      </c>
    </row>
    <row r="43" spans="2:12" ht="15.75" x14ac:dyDescent="0.25">
      <c r="B43" s="77"/>
      <c r="C43" s="77"/>
      <c r="D43" s="77"/>
      <c r="E43" s="15" t="s">
        <v>18</v>
      </c>
      <c r="F43" s="2"/>
      <c r="G43" s="2"/>
      <c r="H43" s="23">
        <v>0</v>
      </c>
    </row>
    <row r="44" spans="2:12" ht="15.75" x14ac:dyDescent="0.25">
      <c r="B44" s="55"/>
      <c r="C44" s="55"/>
      <c r="D44" s="55"/>
      <c r="E44" s="15" t="s">
        <v>253</v>
      </c>
      <c r="F44" s="2"/>
      <c r="G44" s="2"/>
      <c r="H44" s="23">
        <f>+H41*18%</f>
        <v>1908.1439999999998</v>
      </c>
    </row>
    <row r="45" spans="2:12" ht="15.75" x14ac:dyDescent="0.25">
      <c r="B45" s="55"/>
      <c r="C45" s="55"/>
      <c r="D45" s="55"/>
      <c r="E45" s="15"/>
      <c r="F45" s="2"/>
      <c r="G45" s="2"/>
      <c r="H45" s="23">
        <v>0</v>
      </c>
    </row>
    <row r="46" spans="2:12" ht="15.75" x14ac:dyDescent="0.25">
      <c r="B46" s="55"/>
      <c r="C46" s="55"/>
      <c r="D46" s="55"/>
      <c r="E46" s="15" t="s">
        <v>19</v>
      </c>
      <c r="F46" s="2"/>
      <c r="G46" s="2"/>
      <c r="H46" s="23">
        <v>0.06</v>
      </c>
    </row>
    <row r="47" spans="2:12" ht="15.75" x14ac:dyDescent="0.25">
      <c r="B47" s="78" t="s">
        <v>20</v>
      </c>
      <c r="C47" s="78"/>
      <c r="D47" s="78"/>
      <c r="E47" s="17" t="s">
        <v>15</v>
      </c>
      <c r="F47" s="2"/>
      <c r="G47" s="2"/>
      <c r="H47" s="24">
        <f>+H41+H44+H45+H46+H42+H43</f>
        <v>12509.003999999999</v>
      </c>
    </row>
    <row r="48" spans="2:12" ht="15.75" x14ac:dyDescent="0.25">
      <c r="B48" s="72" t="s">
        <v>21</v>
      </c>
      <c r="C48" s="72"/>
      <c r="D48" s="72"/>
      <c r="E48" s="2" t="s">
        <v>22</v>
      </c>
      <c r="F48" s="2"/>
      <c r="G48" s="2"/>
      <c r="H48" s="2">
        <v>0</v>
      </c>
    </row>
    <row r="49" spans="2:8" ht="15.75" x14ac:dyDescent="0.25">
      <c r="B49" s="54"/>
      <c r="C49" s="54"/>
      <c r="D49" s="54"/>
      <c r="E49" s="2" t="s">
        <v>23</v>
      </c>
      <c r="F49" s="2"/>
      <c r="G49" s="2"/>
      <c r="H49" s="24">
        <f>+H47+H48</f>
        <v>12509.003999999999</v>
      </c>
    </row>
    <row r="50" spans="2:8" ht="15.75" x14ac:dyDescent="0.25">
      <c r="B50" s="5"/>
      <c r="C50" s="5"/>
      <c r="D50" s="5"/>
      <c r="E50" s="5"/>
      <c r="F50" s="5"/>
      <c r="G50" s="5"/>
      <c r="H50" s="5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2"/>
      <c r="C52" s="2"/>
      <c r="D52" s="2"/>
      <c r="E52" s="2"/>
      <c r="F52" s="2"/>
      <c r="G52" s="2"/>
      <c r="H52" s="2"/>
    </row>
    <row r="53" spans="2:8" ht="15.75" x14ac:dyDescent="0.25">
      <c r="B53" s="19"/>
      <c r="C53" s="19"/>
      <c r="D53" s="19"/>
      <c r="E53" s="19"/>
      <c r="F53" s="19"/>
      <c r="G53" s="19"/>
      <c r="H53" s="19"/>
    </row>
    <row r="54" spans="2:8" ht="18" x14ac:dyDescent="0.25">
      <c r="B54" s="20" t="s">
        <v>24</v>
      </c>
      <c r="C54" s="19"/>
      <c r="D54" s="19"/>
      <c r="E54" s="19"/>
      <c r="F54" s="73" t="s">
        <v>25</v>
      </c>
      <c r="G54" s="73"/>
      <c r="H54" s="73"/>
    </row>
    <row r="55" spans="2:8" ht="15.75" x14ac:dyDescent="0.25">
      <c r="B55" s="21" t="s">
        <v>26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27</v>
      </c>
      <c r="C56" s="19"/>
      <c r="D56" s="19"/>
      <c r="E56" s="19"/>
      <c r="F56" s="19"/>
      <c r="G56" s="19"/>
      <c r="H56" s="19"/>
    </row>
    <row r="57" spans="2:8" ht="15.75" x14ac:dyDescent="0.25">
      <c r="B57" s="21" t="s">
        <v>28</v>
      </c>
      <c r="C57" s="19"/>
      <c r="D57" s="19"/>
      <c r="E57" s="19"/>
      <c r="F57" s="19"/>
      <c r="G57" s="19"/>
      <c r="H57" s="19"/>
    </row>
    <row r="58" spans="2:8" ht="15.75" x14ac:dyDescent="0.25">
      <c r="B58" s="19"/>
      <c r="C58" s="19"/>
      <c r="D58" s="19"/>
      <c r="E58" s="19"/>
      <c r="F58" s="73" t="s">
        <v>29</v>
      </c>
      <c r="G58" s="73"/>
      <c r="H58" s="73"/>
    </row>
  </sheetData>
  <mergeCells count="9">
    <mergeCell ref="B48:D48"/>
    <mergeCell ref="F54:H54"/>
    <mergeCell ref="F58:H58"/>
    <mergeCell ref="B6:C6"/>
    <mergeCell ref="B14:H14"/>
    <mergeCell ref="B41:D41"/>
    <mergeCell ref="B42:D42"/>
    <mergeCell ref="B43:D43"/>
    <mergeCell ref="B47:D47"/>
  </mergeCells>
  <hyperlinks>
    <hyperlink ref="E42" r:id="rId1"/>
    <hyperlink ref="E43" r:id="rId2"/>
    <hyperlink ref="E44" r:id="rId3"/>
  </hyperlinks>
  <pageMargins left="0.39370078740157483" right="0" top="0.39370078740157483" bottom="0" header="0.51181102362204722" footer="0.51181102362204722"/>
  <pageSetup paperSize="9" scale="85" orientation="portrait" verticalDpi="0" r:id="rId4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7"/>
  <sheetViews>
    <sheetView workbookViewId="0">
      <selection activeCell="B19" sqref="B19"/>
    </sheetView>
  </sheetViews>
  <sheetFormatPr defaultColWidth="11.42578125" defaultRowHeight="15" x14ac:dyDescent="0.25"/>
  <cols>
    <col min="1" max="1" width="4.28515625" customWidth="1"/>
    <col min="2" max="2" width="6.7109375" customWidth="1"/>
    <col min="3" max="3" width="39" customWidth="1"/>
    <col min="4" max="4" width="11.140625" bestFit="1" customWidth="1"/>
    <col min="5" max="5" width="12.85546875" bestFit="1" customWidth="1"/>
    <col min="6" max="6" width="12.140625" customWidth="1"/>
    <col min="7" max="7" width="13.5703125" customWidth="1"/>
    <col min="8" max="8" width="13" customWidth="1"/>
    <col min="10" max="10" width="0" hidden="1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224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225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226</v>
      </c>
      <c r="C18" s="4"/>
      <c r="D18" s="4"/>
      <c r="E18" s="4"/>
      <c r="F18" s="4"/>
      <c r="G18" s="4"/>
      <c r="H18" s="4"/>
    </row>
    <row r="19" spans="2:8" ht="15.75" x14ac:dyDescent="0.25">
      <c r="B19" s="4" t="s">
        <v>227</v>
      </c>
      <c r="C19" s="4"/>
      <c r="D19" s="4"/>
      <c r="E19" s="4"/>
      <c r="F19" s="4" t="s">
        <v>598</v>
      </c>
      <c r="G19" s="4"/>
      <c r="H19" s="2"/>
    </row>
    <row r="20" spans="2:8" ht="15.75" x14ac:dyDescent="0.25">
      <c r="B20" s="4" t="s">
        <v>7</v>
      </c>
      <c r="C20" s="4"/>
      <c r="D20" s="4"/>
      <c r="E20" s="4"/>
      <c r="F20" s="2" t="s">
        <v>593</v>
      </c>
      <c r="G20" s="4"/>
      <c r="H20" s="2"/>
    </row>
    <row r="21" spans="2:8" ht="15.75" x14ac:dyDescent="0.25">
      <c r="B21" s="4" t="s">
        <v>599</v>
      </c>
      <c r="C21" s="4"/>
      <c r="D21" s="4"/>
      <c r="E21" s="4"/>
      <c r="F21" s="5" t="s">
        <v>600</v>
      </c>
      <c r="G21" s="5"/>
      <c r="H21" s="5"/>
    </row>
    <row r="22" spans="2:8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8" x14ac:dyDescent="0.25">
      <c r="C23" s="9"/>
      <c r="D23" s="9"/>
      <c r="E23" s="10"/>
      <c r="F23" s="9"/>
      <c r="G23" s="9"/>
      <c r="H23" s="9"/>
    </row>
    <row r="24" spans="2:8" ht="30" x14ac:dyDescent="0.25">
      <c r="B24" s="10">
        <v>1</v>
      </c>
      <c r="C24" s="58" t="s">
        <v>601</v>
      </c>
      <c r="D24" s="9">
        <v>8215</v>
      </c>
      <c r="E24" s="10">
        <v>4</v>
      </c>
      <c r="F24" s="37">
        <v>14000</v>
      </c>
      <c r="G24" s="28">
        <f t="shared" ref="G24" si="0">+H24*18%</f>
        <v>10080</v>
      </c>
      <c r="H24" s="28">
        <f t="shared" ref="H24:H28" si="1">+F24*E24</f>
        <v>56000</v>
      </c>
    </row>
    <row r="25" spans="2:8" x14ac:dyDescent="0.25">
      <c r="B25" s="10">
        <v>2</v>
      </c>
      <c r="C25" s="58" t="s">
        <v>602</v>
      </c>
      <c r="D25" s="9">
        <v>7323</v>
      </c>
      <c r="E25" s="10">
        <v>5</v>
      </c>
      <c r="F25" s="37">
        <v>530</v>
      </c>
      <c r="G25" s="28">
        <f>+H25*12%</f>
        <v>318</v>
      </c>
      <c r="H25" s="28">
        <f t="shared" si="1"/>
        <v>2650</v>
      </c>
    </row>
    <row r="26" spans="2:8" x14ac:dyDescent="0.25">
      <c r="B26" s="10">
        <v>3</v>
      </c>
      <c r="C26" s="59" t="s">
        <v>603</v>
      </c>
      <c r="D26" s="9">
        <v>7323</v>
      </c>
      <c r="E26" s="10">
        <v>5</v>
      </c>
      <c r="F26" s="37">
        <v>610</v>
      </c>
      <c r="G26" s="28">
        <f t="shared" ref="G26:G28" si="2">+H26*12%</f>
        <v>366</v>
      </c>
      <c r="H26" s="28">
        <f t="shared" si="1"/>
        <v>3050</v>
      </c>
    </row>
    <row r="27" spans="2:8" x14ac:dyDescent="0.25">
      <c r="B27" s="10">
        <v>4</v>
      </c>
      <c r="C27" s="59" t="s">
        <v>604</v>
      </c>
      <c r="D27" s="9">
        <v>7323</v>
      </c>
      <c r="E27" s="10">
        <v>10</v>
      </c>
      <c r="F27" s="37">
        <v>398</v>
      </c>
      <c r="G27" s="28">
        <f t="shared" si="2"/>
        <v>477.59999999999997</v>
      </c>
      <c r="H27" s="28">
        <f t="shared" si="1"/>
        <v>3980</v>
      </c>
    </row>
    <row r="28" spans="2:8" x14ac:dyDescent="0.25">
      <c r="B28" s="10">
        <v>5</v>
      </c>
      <c r="C28" s="59" t="s">
        <v>605</v>
      </c>
      <c r="D28" s="9">
        <v>7323</v>
      </c>
      <c r="E28" s="10">
        <v>10</v>
      </c>
      <c r="F28" s="37">
        <v>460</v>
      </c>
      <c r="G28" s="28">
        <f t="shared" si="2"/>
        <v>552</v>
      </c>
      <c r="H28" s="28">
        <f t="shared" si="1"/>
        <v>4600</v>
      </c>
    </row>
    <row r="29" spans="2:8" x14ac:dyDescent="0.25">
      <c r="B29" s="10"/>
      <c r="C29" s="9"/>
      <c r="D29" s="9"/>
      <c r="E29" s="10"/>
      <c r="F29" s="37"/>
      <c r="G29" s="28"/>
      <c r="H29" s="28"/>
    </row>
    <row r="30" spans="2:8" x14ac:dyDescent="0.25">
      <c r="B30" s="10"/>
      <c r="C30" s="9"/>
      <c r="D30" s="21"/>
      <c r="E30" s="10"/>
      <c r="F30" s="37"/>
      <c r="G30" s="28"/>
      <c r="H30" s="28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2" x14ac:dyDescent="0.25">
      <c r="B33" s="10"/>
      <c r="C33" s="9"/>
      <c r="D33" s="9"/>
      <c r="E33" s="10"/>
      <c r="F33" s="25"/>
      <c r="G33" s="9"/>
      <c r="H33" s="9"/>
    </row>
    <row r="34" spans="2:12" x14ac:dyDescent="0.25">
      <c r="B34" s="10"/>
      <c r="C34" s="9"/>
      <c r="D34" s="9"/>
      <c r="E34" s="10"/>
      <c r="F34" s="25"/>
      <c r="G34" s="9"/>
      <c r="H34" s="9"/>
    </row>
    <row r="35" spans="2:12" x14ac:dyDescent="0.25">
      <c r="B35" s="10"/>
      <c r="C35" s="9"/>
      <c r="D35" s="9"/>
      <c r="E35" s="10"/>
      <c r="F35" s="25"/>
      <c r="G35" s="9"/>
      <c r="H35" s="9"/>
    </row>
    <row r="36" spans="2:12" x14ac:dyDescent="0.25">
      <c r="B36" s="10"/>
      <c r="C36" s="9"/>
      <c r="D36" s="9"/>
      <c r="E36" s="10"/>
      <c r="F36" s="25"/>
      <c r="G36" s="9"/>
      <c r="H36" s="9"/>
    </row>
    <row r="38" spans="2:12" x14ac:dyDescent="0.25">
      <c r="B38" s="12" t="s">
        <v>15</v>
      </c>
      <c r="C38" s="12"/>
      <c r="D38" s="12"/>
      <c r="E38" s="13">
        <f>SUM(E23:E36)</f>
        <v>34</v>
      </c>
      <c r="F38" s="12"/>
      <c r="G38" s="13">
        <f>SUM(G23:G36)</f>
        <v>11793.6</v>
      </c>
      <c r="H38" s="12">
        <f>SUM(H23:H36)</f>
        <v>70280</v>
      </c>
    </row>
    <row r="39" spans="2:12" x14ac:dyDescent="0.25">
      <c r="B39" s="9"/>
      <c r="C39" s="9"/>
      <c r="D39" s="9"/>
      <c r="E39" s="9"/>
      <c r="F39" s="9"/>
      <c r="G39" s="9"/>
      <c r="H39" s="9"/>
    </row>
    <row r="40" spans="2:12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70280</v>
      </c>
      <c r="J40" s="35" t="e">
        <f>+H40-#REF!</f>
        <v>#REF!</v>
      </c>
      <c r="L40" s="35"/>
    </row>
    <row r="41" spans="2:12" ht="15.75" x14ac:dyDescent="0.25">
      <c r="B41" s="77" t="s">
        <v>606</v>
      </c>
      <c r="C41" s="77"/>
      <c r="D41" s="77"/>
      <c r="E41" s="15" t="s">
        <v>17</v>
      </c>
      <c r="F41" s="2"/>
      <c r="G41" s="2"/>
      <c r="H41" s="23">
        <f>+H24*9%</f>
        <v>5040</v>
      </c>
    </row>
    <row r="42" spans="2:12" ht="15.75" x14ac:dyDescent="0.25">
      <c r="B42" s="77"/>
      <c r="C42" s="77"/>
      <c r="D42" s="77"/>
      <c r="E42" s="15" t="s">
        <v>18</v>
      </c>
      <c r="F42" s="2"/>
      <c r="G42" s="2"/>
      <c r="H42" s="23">
        <f>+H24*9%</f>
        <v>5040</v>
      </c>
    </row>
    <row r="43" spans="2:12" ht="15.75" x14ac:dyDescent="0.25">
      <c r="B43" s="55"/>
      <c r="C43" s="55"/>
      <c r="D43" s="55"/>
      <c r="E43" s="15" t="s">
        <v>36</v>
      </c>
      <c r="F43" s="2"/>
      <c r="G43" s="2"/>
      <c r="H43" s="23">
        <f>(H25+H26+H27+H28)*6%</f>
        <v>856.8</v>
      </c>
    </row>
    <row r="44" spans="2:12" ht="15.75" x14ac:dyDescent="0.25">
      <c r="B44" s="55"/>
      <c r="C44" s="55"/>
      <c r="D44" s="55"/>
      <c r="E44" s="15" t="s">
        <v>35</v>
      </c>
      <c r="F44" s="2"/>
      <c r="G44" s="2"/>
      <c r="H44" s="23">
        <f>(H25+H26+H27+H28)*6%</f>
        <v>856.8</v>
      </c>
    </row>
    <row r="45" spans="2:12" ht="15.75" x14ac:dyDescent="0.25">
      <c r="B45" s="55"/>
      <c r="C45" s="55"/>
      <c r="D45" s="55"/>
      <c r="E45" s="15" t="s">
        <v>19</v>
      </c>
      <c r="F45" s="2"/>
      <c r="G45" s="2"/>
      <c r="H45" s="23">
        <v>0.4</v>
      </c>
    </row>
    <row r="46" spans="2:12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+H40+H43+H44+H45+H41+H42</f>
        <v>82074</v>
      </c>
    </row>
    <row r="47" spans="2:12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2" ht="15.75" x14ac:dyDescent="0.25">
      <c r="B48" s="54"/>
      <c r="C48" s="54"/>
      <c r="D48" s="54"/>
      <c r="E48" s="2" t="s">
        <v>23</v>
      </c>
      <c r="F48" s="2"/>
      <c r="G48" s="2"/>
      <c r="H48" s="24">
        <f>+H46+H47</f>
        <v>82074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6:C6"/>
    <mergeCell ref="B14:H14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.39370078740157483" right="0" top="0.39370078740157483" bottom="0" header="0.51181102362204722" footer="0.51181102362204722"/>
  <pageSetup paperSize="9" scale="85" orientation="portrait" verticalDpi="0" r:id="rId5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2.28515625" customWidth="1"/>
    <col min="4" max="4" width="11.85546875" customWidth="1"/>
    <col min="5" max="5" width="10" customWidth="1"/>
    <col min="6" max="6" width="11.5703125" customWidth="1"/>
    <col min="7" max="7" width="12.85546875" customWidth="1"/>
    <col min="8" max="8" width="14.71093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607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593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588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633</v>
      </c>
      <c r="D23" s="9">
        <v>7323</v>
      </c>
      <c r="E23" s="10">
        <v>2</v>
      </c>
      <c r="F23" s="30">
        <v>7600</v>
      </c>
      <c r="G23" s="28">
        <f>+H23*12%</f>
        <v>1824</v>
      </c>
      <c r="H23" s="28">
        <f>+F23*E23</f>
        <v>15200</v>
      </c>
      <c r="J23" s="35"/>
    </row>
    <row r="24" spans="2:13" x14ac:dyDescent="0.25">
      <c r="B24" s="10">
        <v>2</v>
      </c>
      <c r="C24" s="11" t="s">
        <v>634</v>
      </c>
      <c r="D24" s="9">
        <v>7323</v>
      </c>
      <c r="E24" s="10">
        <v>2</v>
      </c>
      <c r="F24" s="30">
        <v>10650</v>
      </c>
      <c r="G24" s="28">
        <f>+H24*12%</f>
        <v>2556</v>
      </c>
      <c r="H24" s="28">
        <f t="shared" ref="H24" si="0">+F24*E24</f>
        <v>21300</v>
      </c>
      <c r="J24" s="35"/>
      <c r="M24" s="35"/>
    </row>
    <row r="25" spans="2:13" x14ac:dyDescent="0.25">
      <c r="B25" s="10"/>
      <c r="C25" s="11"/>
      <c r="D25" s="9"/>
      <c r="E25" s="10"/>
      <c r="F25" s="30"/>
      <c r="G25" s="28"/>
      <c r="H25" s="28"/>
      <c r="J25" s="35"/>
      <c r="M25" s="35"/>
    </row>
    <row r="26" spans="2:13" ht="15.75" x14ac:dyDescent="0.25">
      <c r="B26" s="10"/>
      <c r="C26" s="62"/>
      <c r="D26" s="9"/>
      <c r="E26" s="10"/>
      <c r="F26" s="30"/>
      <c r="G26" s="28"/>
      <c r="H26" s="28"/>
      <c r="J26" s="35"/>
      <c r="M26" s="35"/>
    </row>
    <row r="27" spans="2:13" ht="15.75" x14ac:dyDescent="0.25">
      <c r="B27" s="10"/>
      <c r="C27" s="62"/>
      <c r="D27" s="9"/>
      <c r="E27" s="10"/>
      <c r="F27" s="30"/>
      <c r="G27" s="28"/>
      <c r="H27" s="28"/>
      <c r="J27" s="35"/>
    </row>
    <row r="28" spans="2:13" ht="15.75" x14ac:dyDescent="0.25">
      <c r="B28" s="10"/>
      <c r="C28" s="62"/>
      <c r="D28" s="9"/>
      <c r="E28" s="10"/>
      <c r="F28" s="30"/>
      <c r="G28" s="28"/>
      <c r="H28" s="28"/>
      <c r="J28" s="35"/>
    </row>
    <row r="29" spans="2:13" ht="15.75" x14ac:dyDescent="0.25">
      <c r="B29" s="10"/>
      <c r="C29" s="62"/>
      <c r="D29" s="9"/>
      <c r="E29" s="10"/>
      <c r="F29" s="30"/>
      <c r="G29" s="28"/>
      <c r="H29" s="28"/>
      <c r="J29" s="35"/>
    </row>
    <row r="30" spans="2:13" ht="15.75" x14ac:dyDescent="0.25">
      <c r="B30" s="10"/>
      <c r="C30" s="62"/>
      <c r="D30" s="9"/>
      <c r="E30" s="10"/>
      <c r="F30" s="30"/>
      <c r="G30" s="28"/>
      <c r="H30" s="28"/>
      <c r="J30" s="35"/>
    </row>
    <row r="31" spans="2:13" x14ac:dyDescent="0.25">
      <c r="B31" s="10"/>
      <c r="C31" s="11"/>
      <c r="D31" s="9"/>
      <c r="E31" s="10"/>
      <c r="F31" s="30"/>
      <c r="G31" s="28"/>
      <c r="H31" s="28"/>
      <c r="J31" s="35"/>
    </row>
    <row r="32" spans="2:13" x14ac:dyDescent="0.25">
      <c r="B32" s="10"/>
      <c r="C32" s="11"/>
      <c r="D32" s="9"/>
      <c r="E32" s="10"/>
      <c r="F32" s="30"/>
      <c r="G32" s="28"/>
      <c r="H32" s="28"/>
      <c r="J32" s="35"/>
    </row>
    <row r="33" spans="2:11" x14ac:dyDescent="0.25">
      <c r="B33" s="10"/>
      <c r="C33" s="11"/>
      <c r="D33" s="9"/>
      <c r="E33" s="10"/>
      <c r="F33" s="30"/>
      <c r="G33" s="28"/>
      <c r="H33" s="28"/>
      <c r="J33" s="35"/>
    </row>
    <row r="34" spans="2:11" x14ac:dyDescent="0.25">
      <c r="B34" s="10"/>
      <c r="C34" s="11"/>
      <c r="D34" s="9"/>
      <c r="E34" s="10"/>
      <c r="F34" s="30"/>
      <c r="G34" s="28"/>
      <c r="H34" s="28"/>
      <c r="J34" s="35"/>
    </row>
    <row r="35" spans="2:11" x14ac:dyDescent="0.25">
      <c r="B35" s="10"/>
      <c r="C35" s="11"/>
      <c r="D35" s="9"/>
      <c r="E35" s="10"/>
      <c r="F35" s="30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4</v>
      </c>
      <c r="F45" s="12"/>
      <c r="G45" s="38">
        <f>SUM(G23:G44)</f>
        <v>4380</v>
      </c>
      <c r="H45" s="40">
        <f>SUM(H23:H44)</f>
        <v>36500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36500</v>
      </c>
      <c r="K47" s="35"/>
    </row>
    <row r="48" spans="2:11" ht="15.75" x14ac:dyDescent="0.25">
      <c r="B48" s="77" t="s">
        <v>637</v>
      </c>
      <c r="C48" s="77"/>
      <c r="D48" s="77"/>
      <c r="E48" s="15" t="s">
        <v>219</v>
      </c>
      <c r="F48" s="2"/>
      <c r="G48" s="2"/>
      <c r="H48" s="23">
        <f>+G23+G24</f>
        <v>4380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f>+G25</f>
        <v>0</v>
      </c>
    </row>
    <row r="50" spans="2:8" ht="15.75" x14ac:dyDescent="0.25">
      <c r="B50" s="57"/>
      <c r="C50" s="57"/>
      <c r="D50" s="57"/>
      <c r="E50" s="15" t="s">
        <v>441</v>
      </c>
      <c r="F50" s="2"/>
      <c r="G50" s="2"/>
      <c r="H50" s="23">
        <v>0</v>
      </c>
    </row>
    <row r="51" spans="2:8" ht="15.75" x14ac:dyDescent="0.25">
      <c r="B51" s="57"/>
      <c r="C51" s="57"/>
      <c r="D51" s="57"/>
      <c r="E51" s="15" t="s">
        <v>442</v>
      </c>
      <c r="F51" s="2"/>
      <c r="G51" s="2"/>
      <c r="H51" s="23">
        <v>0</v>
      </c>
    </row>
    <row r="52" spans="2:8" ht="15.75" x14ac:dyDescent="0.25">
      <c r="B52" s="57"/>
      <c r="C52" s="57"/>
      <c r="D52" s="57"/>
      <c r="E52" s="15" t="s">
        <v>19</v>
      </c>
      <c r="F52" s="2"/>
      <c r="G52" s="2"/>
      <c r="H52" s="23">
        <v>0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40880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6"/>
      <c r="C55" s="56"/>
      <c r="D55" s="56"/>
      <c r="E55" s="2" t="s">
        <v>23</v>
      </c>
      <c r="F55" s="2"/>
      <c r="G55" s="2"/>
      <c r="H55" s="24">
        <f>+H53+H54</f>
        <v>40880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5118110236220474" bottom="0" header="0.31496062992125984" footer="0.31496062992125984"/>
  <pageSetup paperSize="9" scale="80" orientation="portrait" verticalDpi="0" r:id="rId5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5.85546875" customWidth="1"/>
    <col min="4" max="4" width="11.5703125" customWidth="1"/>
    <col min="5" max="5" width="9.140625" customWidth="1"/>
    <col min="6" max="6" width="11.42578125" customWidth="1"/>
    <col min="7" max="7" width="12.42578125" customWidth="1"/>
    <col min="8" max="8" width="12.855468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628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608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587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642</v>
      </c>
      <c r="D23" s="9">
        <v>73239390</v>
      </c>
      <c r="E23" s="10">
        <v>36</v>
      </c>
      <c r="F23" s="37">
        <v>150</v>
      </c>
      <c r="G23" s="28">
        <f>+H23*12%</f>
        <v>648</v>
      </c>
      <c r="H23" s="28">
        <f>+F23*E23</f>
        <v>5400</v>
      </c>
      <c r="J23" s="35"/>
    </row>
    <row r="24" spans="2:13" x14ac:dyDescent="0.25">
      <c r="B24" s="10">
        <v>2</v>
      </c>
      <c r="C24" s="11" t="s">
        <v>643</v>
      </c>
      <c r="D24" s="9">
        <v>73239390</v>
      </c>
      <c r="E24" s="10">
        <v>1</v>
      </c>
      <c r="F24" s="37">
        <v>1950</v>
      </c>
      <c r="G24" s="28">
        <f t="shared" ref="G24:G25" si="0">+H24*12%</f>
        <v>234</v>
      </c>
      <c r="H24" s="28">
        <f t="shared" ref="H24:H25" si="1">+F24*E24</f>
        <v>1950</v>
      </c>
      <c r="J24" s="35"/>
      <c r="M24" s="35"/>
    </row>
    <row r="25" spans="2:13" x14ac:dyDescent="0.25">
      <c r="B25" s="10">
        <v>3</v>
      </c>
      <c r="C25" s="11" t="s">
        <v>644</v>
      </c>
      <c r="D25" s="9">
        <v>73239390</v>
      </c>
      <c r="E25" s="10">
        <v>1</v>
      </c>
      <c r="F25" s="37">
        <v>1900</v>
      </c>
      <c r="G25" s="28">
        <f t="shared" si="0"/>
        <v>228</v>
      </c>
      <c r="H25" s="28">
        <f t="shared" si="1"/>
        <v>1900</v>
      </c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1" x14ac:dyDescent="0.25">
      <c r="B33" s="10"/>
      <c r="C33" s="11"/>
      <c r="D33" s="9"/>
      <c r="E33" s="10"/>
      <c r="F33" s="37"/>
      <c r="G33" s="28"/>
      <c r="H33" s="28"/>
      <c r="J33" s="35"/>
    </row>
    <row r="34" spans="2:11" x14ac:dyDescent="0.25">
      <c r="B34" s="10"/>
      <c r="C34" s="11"/>
      <c r="D34" s="9"/>
      <c r="E34" s="10"/>
      <c r="F34" s="37"/>
      <c r="G34" s="28"/>
      <c r="H34" s="28"/>
      <c r="J34" s="35"/>
    </row>
    <row r="35" spans="2:11" x14ac:dyDescent="0.25">
      <c r="B35" s="10"/>
      <c r="C35" s="11"/>
      <c r="D35" s="9"/>
      <c r="E35" s="10"/>
      <c r="F35" s="37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38</v>
      </c>
      <c r="F45" s="12"/>
      <c r="G45" s="38">
        <f>SUM(G23:G44)</f>
        <v>1110</v>
      </c>
      <c r="H45" s="40">
        <f>SUM(H23:H44)</f>
        <v>9250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9250</v>
      </c>
      <c r="K47" s="35"/>
    </row>
    <row r="48" spans="2:11" ht="15.75" x14ac:dyDescent="0.25">
      <c r="B48" s="77" t="s">
        <v>645</v>
      </c>
      <c r="C48" s="77"/>
      <c r="D48" s="77"/>
      <c r="E48" s="15" t="s">
        <v>219</v>
      </c>
      <c r="F48" s="2"/>
      <c r="G48" s="2"/>
      <c r="H48" s="23">
        <f>+G23+G24+G25+G26+G27</f>
        <v>1110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v>0</v>
      </c>
    </row>
    <row r="50" spans="2:8" ht="15.75" x14ac:dyDescent="0.25">
      <c r="B50" s="61"/>
      <c r="C50" s="61"/>
      <c r="D50" s="61"/>
      <c r="E50" s="15" t="s">
        <v>441</v>
      </c>
      <c r="F50" s="2"/>
      <c r="G50" s="2"/>
      <c r="H50" s="23">
        <v>0</v>
      </c>
    </row>
    <row r="51" spans="2:8" ht="15.75" x14ac:dyDescent="0.25">
      <c r="B51" s="61"/>
      <c r="C51" s="61"/>
      <c r="D51" s="61"/>
      <c r="E51" s="15" t="s">
        <v>442</v>
      </c>
      <c r="F51" s="2"/>
      <c r="G51" s="2"/>
      <c r="H51" s="23">
        <v>0</v>
      </c>
    </row>
    <row r="52" spans="2:8" ht="15.75" x14ac:dyDescent="0.25">
      <c r="B52" s="61"/>
      <c r="C52" s="61"/>
      <c r="D52" s="61"/>
      <c r="E52" s="15" t="s">
        <v>19</v>
      </c>
      <c r="F52" s="2"/>
      <c r="G52" s="2"/>
      <c r="H52" s="23">
        <v>0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10360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60"/>
      <c r="C55" s="60"/>
      <c r="D55" s="60"/>
      <c r="E55" s="2" t="s">
        <v>23</v>
      </c>
      <c r="F55" s="2"/>
      <c r="G55" s="2"/>
      <c r="H55" s="24">
        <f>+H53+H54</f>
        <v>10360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5118110236220474" bottom="0" header="0.31496062992125984" footer="0.31496062992125984"/>
  <pageSetup paperSize="9" scale="80" orientation="portrait" verticalDpi="0" r:id="rId5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8.85546875" customWidth="1"/>
    <col min="4" max="4" width="11.140625" bestFit="1" customWidth="1"/>
    <col min="5" max="5" width="12.85546875" bestFit="1" customWidth="1"/>
    <col min="6" max="6" width="12.140625" customWidth="1"/>
    <col min="7" max="7" width="13.5703125" customWidth="1"/>
    <col min="8" max="8" width="13" customWidth="1"/>
    <col min="10" max="10" width="0" hidden="1" customWidth="1"/>
  </cols>
  <sheetData>
    <row r="3" spans="2:8" ht="18" x14ac:dyDescent="0.25">
      <c r="B3" s="74" t="s">
        <v>0</v>
      </c>
      <c r="C3" s="74"/>
      <c r="D3" s="1"/>
      <c r="E3" s="2"/>
      <c r="F3" s="2"/>
      <c r="G3" s="2"/>
      <c r="H3" s="2"/>
    </row>
    <row r="4" spans="2:8" ht="15.75" x14ac:dyDescent="0.25">
      <c r="B4" s="2" t="s">
        <v>1</v>
      </c>
      <c r="C4" s="2"/>
      <c r="D4" s="2"/>
      <c r="E4" s="2"/>
      <c r="F4" s="2"/>
      <c r="G4" s="2"/>
      <c r="H4" s="2"/>
    </row>
    <row r="5" spans="2:8" ht="15.75" x14ac:dyDescent="0.25">
      <c r="B5" s="2" t="s">
        <v>2</v>
      </c>
      <c r="C5" s="2"/>
      <c r="D5" s="2"/>
      <c r="E5" s="2"/>
      <c r="F5" s="2"/>
      <c r="G5" s="2"/>
      <c r="H5" s="2"/>
    </row>
    <row r="6" spans="2:8" ht="15.75" x14ac:dyDescent="0.25">
      <c r="B6" s="2" t="s">
        <v>3</v>
      </c>
      <c r="C6" s="2"/>
      <c r="D6" s="2"/>
      <c r="E6" s="2"/>
      <c r="F6" s="2"/>
      <c r="G6" s="2"/>
      <c r="H6" s="2"/>
    </row>
    <row r="7" spans="2:8" ht="15.75" x14ac:dyDescent="0.25">
      <c r="B7" s="2" t="s">
        <v>4</v>
      </c>
      <c r="C7" s="2"/>
      <c r="D7" s="2"/>
      <c r="E7" s="2"/>
      <c r="F7" s="2"/>
      <c r="G7" s="2"/>
      <c r="H7" s="2"/>
    </row>
    <row r="8" spans="2:8" ht="15.75" x14ac:dyDescent="0.25">
      <c r="B8" s="2" t="s">
        <v>5</v>
      </c>
      <c r="C8" s="3"/>
      <c r="D8" s="2"/>
      <c r="E8" s="2"/>
      <c r="F8" s="2"/>
      <c r="G8" s="2"/>
      <c r="H8" s="2"/>
    </row>
    <row r="9" spans="2:8" ht="15.75" x14ac:dyDescent="0.25">
      <c r="B9" s="2" t="s">
        <v>6</v>
      </c>
      <c r="C9" s="2"/>
      <c r="D9" s="2"/>
      <c r="E9" s="2"/>
      <c r="F9" s="2"/>
      <c r="G9" s="2"/>
      <c r="H9" s="2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18" x14ac:dyDescent="0.25">
      <c r="B11" s="75" t="s">
        <v>38</v>
      </c>
      <c r="C11" s="75"/>
      <c r="D11" s="75"/>
      <c r="E11" s="75"/>
      <c r="F11" s="75"/>
      <c r="G11" s="75"/>
      <c r="H11" s="75"/>
    </row>
    <row r="12" spans="2:8" ht="15.75" x14ac:dyDescent="0.25">
      <c r="B12" s="4" t="s">
        <v>39</v>
      </c>
      <c r="C12" s="4"/>
      <c r="D12" s="4"/>
      <c r="E12" s="4"/>
      <c r="F12" s="4"/>
      <c r="G12" s="4"/>
      <c r="H12" s="4"/>
    </row>
    <row r="13" spans="2:8" ht="15.75" x14ac:dyDescent="0.25">
      <c r="B13" s="4" t="s">
        <v>549</v>
      </c>
      <c r="C13" s="4"/>
      <c r="D13" s="4"/>
      <c r="E13" s="4"/>
      <c r="F13" s="4"/>
      <c r="G13" s="4"/>
      <c r="H13" s="4"/>
    </row>
    <row r="14" spans="2:8" ht="15.75" x14ac:dyDescent="0.25">
      <c r="B14" s="4" t="s">
        <v>550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551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552</v>
      </c>
      <c r="C16" s="4"/>
      <c r="D16" s="4"/>
      <c r="E16" s="4"/>
      <c r="F16" s="4" t="s">
        <v>636</v>
      </c>
      <c r="G16" s="4"/>
      <c r="H16" s="2"/>
    </row>
    <row r="17" spans="2:8" ht="15.75" x14ac:dyDescent="0.25">
      <c r="B17" s="4" t="s">
        <v>554</v>
      </c>
      <c r="C17" s="4"/>
      <c r="D17" s="4"/>
      <c r="E17" s="4"/>
      <c r="F17" s="2" t="s">
        <v>608</v>
      </c>
      <c r="G17" s="4"/>
      <c r="H17" s="2"/>
    </row>
    <row r="18" spans="2:8" ht="15.75" x14ac:dyDescent="0.25">
      <c r="B18" s="4" t="s">
        <v>627</v>
      </c>
      <c r="C18" s="4"/>
      <c r="D18" s="4"/>
      <c r="E18" s="4"/>
      <c r="F18" s="2" t="s">
        <v>586</v>
      </c>
      <c r="G18" s="5"/>
      <c r="H18" s="5"/>
    </row>
    <row r="19" spans="2:8" x14ac:dyDescent="0.25">
      <c r="B19" s="6" t="s">
        <v>8</v>
      </c>
      <c r="C19" s="6" t="s">
        <v>9</v>
      </c>
      <c r="D19" s="6" t="s">
        <v>10</v>
      </c>
      <c r="E19" s="6" t="s">
        <v>11</v>
      </c>
      <c r="F19" s="7" t="s">
        <v>12</v>
      </c>
      <c r="G19" s="6" t="s">
        <v>13</v>
      </c>
      <c r="H19" s="8" t="s">
        <v>14</v>
      </c>
    </row>
    <row r="20" spans="2:8" x14ac:dyDescent="0.25">
      <c r="C20" s="9"/>
      <c r="D20" s="9"/>
      <c r="E20" s="10"/>
      <c r="F20" s="9"/>
      <c r="G20" s="9"/>
      <c r="H20" s="9"/>
    </row>
    <row r="21" spans="2:8" x14ac:dyDescent="0.25">
      <c r="B21" s="10">
        <v>1</v>
      </c>
      <c r="C21" s="58" t="s">
        <v>609</v>
      </c>
      <c r="D21" s="9">
        <v>7323</v>
      </c>
      <c r="E21" s="10">
        <v>12</v>
      </c>
      <c r="F21" s="37">
        <v>95</v>
      </c>
      <c r="G21" s="28">
        <f>+H21*12%</f>
        <v>136.79999999999998</v>
      </c>
      <c r="H21" s="28">
        <f t="shared" ref="H21:H38" si="0">+F21*E21</f>
        <v>1140</v>
      </c>
    </row>
    <row r="22" spans="2:8" x14ac:dyDescent="0.25">
      <c r="B22" s="10">
        <v>2</v>
      </c>
      <c r="C22" s="58" t="s">
        <v>610</v>
      </c>
      <c r="D22" s="9">
        <v>7323</v>
      </c>
      <c r="E22" s="10">
        <v>2</v>
      </c>
      <c r="F22" s="37">
        <v>1900</v>
      </c>
      <c r="G22" s="28">
        <f>+H22*12%</f>
        <v>456</v>
      </c>
      <c r="H22" s="28">
        <f t="shared" si="0"/>
        <v>3800</v>
      </c>
    </row>
    <row r="23" spans="2:8" x14ac:dyDescent="0.25">
      <c r="B23" s="10">
        <v>3</v>
      </c>
      <c r="C23" s="11" t="s">
        <v>611</v>
      </c>
      <c r="D23" s="9">
        <v>7323</v>
      </c>
      <c r="E23" s="10">
        <v>1</v>
      </c>
      <c r="F23" s="37">
        <v>3700</v>
      </c>
      <c r="G23" s="28">
        <f t="shared" ref="G23:G33" si="1">+H23*12%</f>
        <v>444</v>
      </c>
      <c r="H23" s="28">
        <f t="shared" si="0"/>
        <v>3700</v>
      </c>
    </row>
    <row r="24" spans="2:8" x14ac:dyDescent="0.25">
      <c r="B24" s="10">
        <v>4</v>
      </c>
      <c r="C24" s="59" t="s">
        <v>612</v>
      </c>
      <c r="D24" s="9">
        <v>7323</v>
      </c>
      <c r="E24" s="10">
        <v>1</v>
      </c>
      <c r="F24" s="37">
        <v>310</v>
      </c>
      <c r="G24" s="28">
        <f t="shared" si="1"/>
        <v>37.199999999999996</v>
      </c>
      <c r="H24" s="28">
        <f t="shared" si="0"/>
        <v>310</v>
      </c>
    </row>
    <row r="25" spans="2:8" x14ac:dyDescent="0.25">
      <c r="B25" s="10">
        <v>5</v>
      </c>
      <c r="C25" s="59" t="s">
        <v>613</v>
      </c>
      <c r="D25" s="9">
        <v>7323</v>
      </c>
      <c r="E25" s="10">
        <v>12</v>
      </c>
      <c r="F25" s="37">
        <v>20</v>
      </c>
      <c r="G25" s="28">
        <f t="shared" si="1"/>
        <v>28.799999999999997</v>
      </c>
      <c r="H25" s="28">
        <f t="shared" si="0"/>
        <v>240</v>
      </c>
    </row>
    <row r="26" spans="2:8" x14ac:dyDescent="0.25">
      <c r="B26" s="10">
        <v>6</v>
      </c>
      <c r="C26" s="9" t="s">
        <v>614</v>
      </c>
      <c r="D26" s="9">
        <v>7323</v>
      </c>
      <c r="E26" s="10">
        <v>2</v>
      </c>
      <c r="F26" s="37">
        <v>120</v>
      </c>
      <c r="G26" s="28">
        <f t="shared" si="1"/>
        <v>28.799999999999997</v>
      </c>
      <c r="H26" s="28">
        <f t="shared" si="0"/>
        <v>240</v>
      </c>
    </row>
    <row r="27" spans="2:8" x14ac:dyDescent="0.25">
      <c r="B27" s="10">
        <v>7</v>
      </c>
      <c r="C27" s="9" t="s">
        <v>615</v>
      </c>
      <c r="D27" s="9">
        <v>7323</v>
      </c>
      <c r="E27" s="10">
        <v>1</v>
      </c>
      <c r="F27" s="37">
        <v>1250</v>
      </c>
      <c r="G27" s="28">
        <f t="shared" si="1"/>
        <v>150</v>
      </c>
      <c r="H27" s="28">
        <f t="shared" si="0"/>
        <v>1250</v>
      </c>
    </row>
    <row r="28" spans="2:8" x14ac:dyDescent="0.25">
      <c r="B28" s="10">
        <v>8</v>
      </c>
      <c r="C28" s="9" t="s">
        <v>616</v>
      </c>
      <c r="D28" s="9">
        <v>7323</v>
      </c>
      <c r="E28" s="10">
        <v>6</v>
      </c>
      <c r="F28" s="37">
        <v>250</v>
      </c>
      <c r="G28" s="28">
        <f t="shared" si="1"/>
        <v>180</v>
      </c>
      <c r="H28" s="28">
        <f t="shared" si="0"/>
        <v>1500</v>
      </c>
    </row>
    <row r="29" spans="2:8" x14ac:dyDescent="0.25">
      <c r="B29" s="10">
        <v>9</v>
      </c>
      <c r="C29" s="9" t="s">
        <v>617</v>
      </c>
      <c r="D29" s="9">
        <v>7323</v>
      </c>
      <c r="E29" s="10">
        <v>1</v>
      </c>
      <c r="F29" s="37">
        <v>520</v>
      </c>
      <c r="G29" s="28">
        <f t="shared" si="1"/>
        <v>62.4</v>
      </c>
      <c r="H29" s="28">
        <f t="shared" si="0"/>
        <v>520</v>
      </c>
    </row>
    <row r="30" spans="2:8" x14ac:dyDescent="0.25">
      <c r="B30" s="10">
        <v>10</v>
      </c>
      <c r="C30" s="9" t="s">
        <v>618</v>
      </c>
      <c r="D30" s="9">
        <v>7323</v>
      </c>
      <c r="E30" s="10">
        <v>4</v>
      </c>
      <c r="F30" s="37">
        <v>120</v>
      </c>
      <c r="G30" s="28">
        <f t="shared" si="1"/>
        <v>57.599999999999994</v>
      </c>
      <c r="H30" s="28">
        <f t="shared" si="0"/>
        <v>480</v>
      </c>
    </row>
    <row r="31" spans="2:8" x14ac:dyDescent="0.25">
      <c r="B31" s="10">
        <v>11</v>
      </c>
      <c r="C31" s="9" t="s">
        <v>619</v>
      </c>
      <c r="D31" s="9">
        <v>7323</v>
      </c>
      <c r="E31" s="10">
        <v>2</v>
      </c>
      <c r="F31" s="37">
        <v>2700</v>
      </c>
      <c r="G31" s="28">
        <f t="shared" si="1"/>
        <v>648</v>
      </c>
      <c r="H31" s="28">
        <f t="shared" si="0"/>
        <v>5400</v>
      </c>
    </row>
    <row r="32" spans="2:8" x14ac:dyDescent="0.25">
      <c r="B32" s="10">
        <v>12</v>
      </c>
      <c r="C32" s="9" t="s">
        <v>620</v>
      </c>
      <c r="D32" s="9">
        <v>4421</v>
      </c>
      <c r="E32" s="10">
        <v>1</v>
      </c>
      <c r="F32" s="37">
        <v>510</v>
      </c>
      <c r="G32" s="28">
        <f>+H32*18%</f>
        <v>91.8</v>
      </c>
      <c r="H32" s="28">
        <f t="shared" si="0"/>
        <v>510</v>
      </c>
    </row>
    <row r="33" spans="2:12" x14ac:dyDescent="0.25">
      <c r="B33" s="10">
        <v>13</v>
      </c>
      <c r="C33" s="9" t="s">
        <v>621</v>
      </c>
      <c r="D33" s="9">
        <v>7323</v>
      </c>
      <c r="E33" s="10">
        <v>6</v>
      </c>
      <c r="F33" s="37">
        <v>350</v>
      </c>
      <c r="G33" s="28">
        <f t="shared" si="1"/>
        <v>252</v>
      </c>
      <c r="H33" s="28">
        <f t="shared" si="0"/>
        <v>2100</v>
      </c>
    </row>
    <row r="34" spans="2:12" x14ac:dyDescent="0.25">
      <c r="B34" s="10">
        <v>14</v>
      </c>
      <c r="C34" s="9" t="s">
        <v>622</v>
      </c>
      <c r="D34" s="9">
        <v>3924</v>
      </c>
      <c r="E34" s="10">
        <v>12</v>
      </c>
      <c r="F34" s="37">
        <v>140</v>
      </c>
      <c r="G34" s="28">
        <f t="shared" ref="G34:G36" si="2">+H34*18%</f>
        <v>302.39999999999998</v>
      </c>
      <c r="H34" s="28">
        <f t="shared" si="0"/>
        <v>1680</v>
      </c>
    </row>
    <row r="35" spans="2:12" x14ac:dyDescent="0.25">
      <c r="B35" s="10">
        <v>15</v>
      </c>
      <c r="C35" s="9" t="s">
        <v>623</v>
      </c>
      <c r="D35" s="9">
        <v>3924</v>
      </c>
      <c r="E35" s="10">
        <v>12</v>
      </c>
      <c r="F35" s="37">
        <v>180</v>
      </c>
      <c r="G35" s="28">
        <f t="shared" si="2"/>
        <v>388.8</v>
      </c>
      <c r="H35" s="28">
        <f t="shared" si="0"/>
        <v>2160</v>
      </c>
    </row>
    <row r="36" spans="2:12" x14ac:dyDescent="0.25">
      <c r="B36" s="10">
        <v>16</v>
      </c>
      <c r="C36" s="9" t="s">
        <v>624</v>
      </c>
      <c r="D36" s="9">
        <v>3924</v>
      </c>
      <c r="E36" s="10">
        <v>6</v>
      </c>
      <c r="F36" s="37">
        <v>350</v>
      </c>
      <c r="G36" s="28">
        <f t="shared" si="2"/>
        <v>378</v>
      </c>
      <c r="H36" s="28">
        <f t="shared" si="0"/>
        <v>2100</v>
      </c>
    </row>
    <row r="37" spans="2:12" x14ac:dyDescent="0.25">
      <c r="B37" s="10">
        <v>17</v>
      </c>
      <c r="C37" s="9" t="s">
        <v>632</v>
      </c>
      <c r="D37" s="9">
        <v>7323</v>
      </c>
      <c r="E37" s="10">
        <v>12</v>
      </c>
      <c r="F37" s="37">
        <v>60</v>
      </c>
      <c r="G37" s="28">
        <f t="shared" ref="G37:G38" si="3">+H37*12%</f>
        <v>86.399999999999991</v>
      </c>
      <c r="H37" s="28">
        <f t="shared" si="0"/>
        <v>720</v>
      </c>
    </row>
    <row r="38" spans="2:12" x14ac:dyDescent="0.25">
      <c r="B38" s="10">
        <v>18</v>
      </c>
      <c r="C38" s="9" t="s">
        <v>630</v>
      </c>
      <c r="D38" s="9">
        <v>7323</v>
      </c>
      <c r="E38" s="10">
        <v>2</v>
      </c>
      <c r="F38" s="37">
        <v>4500</v>
      </c>
      <c r="G38" s="28">
        <f t="shared" si="3"/>
        <v>1080</v>
      </c>
      <c r="H38" s="28">
        <f t="shared" si="0"/>
        <v>9000</v>
      </c>
    </row>
    <row r="39" spans="2:12" x14ac:dyDescent="0.25">
      <c r="C39" s="9"/>
    </row>
    <row r="40" spans="2:12" x14ac:dyDescent="0.25">
      <c r="C40" s="9"/>
    </row>
    <row r="41" spans="2:12" x14ac:dyDescent="0.25">
      <c r="C41" s="9"/>
    </row>
    <row r="42" spans="2:12" x14ac:dyDescent="0.25">
      <c r="B42" s="12" t="s">
        <v>15</v>
      </c>
      <c r="C42" s="12"/>
      <c r="D42" s="12"/>
      <c r="E42" s="13">
        <f>SUM(E20:E36)</f>
        <v>81</v>
      </c>
      <c r="F42" s="12"/>
      <c r="G42" s="13">
        <f>SUM(G20:G41)</f>
        <v>4809</v>
      </c>
      <c r="H42" s="13">
        <f>SUM(H20:H41)</f>
        <v>36850</v>
      </c>
    </row>
    <row r="43" spans="2:12" x14ac:dyDescent="0.25">
      <c r="B43" s="9"/>
      <c r="C43" s="9"/>
      <c r="D43" s="9"/>
      <c r="E43" s="9"/>
      <c r="F43" s="9"/>
      <c r="G43" s="9"/>
      <c r="H43" s="9"/>
    </row>
    <row r="44" spans="2:12" x14ac:dyDescent="0.25">
      <c r="B44" s="76" t="s">
        <v>30</v>
      </c>
      <c r="C44" s="76"/>
      <c r="D44" s="76"/>
      <c r="E44" s="14" t="s">
        <v>16</v>
      </c>
      <c r="F44" s="14"/>
      <c r="G44" s="14"/>
      <c r="H44" s="27">
        <f>+H42</f>
        <v>36850</v>
      </c>
      <c r="J44" s="35" t="e">
        <f>+H44-#REF!</f>
        <v>#REF!</v>
      </c>
      <c r="L44" s="35"/>
    </row>
    <row r="45" spans="2:12" ht="15.75" x14ac:dyDescent="0.25">
      <c r="B45" s="77" t="s">
        <v>647</v>
      </c>
      <c r="C45" s="77"/>
      <c r="D45" s="77"/>
      <c r="E45" s="15" t="s">
        <v>625</v>
      </c>
      <c r="F45" s="2"/>
      <c r="G45" s="2"/>
      <c r="H45" s="23">
        <f>+G32+G34+G35+G36</f>
        <v>1161</v>
      </c>
    </row>
    <row r="46" spans="2:12" ht="15.75" x14ac:dyDescent="0.25">
      <c r="B46" s="77"/>
      <c r="C46" s="77"/>
      <c r="D46" s="77"/>
      <c r="E46" s="15" t="s">
        <v>626</v>
      </c>
      <c r="F46" s="2"/>
      <c r="G46" s="2"/>
      <c r="H46" s="23">
        <f>+G21+G22+G23+G24+G25+G26+G27+G28+G29+G30+G31+G33+G38+G37</f>
        <v>3648</v>
      </c>
    </row>
    <row r="47" spans="2:12" ht="15.75" x14ac:dyDescent="0.25">
      <c r="B47" s="55"/>
      <c r="C47" s="55"/>
      <c r="D47" s="55"/>
      <c r="E47" s="15" t="s">
        <v>36</v>
      </c>
      <c r="F47" s="2"/>
      <c r="G47" s="2"/>
      <c r="H47" s="23">
        <v>0</v>
      </c>
    </row>
    <row r="48" spans="2:12" ht="15.75" x14ac:dyDescent="0.25">
      <c r="B48" s="55"/>
      <c r="C48" s="55"/>
      <c r="D48" s="55"/>
      <c r="E48" s="15" t="s">
        <v>35</v>
      </c>
      <c r="F48" s="2"/>
      <c r="G48" s="2"/>
      <c r="H48" s="23">
        <v>0</v>
      </c>
    </row>
    <row r="49" spans="2:8" ht="15.75" x14ac:dyDescent="0.25">
      <c r="B49" s="55"/>
      <c r="C49" s="55"/>
      <c r="D49" s="55"/>
      <c r="E49" s="15" t="s">
        <v>19</v>
      </c>
      <c r="F49" s="2"/>
      <c r="G49" s="2"/>
      <c r="H49" s="23">
        <v>0</v>
      </c>
    </row>
    <row r="50" spans="2:8" ht="15.75" x14ac:dyDescent="0.25">
      <c r="B50" s="78" t="s">
        <v>20</v>
      </c>
      <c r="C50" s="78"/>
      <c r="D50" s="78"/>
      <c r="E50" s="17" t="s">
        <v>15</v>
      </c>
      <c r="F50" s="2"/>
      <c r="G50" s="2"/>
      <c r="H50" s="24">
        <f>+H44+H47+H48+H49+H45+H46</f>
        <v>41659</v>
      </c>
    </row>
    <row r="51" spans="2:8" ht="15.75" x14ac:dyDescent="0.25">
      <c r="B51" s="72" t="s">
        <v>21</v>
      </c>
      <c r="C51" s="72"/>
      <c r="D51" s="72"/>
      <c r="E51" s="2" t="s">
        <v>22</v>
      </c>
      <c r="F51" s="2"/>
      <c r="G51" s="2"/>
      <c r="H51" s="2">
        <v>0</v>
      </c>
    </row>
    <row r="52" spans="2:8" ht="15.75" x14ac:dyDescent="0.25">
      <c r="B52" s="54"/>
      <c r="C52" s="54"/>
      <c r="D52" s="54"/>
      <c r="E52" s="2" t="s">
        <v>23</v>
      </c>
      <c r="F52" s="2"/>
      <c r="G52" s="2"/>
      <c r="H52" s="24">
        <f>+H50+H51</f>
        <v>41659</v>
      </c>
    </row>
    <row r="53" spans="2:8" ht="15.75" x14ac:dyDescent="0.25">
      <c r="B53" s="5"/>
      <c r="C53" s="5"/>
      <c r="D53" s="5"/>
      <c r="E53" s="5"/>
      <c r="F53" s="5"/>
      <c r="G53" s="5"/>
      <c r="H53" s="5"/>
    </row>
    <row r="54" spans="2:8" ht="15.75" x14ac:dyDescent="0.25">
      <c r="B54" s="2"/>
      <c r="C54" s="2"/>
      <c r="D54" s="2"/>
      <c r="E54" s="2"/>
      <c r="F54" s="2"/>
      <c r="G54" s="2"/>
      <c r="H54" s="2"/>
    </row>
    <row r="55" spans="2:8" ht="15.75" x14ac:dyDescent="0.25">
      <c r="B55" s="2"/>
      <c r="C55" s="2"/>
      <c r="D55" s="2"/>
      <c r="E55" s="2"/>
      <c r="F55" s="2"/>
      <c r="G55" s="2"/>
      <c r="H55" s="2"/>
    </row>
    <row r="56" spans="2:8" ht="15.75" x14ac:dyDescent="0.25">
      <c r="B56" s="19"/>
      <c r="C56" s="19"/>
      <c r="D56" s="19"/>
      <c r="E56" s="19"/>
      <c r="F56" s="19"/>
      <c r="G56" s="19"/>
      <c r="H56" s="19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1:D51"/>
    <mergeCell ref="F57:H57"/>
    <mergeCell ref="F61:H61"/>
    <mergeCell ref="B3:C3"/>
    <mergeCell ref="B11:H11"/>
    <mergeCell ref="B44:D44"/>
    <mergeCell ref="B45:D45"/>
    <mergeCell ref="B46:D46"/>
    <mergeCell ref="B50:D50"/>
  </mergeCells>
  <hyperlinks>
    <hyperlink ref="E45" r:id="rId1"/>
    <hyperlink ref="E46" r:id="rId2"/>
    <hyperlink ref="E47" r:id="rId3"/>
    <hyperlink ref="E48" r:id="rId4"/>
  </hyperlinks>
  <pageMargins left="0" right="0" top="0.5" bottom="0" header="0.3" footer="0.3"/>
  <pageSetup scale="80" orientation="portrait" r:id="rId5"/>
  <ignoredErrors>
    <ignoredError sqref="G32:G33" formula="1"/>
    <ignoredError sqref="E42" formulaRange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48.85546875" customWidth="1"/>
    <col min="4" max="4" width="11.140625" bestFit="1" customWidth="1"/>
    <col min="5" max="5" width="12.85546875" bestFit="1" customWidth="1"/>
    <col min="6" max="6" width="12.140625" customWidth="1"/>
    <col min="7" max="7" width="13.5703125" customWidth="1"/>
    <col min="8" max="8" width="13" customWidth="1"/>
    <col min="10" max="10" width="0" hidden="1" customWidth="1"/>
  </cols>
  <sheetData>
    <row r="3" spans="2:8" ht="18" x14ac:dyDescent="0.25">
      <c r="B3" s="74" t="s">
        <v>0</v>
      </c>
      <c r="C3" s="74"/>
      <c r="D3" s="1"/>
      <c r="E3" s="2"/>
      <c r="F3" s="2"/>
      <c r="G3" s="2"/>
      <c r="H3" s="2"/>
    </row>
    <row r="4" spans="2:8" ht="15.75" x14ac:dyDescent="0.25">
      <c r="B4" s="2" t="s">
        <v>1</v>
      </c>
      <c r="C4" s="2"/>
      <c r="D4" s="2"/>
      <c r="E4" s="2"/>
      <c r="F4" s="2"/>
      <c r="G4" s="2"/>
      <c r="H4" s="2"/>
    </row>
    <row r="5" spans="2:8" ht="15.75" x14ac:dyDescent="0.25">
      <c r="B5" s="2" t="s">
        <v>2</v>
      </c>
      <c r="C5" s="2"/>
      <c r="D5" s="2"/>
      <c r="E5" s="2"/>
      <c r="F5" s="2"/>
      <c r="G5" s="2"/>
      <c r="H5" s="2"/>
    </row>
    <row r="6" spans="2:8" ht="15.75" x14ac:dyDescent="0.25">
      <c r="B6" s="2" t="s">
        <v>3</v>
      </c>
      <c r="C6" s="2"/>
      <c r="D6" s="2"/>
      <c r="E6" s="2"/>
      <c r="F6" s="2"/>
      <c r="G6" s="2"/>
      <c r="H6" s="2"/>
    </row>
    <row r="7" spans="2:8" ht="15.75" x14ac:dyDescent="0.25">
      <c r="B7" s="2" t="s">
        <v>4</v>
      </c>
      <c r="C7" s="2"/>
      <c r="D7" s="2"/>
      <c r="E7" s="2"/>
      <c r="F7" s="2"/>
      <c r="G7" s="2"/>
      <c r="H7" s="2"/>
    </row>
    <row r="8" spans="2:8" ht="15.75" x14ac:dyDescent="0.25">
      <c r="B8" s="2" t="s">
        <v>5</v>
      </c>
      <c r="C8" s="3"/>
      <c r="D8" s="2"/>
      <c r="E8" s="2"/>
      <c r="F8" s="2"/>
      <c r="G8" s="2"/>
      <c r="H8" s="2"/>
    </row>
    <row r="9" spans="2:8" ht="15.75" x14ac:dyDescent="0.25">
      <c r="B9" s="2" t="s">
        <v>6</v>
      </c>
      <c r="C9" s="2"/>
      <c r="D9" s="2"/>
      <c r="E9" s="2"/>
      <c r="F9" s="2"/>
      <c r="G9" s="2"/>
      <c r="H9" s="2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18" x14ac:dyDescent="0.25">
      <c r="B11" s="75" t="s">
        <v>38</v>
      </c>
      <c r="C11" s="75"/>
      <c r="D11" s="75"/>
      <c r="E11" s="75"/>
      <c r="F11" s="75"/>
      <c r="G11" s="75"/>
      <c r="H11" s="75"/>
    </row>
    <row r="12" spans="2:8" ht="15.75" x14ac:dyDescent="0.25">
      <c r="B12" s="4" t="s">
        <v>39</v>
      </c>
      <c r="C12" s="4"/>
      <c r="D12" s="4"/>
      <c r="E12" s="4"/>
      <c r="F12" s="4"/>
      <c r="G12" s="4"/>
      <c r="H12" s="4"/>
    </row>
    <row r="13" spans="2:8" ht="15.75" x14ac:dyDescent="0.25">
      <c r="B13" s="4" t="s">
        <v>549</v>
      </c>
      <c r="C13" s="4"/>
      <c r="D13" s="4"/>
      <c r="E13" s="4"/>
      <c r="F13" s="4"/>
      <c r="G13" s="4"/>
      <c r="H13" s="4"/>
    </row>
    <row r="14" spans="2:8" ht="15.75" x14ac:dyDescent="0.25">
      <c r="B14" s="4" t="s">
        <v>550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551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552</v>
      </c>
      <c r="C16" s="4"/>
      <c r="D16" s="4"/>
      <c r="E16" s="4"/>
      <c r="F16" s="4" t="s">
        <v>648</v>
      </c>
      <c r="G16" s="4"/>
      <c r="H16" s="2"/>
    </row>
    <row r="17" spans="2:8" ht="15.75" x14ac:dyDescent="0.25">
      <c r="B17" s="4" t="s">
        <v>554</v>
      </c>
      <c r="C17" s="4"/>
      <c r="D17" s="4"/>
      <c r="E17" s="4"/>
      <c r="F17" s="2" t="s">
        <v>608</v>
      </c>
      <c r="G17" s="4"/>
      <c r="H17" s="2"/>
    </row>
    <row r="18" spans="2:8" ht="15.75" x14ac:dyDescent="0.25">
      <c r="B18" s="4" t="s">
        <v>627</v>
      </c>
      <c r="C18" s="4"/>
      <c r="D18" s="4"/>
      <c r="E18" s="4"/>
      <c r="F18" s="2" t="s">
        <v>588</v>
      </c>
      <c r="G18" s="5"/>
      <c r="H18" s="5"/>
    </row>
    <row r="19" spans="2:8" x14ac:dyDescent="0.25">
      <c r="B19" s="6" t="s">
        <v>8</v>
      </c>
      <c r="C19" s="6" t="s">
        <v>9</v>
      </c>
      <c r="D19" s="6" t="s">
        <v>10</v>
      </c>
      <c r="E19" s="6" t="s">
        <v>11</v>
      </c>
      <c r="F19" s="7" t="s">
        <v>12</v>
      </c>
      <c r="G19" s="6" t="s">
        <v>13</v>
      </c>
      <c r="H19" s="8" t="s">
        <v>14</v>
      </c>
    </row>
    <row r="20" spans="2:8" x14ac:dyDescent="0.25">
      <c r="C20" s="9"/>
      <c r="D20" s="9"/>
      <c r="E20" s="10"/>
      <c r="F20" s="9"/>
      <c r="G20" s="9"/>
      <c r="H20" s="9"/>
    </row>
    <row r="21" spans="2:8" x14ac:dyDescent="0.25">
      <c r="B21" s="10">
        <v>1</v>
      </c>
      <c r="C21" s="58" t="s">
        <v>609</v>
      </c>
      <c r="D21" s="9">
        <v>7323</v>
      </c>
      <c r="E21" s="10">
        <v>12</v>
      </c>
      <c r="F21" s="37">
        <v>95</v>
      </c>
      <c r="G21" s="28">
        <f>+H21*12%</f>
        <v>136.79999999999998</v>
      </c>
      <c r="H21" s="28">
        <f t="shared" ref="H21:H38" si="0">+F21*E21</f>
        <v>1140</v>
      </c>
    </row>
    <row r="22" spans="2:8" x14ac:dyDescent="0.25">
      <c r="B22" s="10">
        <v>2</v>
      </c>
      <c r="C22" s="58" t="s">
        <v>610</v>
      </c>
      <c r="D22" s="9">
        <v>7323</v>
      </c>
      <c r="E22" s="10">
        <v>1</v>
      </c>
      <c r="F22" s="37">
        <v>1900</v>
      </c>
      <c r="G22" s="28">
        <f>+H22*12%</f>
        <v>228</v>
      </c>
      <c r="H22" s="28">
        <f t="shared" si="0"/>
        <v>1900</v>
      </c>
    </row>
    <row r="23" spans="2:8" x14ac:dyDescent="0.25">
      <c r="B23" s="10">
        <v>3</v>
      </c>
      <c r="C23" s="11" t="s">
        <v>611</v>
      </c>
      <c r="D23" s="9">
        <v>7323</v>
      </c>
      <c r="E23" s="10">
        <v>1</v>
      </c>
      <c r="F23" s="37">
        <v>3700</v>
      </c>
      <c r="G23" s="28">
        <f t="shared" ref="G23:G34" si="1">+H23*12%</f>
        <v>444</v>
      </c>
      <c r="H23" s="28">
        <f t="shared" si="0"/>
        <v>3700</v>
      </c>
    </row>
    <row r="24" spans="2:8" x14ac:dyDescent="0.25">
      <c r="B24" s="10">
        <v>4</v>
      </c>
      <c r="C24" s="59" t="s">
        <v>612</v>
      </c>
      <c r="D24" s="9">
        <v>7323</v>
      </c>
      <c r="E24" s="10">
        <v>6</v>
      </c>
      <c r="F24" s="37">
        <v>310</v>
      </c>
      <c r="G24" s="28">
        <f t="shared" si="1"/>
        <v>223.2</v>
      </c>
      <c r="H24" s="28">
        <f t="shared" si="0"/>
        <v>1860</v>
      </c>
    </row>
    <row r="25" spans="2:8" x14ac:dyDescent="0.25">
      <c r="B25" s="10">
        <v>5</v>
      </c>
      <c r="C25" s="59" t="s">
        <v>629</v>
      </c>
      <c r="D25" s="9">
        <v>7323</v>
      </c>
      <c r="E25" s="10">
        <v>2</v>
      </c>
      <c r="F25" s="37">
        <v>390</v>
      </c>
      <c r="G25" s="28">
        <f t="shared" si="1"/>
        <v>93.6</v>
      </c>
      <c r="H25" s="28">
        <f t="shared" si="0"/>
        <v>780</v>
      </c>
    </row>
    <row r="26" spans="2:8" x14ac:dyDescent="0.25">
      <c r="B26" s="10">
        <v>6</v>
      </c>
      <c r="C26" s="59" t="s">
        <v>613</v>
      </c>
      <c r="D26" s="9">
        <v>7323</v>
      </c>
      <c r="E26" s="10">
        <v>12</v>
      </c>
      <c r="F26" s="37">
        <v>20</v>
      </c>
      <c r="G26" s="28">
        <f t="shared" si="1"/>
        <v>28.799999999999997</v>
      </c>
      <c r="H26" s="28">
        <f t="shared" si="0"/>
        <v>240</v>
      </c>
    </row>
    <row r="27" spans="2:8" x14ac:dyDescent="0.25">
      <c r="B27" s="10">
        <v>7</v>
      </c>
      <c r="C27" s="9" t="s">
        <v>614</v>
      </c>
      <c r="D27" s="9">
        <v>7323</v>
      </c>
      <c r="E27" s="10">
        <v>1</v>
      </c>
      <c r="F27" s="37">
        <v>120</v>
      </c>
      <c r="G27" s="28">
        <f t="shared" si="1"/>
        <v>14.399999999999999</v>
      </c>
      <c r="H27" s="28">
        <f t="shared" si="0"/>
        <v>120</v>
      </c>
    </row>
    <row r="28" spans="2:8" x14ac:dyDescent="0.25">
      <c r="B28" s="10">
        <v>8</v>
      </c>
      <c r="C28" s="9" t="s">
        <v>615</v>
      </c>
      <c r="D28" s="9">
        <v>7323</v>
      </c>
      <c r="E28" s="10">
        <v>1</v>
      </c>
      <c r="F28" s="37">
        <v>1250</v>
      </c>
      <c r="G28" s="28">
        <f t="shared" si="1"/>
        <v>150</v>
      </c>
      <c r="H28" s="28">
        <f t="shared" si="0"/>
        <v>1250</v>
      </c>
    </row>
    <row r="29" spans="2:8" x14ac:dyDescent="0.25">
      <c r="B29" s="10">
        <v>9</v>
      </c>
      <c r="C29" s="9" t="s">
        <v>616</v>
      </c>
      <c r="D29" s="9">
        <v>7323</v>
      </c>
      <c r="E29" s="10">
        <v>6</v>
      </c>
      <c r="F29" s="37">
        <v>250</v>
      </c>
      <c r="G29" s="28">
        <f t="shared" si="1"/>
        <v>180</v>
      </c>
      <c r="H29" s="28">
        <f t="shared" si="0"/>
        <v>1500</v>
      </c>
    </row>
    <row r="30" spans="2:8" x14ac:dyDescent="0.25">
      <c r="B30" s="10">
        <v>10</v>
      </c>
      <c r="C30" s="9" t="s">
        <v>617</v>
      </c>
      <c r="D30" s="9">
        <v>7323</v>
      </c>
      <c r="E30" s="10">
        <v>1</v>
      </c>
      <c r="F30" s="37">
        <v>520</v>
      </c>
      <c r="G30" s="28">
        <f t="shared" si="1"/>
        <v>62.4</v>
      </c>
      <c r="H30" s="28">
        <f t="shared" si="0"/>
        <v>520</v>
      </c>
    </row>
    <row r="31" spans="2:8" x14ac:dyDescent="0.25">
      <c r="B31" s="10">
        <v>11</v>
      </c>
      <c r="C31" s="9" t="s">
        <v>619</v>
      </c>
      <c r="D31" s="9">
        <v>7323</v>
      </c>
      <c r="E31" s="10">
        <v>2</v>
      </c>
      <c r="F31" s="37">
        <v>2700</v>
      </c>
      <c r="G31" s="28">
        <f t="shared" si="1"/>
        <v>648</v>
      </c>
      <c r="H31" s="28">
        <f t="shared" si="0"/>
        <v>5400</v>
      </c>
    </row>
    <row r="32" spans="2:8" x14ac:dyDescent="0.25">
      <c r="B32" s="10">
        <v>12</v>
      </c>
      <c r="C32" s="9" t="s">
        <v>620</v>
      </c>
      <c r="D32" s="9">
        <v>4421</v>
      </c>
      <c r="E32" s="10">
        <v>1</v>
      </c>
      <c r="F32" s="37">
        <v>510</v>
      </c>
      <c r="G32" s="28">
        <f>+H32*18%</f>
        <v>91.8</v>
      </c>
      <c r="H32" s="28">
        <f t="shared" si="0"/>
        <v>510</v>
      </c>
    </row>
    <row r="33" spans="2:12" x14ac:dyDescent="0.25">
      <c r="B33" s="10">
        <v>13</v>
      </c>
      <c r="C33" s="9" t="s">
        <v>621</v>
      </c>
      <c r="D33" s="9">
        <v>7323</v>
      </c>
      <c r="E33" s="10">
        <v>2</v>
      </c>
      <c r="F33" s="37">
        <v>350</v>
      </c>
      <c r="G33" s="28">
        <f t="shared" si="1"/>
        <v>84</v>
      </c>
      <c r="H33" s="28">
        <f t="shared" si="0"/>
        <v>700</v>
      </c>
    </row>
    <row r="34" spans="2:12" x14ac:dyDescent="0.25">
      <c r="B34" s="10">
        <v>14</v>
      </c>
      <c r="C34" s="9" t="s">
        <v>631</v>
      </c>
      <c r="D34" s="9">
        <v>7323</v>
      </c>
      <c r="E34" s="10">
        <v>2</v>
      </c>
      <c r="F34" s="37">
        <v>120</v>
      </c>
      <c r="G34" s="28">
        <f t="shared" si="1"/>
        <v>28.799999999999997</v>
      </c>
      <c r="H34" s="28">
        <f t="shared" si="0"/>
        <v>240</v>
      </c>
    </row>
    <row r="35" spans="2:12" x14ac:dyDescent="0.25">
      <c r="B35" s="10">
        <v>15</v>
      </c>
      <c r="C35" s="9" t="s">
        <v>622</v>
      </c>
      <c r="D35" s="9">
        <v>3924</v>
      </c>
      <c r="E35" s="10">
        <v>12</v>
      </c>
      <c r="F35" s="37">
        <v>140</v>
      </c>
      <c r="G35" s="28">
        <f t="shared" ref="G35:G37" si="2">+H35*18%</f>
        <v>302.39999999999998</v>
      </c>
      <c r="H35" s="28">
        <f t="shared" si="0"/>
        <v>1680</v>
      </c>
    </row>
    <row r="36" spans="2:12" x14ac:dyDescent="0.25">
      <c r="B36" s="10">
        <v>16</v>
      </c>
      <c r="C36" s="9" t="s">
        <v>623</v>
      </c>
      <c r="D36" s="9">
        <v>3924</v>
      </c>
      <c r="E36" s="10">
        <v>12</v>
      </c>
      <c r="F36" s="37">
        <v>180</v>
      </c>
      <c r="G36" s="28">
        <f t="shared" si="2"/>
        <v>388.8</v>
      </c>
      <c r="H36" s="28">
        <f t="shared" si="0"/>
        <v>2160</v>
      </c>
    </row>
    <row r="37" spans="2:12" x14ac:dyDescent="0.25">
      <c r="B37" s="10">
        <v>17</v>
      </c>
      <c r="C37" s="9" t="s">
        <v>624</v>
      </c>
      <c r="D37" s="9">
        <v>3924</v>
      </c>
      <c r="E37" s="10">
        <v>6</v>
      </c>
      <c r="F37" s="37">
        <v>350</v>
      </c>
      <c r="G37" s="28">
        <f t="shared" si="2"/>
        <v>378</v>
      </c>
      <c r="H37" s="28">
        <f t="shared" si="0"/>
        <v>2100</v>
      </c>
    </row>
    <row r="38" spans="2:12" x14ac:dyDescent="0.25">
      <c r="B38" s="10">
        <v>18</v>
      </c>
      <c r="C38" s="9" t="s">
        <v>630</v>
      </c>
      <c r="D38" s="9">
        <v>7323</v>
      </c>
      <c r="E38" s="10">
        <v>1</v>
      </c>
      <c r="F38" s="37">
        <v>4500</v>
      </c>
      <c r="G38" s="28">
        <f t="shared" ref="G38" si="3">+H38*12%</f>
        <v>540</v>
      </c>
      <c r="H38" s="28">
        <f t="shared" si="0"/>
        <v>4500</v>
      </c>
    </row>
    <row r="39" spans="2:12" x14ac:dyDescent="0.25">
      <c r="C39" s="9"/>
    </row>
    <row r="40" spans="2:12" x14ac:dyDescent="0.25">
      <c r="C40" s="9"/>
    </row>
    <row r="41" spans="2:12" x14ac:dyDescent="0.25">
      <c r="C41" s="9"/>
    </row>
    <row r="42" spans="2:12" x14ac:dyDescent="0.25">
      <c r="B42" s="12" t="s">
        <v>15</v>
      </c>
      <c r="C42" s="12"/>
      <c r="D42" s="12"/>
      <c r="E42" s="13">
        <f>SUM(E20:E38)</f>
        <v>81</v>
      </c>
      <c r="F42" s="12"/>
      <c r="G42" s="40">
        <f>SUM(G21:G41)</f>
        <v>4023.0000000000005</v>
      </c>
      <c r="H42" s="40">
        <f>SUM(H21:H41)</f>
        <v>30300</v>
      </c>
    </row>
    <row r="43" spans="2:12" x14ac:dyDescent="0.25">
      <c r="B43" s="9"/>
      <c r="C43" s="9"/>
      <c r="D43" s="9"/>
      <c r="E43" s="9"/>
      <c r="F43" s="9"/>
      <c r="G43" s="9"/>
      <c r="H43" s="9"/>
    </row>
    <row r="44" spans="2:12" x14ac:dyDescent="0.25">
      <c r="B44" s="76" t="s">
        <v>30</v>
      </c>
      <c r="C44" s="76"/>
      <c r="D44" s="76"/>
      <c r="E44" s="14" t="s">
        <v>16</v>
      </c>
      <c r="F44" s="14"/>
      <c r="G44" s="14"/>
      <c r="H44" s="27">
        <f>+H42</f>
        <v>30300</v>
      </c>
      <c r="J44" s="35" t="e">
        <f>+H44-#REF!</f>
        <v>#REF!</v>
      </c>
      <c r="L44" s="35"/>
    </row>
    <row r="45" spans="2:12" ht="15.75" x14ac:dyDescent="0.25">
      <c r="B45" s="77" t="s">
        <v>649</v>
      </c>
      <c r="C45" s="77"/>
      <c r="D45" s="77"/>
      <c r="E45" s="15" t="s">
        <v>625</v>
      </c>
      <c r="F45" s="2"/>
      <c r="G45" s="2"/>
      <c r="H45" s="23">
        <f>+G32+G35+G36+G37</f>
        <v>1161</v>
      </c>
    </row>
    <row r="46" spans="2:12" ht="15.75" x14ac:dyDescent="0.25">
      <c r="B46" s="77"/>
      <c r="C46" s="77"/>
      <c r="D46" s="77"/>
      <c r="E46" s="15" t="s">
        <v>626</v>
      </c>
      <c r="F46" s="2"/>
      <c r="G46" s="2"/>
      <c r="H46" s="23">
        <f>+G21+G22+G23+G24+G25+G26+G27+G28+G29+G30+G31+G33+G38+G34</f>
        <v>2862</v>
      </c>
    </row>
    <row r="47" spans="2:12" ht="15.75" x14ac:dyDescent="0.25">
      <c r="B47" s="55"/>
      <c r="C47" s="55"/>
      <c r="D47" s="55"/>
      <c r="E47" s="15" t="s">
        <v>36</v>
      </c>
      <c r="F47" s="2"/>
      <c r="G47" s="2"/>
      <c r="H47" s="23">
        <v>0</v>
      </c>
    </row>
    <row r="48" spans="2:12" ht="15.75" x14ac:dyDescent="0.25">
      <c r="B48" s="55"/>
      <c r="C48" s="55"/>
      <c r="D48" s="55"/>
      <c r="E48" s="15" t="s">
        <v>35</v>
      </c>
      <c r="F48" s="2"/>
      <c r="G48" s="2"/>
      <c r="H48" s="23">
        <v>0</v>
      </c>
    </row>
    <row r="49" spans="2:8" ht="15.75" x14ac:dyDescent="0.25">
      <c r="B49" s="55"/>
      <c r="C49" s="55"/>
      <c r="D49" s="55"/>
      <c r="E49" s="15" t="s">
        <v>19</v>
      </c>
      <c r="F49" s="2"/>
      <c r="G49" s="2"/>
      <c r="H49" s="23">
        <v>0</v>
      </c>
    </row>
    <row r="50" spans="2:8" ht="15.75" x14ac:dyDescent="0.25">
      <c r="B50" s="78" t="s">
        <v>20</v>
      </c>
      <c r="C50" s="78"/>
      <c r="D50" s="78"/>
      <c r="E50" s="17" t="s">
        <v>15</v>
      </c>
      <c r="F50" s="2"/>
      <c r="G50" s="2"/>
      <c r="H50" s="24">
        <f>+H44+H47+H48+H49+H45+H46</f>
        <v>34323</v>
      </c>
    </row>
    <row r="51" spans="2:8" ht="15.75" x14ac:dyDescent="0.25">
      <c r="B51" s="72" t="s">
        <v>21</v>
      </c>
      <c r="C51" s="72"/>
      <c r="D51" s="72"/>
      <c r="E51" s="2" t="s">
        <v>22</v>
      </c>
      <c r="F51" s="2"/>
      <c r="G51" s="2"/>
      <c r="H51" s="2">
        <v>0</v>
      </c>
    </row>
    <row r="52" spans="2:8" ht="15.75" x14ac:dyDescent="0.25">
      <c r="B52" s="54"/>
      <c r="C52" s="54"/>
      <c r="D52" s="54"/>
      <c r="E52" s="2" t="s">
        <v>23</v>
      </c>
      <c r="F52" s="2"/>
      <c r="G52" s="2"/>
      <c r="H52" s="24">
        <f>+H50+H51</f>
        <v>34323</v>
      </c>
    </row>
    <row r="53" spans="2:8" ht="15.75" x14ac:dyDescent="0.25">
      <c r="B53" s="5"/>
      <c r="C53" s="5"/>
      <c r="D53" s="5"/>
      <c r="E53" s="5"/>
      <c r="F53" s="5"/>
      <c r="G53" s="5"/>
      <c r="H53" s="5"/>
    </row>
    <row r="54" spans="2:8" ht="15.75" x14ac:dyDescent="0.25">
      <c r="B54" s="2"/>
      <c r="C54" s="2"/>
      <c r="D54" s="2"/>
      <c r="E54" s="2"/>
      <c r="F54" s="2"/>
      <c r="G54" s="2"/>
      <c r="H54" s="2"/>
    </row>
    <row r="55" spans="2:8" ht="15.75" x14ac:dyDescent="0.25">
      <c r="B55" s="2"/>
      <c r="C55" s="2"/>
      <c r="D55" s="2"/>
      <c r="E55" s="2"/>
      <c r="F55" s="2"/>
      <c r="G55" s="2"/>
      <c r="H55" s="2"/>
    </row>
    <row r="56" spans="2:8" ht="15.75" x14ac:dyDescent="0.25">
      <c r="B56" s="19"/>
      <c r="C56" s="19"/>
      <c r="D56" s="19"/>
      <c r="E56" s="19"/>
      <c r="F56" s="19"/>
      <c r="G56" s="19"/>
      <c r="H56" s="19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1:D51"/>
    <mergeCell ref="F57:H57"/>
    <mergeCell ref="F61:H61"/>
    <mergeCell ref="B3:C3"/>
    <mergeCell ref="B11:H11"/>
    <mergeCell ref="B44:D44"/>
    <mergeCell ref="B45:D45"/>
    <mergeCell ref="B46:D46"/>
    <mergeCell ref="B50:D50"/>
  </mergeCells>
  <hyperlinks>
    <hyperlink ref="E45" r:id="rId1"/>
    <hyperlink ref="E46" r:id="rId2"/>
    <hyperlink ref="E47" r:id="rId3"/>
    <hyperlink ref="E48" r:id="rId4"/>
  </hyperlinks>
  <pageMargins left="0" right="0" top="0.5" bottom="0" header="0.3" footer="0.3"/>
  <pageSetup scale="80" orientation="portrait" r:id="rId5"/>
  <ignoredErrors>
    <ignoredError sqref="G32" formula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5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2.28515625" customWidth="1"/>
    <col min="4" max="4" width="10.5703125" customWidth="1"/>
    <col min="5" max="5" width="9.28515625" customWidth="1"/>
    <col min="6" max="6" width="10.85546875" customWidth="1"/>
    <col min="7" max="7" width="11" customWidth="1"/>
    <col min="8" max="8" width="12.855468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5.75" x14ac:dyDescent="0.25">
      <c r="B13" s="2"/>
      <c r="C13" s="2"/>
      <c r="D13" s="2"/>
      <c r="E13" s="2"/>
      <c r="F13" s="2"/>
      <c r="G13" s="2"/>
      <c r="H13" s="2"/>
    </row>
    <row r="14" spans="2:8" ht="18" x14ac:dyDescent="0.25">
      <c r="B14" s="75" t="s">
        <v>38</v>
      </c>
      <c r="C14" s="75"/>
      <c r="D14" s="75"/>
      <c r="E14" s="75"/>
      <c r="F14" s="75"/>
      <c r="G14" s="75"/>
      <c r="H14" s="75"/>
    </row>
    <row r="15" spans="2:8" ht="15.75" x14ac:dyDescent="0.25">
      <c r="B15" s="4" t="s">
        <v>39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503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504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505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507</v>
      </c>
      <c r="C19" s="4"/>
      <c r="D19" s="4"/>
      <c r="E19" s="4"/>
      <c r="F19" s="4"/>
      <c r="G19" s="4"/>
      <c r="H19" s="4"/>
    </row>
    <row r="20" spans="2:13" ht="15.75" x14ac:dyDescent="0.25">
      <c r="B20" s="4" t="s">
        <v>343</v>
      </c>
      <c r="C20" s="4"/>
      <c r="D20" s="4"/>
      <c r="E20" s="4"/>
      <c r="F20" s="4" t="s">
        <v>654</v>
      </c>
      <c r="G20" s="4"/>
      <c r="H20" s="2"/>
    </row>
    <row r="21" spans="2:13" ht="15.75" x14ac:dyDescent="0.25">
      <c r="B21" s="4" t="s">
        <v>506</v>
      </c>
      <c r="C21" s="4"/>
      <c r="D21" s="4"/>
      <c r="E21" s="4"/>
      <c r="F21" s="2" t="s">
        <v>608</v>
      </c>
      <c r="G21" s="4"/>
      <c r="H21" s="2"/>
    </row>
    <row r="22" spans="2:13" ht="15.75" x14ac:dyDescent="0.25">
      <c r="B22" s="4" t="s">
        <v>508</v>
      </c>
      <c r="C22" s="4"/>
      <c r="D22" s="4"/>
      <c r="E22" s="4"/>
      <c r="F22" s="2" t="s">
        <v>502</v>
      </c>
      <c r="G22" s="4"/>
      <c r="H22" s="2"/>
    </row>
    <row r="23" spans="2:13" ht="25.5" x14ac:dyDescent="0.25">
      <c r="B23" s="6" t="s">
        <v>8</v>
      </c>
      <c r="C23" s="6" t="s">
        <v>9</v>
      </c>
      <c r="D23" s="6" t="s">
        <v>10</v>
      </c>
      <c r="E23" s="6" t="s">
        <v>11</v>
      </c>
      <c r="F23" s="7" t="s">
        <v>12</v>
      </c>
      <c r="G23" s="6" t="s">
        <v>13</v>
      </c>
      <c r="H23" s="8" t="s">
        <v>14</v>
      </c>
    </row>
    <row r="24" spans="2:13" x14ac:dyDescent="0.25">
      <c r="B24" s="10"/>
      <c r="C24" s="11"/>
      <c r="D24" s="9"/>
      <c r="E24" s="10"/>
      <c r="F24" s="37"/>
      <c r="G24" s="28"/>
      <c r="H24" s="28"/>
      <c r="J24" s="35"/>
    </row>
    <row r="25" spans="2:13" x14ac:dyDescent="0.25">
      <c r="B25" s="10">
        <v>1</v>
      </c>
      <c r="C25" s="11" t="s">
        <v>650</v>
      </c>
      <c r="D25" s="9">
        <v>7323</v>
      </c>
      <c r="E25" s="10">
        <v>6</v>
      </c>
      <c r="F25" s="37">
        <v>650</v>
      </c>
      <c r="G25" s="28">
        <f>+H25*12%</f>
        <v>468</v>
      </c>
      <c r="H25" s="28">
        <f>+F25*E25</f>
        <v>3900</v>
      </c>
      <c r="J25" s="35"/>
      <c r="M25" s="35"/>
    </row>
    <row r="26" spans="2:13" ht="30" x14ac:dyDescent="0.25">
      <c r="B26" s="10">
        <v>2</v>
      </c>
      <c r="C26" s="59" t="s">
        <v>653</v>
      </c>
      <c r="D26" s="9">
        <v>3924</v>
      </c>
      <c r="E26" s="10">
        <v>18</v>
      </c>
      <c r="F26" s="37">
        <v>160</v>
      </c>
      <c r="G26" s="28">
        <f>+H26*18%</f>
        <v>518.4</v>
      </c>
      <c r="H26" s="28">
        <f>+F26*E26</f>
        <v>2880</v>
      </c>
      <c r="J26" s="35"/>
      <c r="M26" s="35"/>
    </row>
    <row r="27" spans="2:13" x14ac:dyDescent="0.25">
      <c r="B27" s="10">
        <v>3</v>
      </c>
      <c r="C27" s="11" t="s">
        <v>617</v>
      </c>
      <c r="D27" s="9">
        <v>7323</v>
      </c>
      <c r="E27" s="10">
        <v>1</v>
      </c>
      <c r="F27" s="37">
        <v>520</v>
      </c>
      <c r="G27" s="28">
        <f t="shared" ref="G27:G29" si="0">+H27*12%</f>
        <v>62.4</v>
      </c>
      <c r="H27" s="28">
        <f>+F27*E27</f>
        <v>520</v>
      </c>
      <c r="J27" s="35"/>
      <c r="M27" s="35"/>
    </row>
    <row r="28" spans="2:13" x14ac:dyDescent="0.25">
      <c r="B28" s="10">
        <v>4</v>
      </c>
      <c r="C28" s="11" t="s">
        <v>609</v>
      </c>
      <c r="D28" s="9">
        <v>7323</v>
      </c>
      <c r="E28" s="10">
        <v>6</v>
      </c>
      <c r="F28" s="37">
        <v>95</v>
      </c>
      <c r="G28" s="28">
        <f t="shared" si="0"/>
        <v>68.399999999999991</v>
      </c>
      <c r="H28" s="28">
        <f>+F28*E28</f>
        <v>570</v>
      </c>
      <c r="J28" s="35"/>
    </row>
    <row r="29" spans="2:13" x14ac:dyDescent="0.25">
      <c r="B29" s="10">
        <v>5</v>
      </c>
      <c r="C29" s="11" t="s">
        <v>651</v>
      </c>
      <c r="D29" s="9">
        <v>7323</v>
      </c>
      <c r="E29" s="10">
        <v>1</v>
      </c>
      <c r="F29" s="37">
        <v>6500</v>
      </c>
      <c r="G29" s="28">
        <f t="shared" si="0"/>
        <v>780</v>
      </c>
      <c r="H29" s="28">
        <f>+F29*E29</f>
        <v>6500</v>
      </c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0" x14ac:dyDescent="0.25">
      <c r="B33" s="10"/>
      <c r="C33" s="11"/>
      <c r="D33" s="9"/>
      <c r="E33" s="10"/>
      <c r="F33" s="37"/>
      <c r="G33" s="28"/>
      <c r="H33" s="28"/>
      <c r="J33" s="35"/>
    </row>
    <row r="34" spans="2:10" x14ac:dyDescent="0.25">
      <c r="B34" s="10"/>
      <c r="C34" s="11"/>
      <c r="D34" s="9"/>
      <c r="E34" s="10"/>
      <c r="F34" s="37"/>
      <c r="G34" s="28"/>
      <c r="H34" s="28"/>
      <c r="J34" s="35"/>
    </row>
    <row r="35" spans="2:10" x14ac:dyDescent="0.25">
      <c r="B35" s="10"/>
      <c r="C35" s="11"/>
      <c r="D35" s="9"/>
      <c r="E35" s="10"/>
      <c r="F35" s="37"/>
      <c r="G35" s="28"/>
      <c r="H35" s="28"/>
      <c r="J35" s="35"/>
    </row>
    <row r="36" spans="2:10" x14ac:dyDescent="0.25">
      <c r="B36" s="10"/>
      <c r="C36" s="11"/>
      <c r="D36" s="9"/>
      <c r="E36" s="10"/>
      <c r="F36" s="37"/>
      <c r="G36" s="28"/>
      <c r="H36" s="28"/>
      <c r="J36" s="35"/>
    </row>
    <row r="37" spans="2:10" x14ac:dyDescent="0.25">
      <c r="B37" s="10"/>
      <c r="C37" s="11"/>
      <c r="D37" s="9"/>
      <c r="E37" s="10"/>
      <c r="F37" s="37"/>
      <c r="G37" s="28"/>
      <c r="H37" s="28"/>
      <c r="J37" s="35"/>
    </row>
    <row r="38" spans="2:10" x14ac:dyDescent="0.25">
      <c r="B38" s="10"/>
      <c r="C38" s="11"/>
      <c r="D38" s="9"/>
      <c r="E38" s="10"/>
      <c r="F38" s="37"/>
      <c r="G38" s="28"/>
      <c r="H38" s="28"/>
      <c r="J38" s="35"/>
    </row>
    <row r="39" spans="2:10" x14ac:dyDescent="0.25">
      <c r="B39" s="10"/>
      <c r="C39" s="11"/>
      <c r="D39" s="9"/>
      <c r="E39" s="10"/>
      <c r="F39" s="37"/>
      <c r="G39" s="28"/>
      <c r="H39" s="28"/>
      <c r="J39" s="35"/>
    </row>
    <row r="40" spans="2:10" x14ac:dyDescent="0.25">
      <c r="B40" s="10"/>
      <c r="C40" s="11"/>
      <c r="D40" s="9"/>
      <c r="E40" s="10"/>
      <c r="F40" s="37"/>
      <c r="G40" s="28"/>
      <c r="H40" s="28"/>
      <c r="J40" s="35"/>
    </row>
    <row r="41" spans="2:10" x14ac:dyDescent="0.25">
      <c r="B41" s="10"/>
      <c r="C41" s="11"/>
      <c r="D41" s="9"/>
      <c r="E41" s="10"/>
      <c r="F41" s="37"/>
      <c r="G41" s="28"/>
      <c r="H41" s="28"/>
      <c r="J41" s="35"/>
    </row>
    <row r="42" spans="2:10" x14ac:dyDescent="0.25">
      <c r="B42" s="10"/>
      <c r="C42" s="11"/>
      <c r="D42" s="9"/>
      <c r="E42" s="10"/>
      <c r="F42" s="37"/>
      <c r="G42" s="28"/>
      <c r="H42" s="28"/>
      <c r="J42" s="35"/>
    </row>
    <row r="43" spans="2:10" x14ac:dyDescent="0.25">
      <c r="B43" s="10"/>
      <c r="C43" s="11"/>
      <c r="D43" s="9"/>
      <c r="E43" s="10"/>
      <c r="F43" s="37"/>
      <c r="G43" s="28"/>
      <c r="H43" s="28"/>
      <c r="J43" s="35"/>
    </row>
    <row r="44" spans="2:10" x14ac:dyDescent="0.25">
      <c r="B44" s="10"/>
      <c r="C44" s="11"/>
      <c r="D44" s="9"/>
      <c r="E44" s="10"/>
      <c r="F44" s="37"/>
      <c r="G44" s="28"/>
      <c r="H44" s="28"/>
      <c r="J44" s="35"/>
    </row>
    <row r="45" spans="2:10" x14ac:dyDescent="0.25">
      <c r="B45" s="10"/>
      <c r="C45" s="11"/>
      <c r="D45" s="9"/>
      <c r="E45" s="10"/>
      <c r="F45" s="37"/>
      <c r="G45" s="28"/>
      <c r="H45" s="28"/>
      <c r="J45" s="35"/>
    </row>
    <row r="46" spans="2:10" x14ac:dyDescent="0.25">
      <c r="B46" s="12" t="s">
        <v>15</v>
      </c>
      <c r="C46" s="12"/>
      <c r="D46" s="12"/>
      <c r="E46" s="13">
        <f>SUM(E24:E45)</f>
        <v>32</v>
      </c>
      <c r="F46" s="12"/>
      <c r="G46" s="38">
        <f>SUM(G24:G45)</f>
        <v>1897.2</v>
      </c>
      <c r="H46" s="40">
        <f>SUM(H24:H45)</f>
        <v>14370</v>
      </c>
    </row>
    <row r="47" spans="2:10" x14ac:dyDescent="0.25">
      <c r="B47" s="9"/>
      <c r="C47" s="9"/>
      <c r="D47" s="9"/>
      <c r="E47" s="9"/>
      <c r="F47" s="9"/>
      <c r="G47" s="9"/>
      <c r="H47" s="9"/>
    </row>
    <row r="48" spans="2:10" x14ac:dyDescent="0.25">
      <c r="B48" s="76" t="s">
        <v>30</v>
      </c>
      <c r="C48" s="76"/>
      <c r="D48" s="76"/>
      <c r="E48" s="14" t="s">
        <v>16</v>
      </c>
      <c r="F48" s="14"/>
      <c r="G48" s="14"/>
      <c r="H48" s="27">
        <f>+H46</f>
        <v>14370</v>
      </c>
    </row>
    <row r="49" spans="2:8" ht="15.75" x14ac:dyDescent="0.25">
      <c r="B49" s="77" t="s">
        <v>652</v>
      </c>
      <c r="C49" s="77"/>
      <c r="D49" s="77"/>
      <c r="E49" s="15" t="s">
        <v>219</v>
      </c>
      <c r="F49" s="2"/>
      <c r="G49" s="2"/>
      <c r="H49" s="23">
        <f>+G25+G27+G28+G29</f>
        <v>1378.8</v>
      </c>
    </row>
    <row r="50" spans="2:8" ht="15.75" x14ac:dyDescent="0.25">
      <c r="B50" s="77"/>
      <c r="C50" s="77"/>
      <c r="D50" s="77"/>
      <c r="E50" s="15" t="s">
        <v>253</v>
      </c>
      <c r="F50" s="2"/>
      <c r="G50" s="2"/>
      <c r="H50" s="23">
        <f>+G26</f>
        <v>518.4</v>
      </c>
    </row>
    <row r="51" spans="2:8" ht="15.75" x14ac:dyDescent="0.25">
      <c r="B51" s="64"/>
      <c r="C51" s="64"/>
      <c r="D51" s="64"/>
      <c r="E51" s="15" t="s">
        <v>441</v>
      </c>
      <c r="F51" s="2"/>
      <c r="G51" s="2"/>
      <c r="H51" s="23">
        <v>0</v>
      </c>
    </row>
    <row r="52" spans="2:8" ht="15.75" x14ac:dyDescent="0.25">
      <c r="B52" s="64"/>
      <c r="C52" s="64"/>
      <c r="D52" s="64"/>
      <c r="E52" s="15" t="s">
        <v>442</v>
      </c>
      <c r="F52" s="2"/>
      <c r="G52" s="2"/>
      <c r="H52" s="23">
        <v>0</v>
      </c>
    </row>
    <row r="53" spans="2:8" ht="15.75" x14ac:dyDescent="0.25">
      <c r="B53" s="64"/>
      <c r="C53" s="64"/>
      <c r="D53" s="64"/>
      <c r="E53" s="15" t="s">
        <v>19</v>
      </c>
      <c r="F53" s="2"/>
      <c r="G53" s="2"/>
      <c r="H53" s="23">
        <v>-0.2</v>
      </c>
    </row>
    <row r="54" spans="2:8" ht="15.75" x14ac:dyDescent="0.25">
      <c r="B54" s="78" t="s">
        <v>20</v>
      </c>
      <c r="C54" s="78"/>
      <c r="D54" s="78"/>
      <c r="E54" s="17" t="s">
        <v>15</v>
      </c>
      <c r="F54" s="2"/>
      <c r="G54" s="2"/>
      <c r="H54" s="24">
        <f>+H48+H51+H52+H53+H49+H50</f>
        <v>16266.999999999998</v>
      </c>
    </row>
    <row r="55" spans="2:8" ht="15.75" x14ac:dyDescent="0.25">
      <c r="B55" s="72" t="s">
        <v>21</v>
      </c>
      <c r="C55" s="72"/>
      <c r="D55" s="72"/>
      <c r="E55" s="2" t="s">
        <v>22</v>
      </c>
      <c r="F55" s="2"/>
      <c r="G55" s="2"/>
      <c r="H55" s="2">
        <v>0</v>
      </c>
    </row>
    <row r="56" spans="2:8" ht="15.75" x14ac:dyDescent="0.25">
      <c r="B56" s="63"/>
      <c r="C56" s="63"/>
      <c r="D56" s="63"/>
      <c r="E56" s="2" t="s">
        <v>23</v>
      </c>
      <c r="F56" s="2"/>
      <c r="G56" s="2"/>
      <c r="H56" s="24">
        <f>+H54+H55</f>
        <v>16266.999999999998</v>
      </c>
    </row>
    <row r="57" spans="2:8" ht="15.75" x14ac:dyDescent="0.25">
      <c r="B57" s="5"/>
      <c r="C57" s="5"/>
      <c r="D57" s="5"/>
      <c r="E57" s="5"/>
      <c r="F57" s="5"/>
      <c r="G57" s="5"/>
      <c r="H57" s="5"/>
    </row>
    <row r="58" spans="2:8" ht="15.75" x14ac:dyDescent="0.25">
      <c r="B58" s="2"/>
      <c r="C58" s="2"/>
      <c r="D58" s="2"/>
      <c r="E58" s="2"/>
      <c r="F58" s="2"/>
      <c r="G58" s="2"/>
      <c r="H58" s="2"/>
    </row>
    <row r="59" spans="2:8" ht="15.75" x14ac:dyDescent="0.25">
      <c r="B59" s="2"/>
      <c r="C59" s="2"/>
      <c r="D59" s="2"/>
      <c r="E59" s="2"/>
      <c r="F59" s="2"/>
      <c r="G59" s="2"/>
      <c r="H59" s="2"/>
    </row>
    <row r="60" spans="2:8" ht="15.75" x14ac:dyDescent="0.25">
      <c r="B60" s="19"/>
      <c r="C60" s="19"/>
      <c r="D60" s="19"/>
      <c r="E60" s="19"/>
      <c r="F60" s="19"/>
      <c r="G60" s="19"/>
      <c r="H60" s="19"/>
    </row>
    <row r="61" spans="2:8" ht="18" x14ac:dyDescent="0.25">
      <c r="B61" s="20" t="s">
        <v>24</v>
      </c>
      <c r="C61" s="19"/>
      <c r="D61" s="19"/>
      <c r="E61" s="19"/>
      <c r="F61" s="73" t="s">
        <v>25</v>
      </c>
      <c r="G61" s="73"/>
      <c r="H61" s="73"/>
    </row>
    <row r="62" spans="2:8" ht="15.75" x14ac:dyDescent="0.25">
      <c r="B62" s="21" t="s">
        <v>26</v>
      </c>
      <c r="C62" s="19"/>
      <c r="D62" s="19"/>
      <c r="E62" s="19"/>
      <c r="F62" s="19"/>
      <c r="G62" s="19"/>
      <c r="H62" s="19"/>
    </row>
    <row r="63" spans="2:8" ht="15.75" x14ac:dyDescent="0.25">
      <c r="B63" s="21" t="s">
        <v>27</v>
      </c>
      <c r="C63" s="19"/>
      <c r="D63" s="19"/>
      <c r="E63" s="19"/>
      <c r="F63" s="19"/>
      <c r="G63" s="19"/>
      <c r="H63" s="19"/>
    </row>
    <row r="64" spans="2:8" ht="15.75" x14ac:dyDescent="0.25">
      <c r="B64" s="21" t="s">
        <v>28</v>
      </c>
      <c r="C64" s="19"/>
      <c r="D64" s="19"/>
      <c r="E64" s="19"/>
      <c r="F64" s="19"/>
      <c r="G64" s="19"/>
      <c r="H64" s="19"/>
    </row>
    <row r="65" spans="2:8" ht="15.75" x14ac:dyDescent="0.25">
      <c r="B65" s="19"/>
      <c r="C65" s="19"/>
      <c r="D65" s="19"/>
      <c r="E65" s="19"/>
      <c r="F65" s="73" t="s">
        <v>29</v>
      </c>
      <c r="G65" s="73"/>
      <c r="H65" s="73"/>
    </row>
  </sheetData>
  <mergeCells count="9">
    <mergeCell ref="B55:D55"/>
    <mergeCell ref="F61:H61"/>
    <mergeCell ref="F65:H65"/>
    <mergeCell ref="B6:C6"/>
    <mergeCell ref="B14:H14"/>
    <mergeCell ref="B48:D48"/>
    <mergeCell ref="B49:D49"/>
    <mergeCell ref="B50:D50"/>
    <mergeCell ref="B54:D54"/>
  </mergeCells>
  <hyperlinks>
    <hyperlink ref="E51" r:id="rId1"/>
    <hyperlink ref="E49" r:id="rId2"/>
    <hyperlink ref="E52" r:id="rId3"/>
    <hyperlink ref="E50" r:id="rId4"/>
  </hyperlinks>
  <pageMargins left="0.31496062992125984" right="0.31496062992125984" top="0.15748031496062992" bottom="0.35433070866141736" header="0.31496062992125984" footer="0"/>
  <pageSetup paperSize="9" scale="80" orientation="portrait" r:id="rId5"/>
  <ignoredErrors>
    <ignoredError sqref="G26" formula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5.85546875" customWidth="1"/>
    <col min="4" max="4" width="11.5703125" customWidth="1"/>
    <col min="5" max="5" width="9.140625" customWidth="1"/>
    <col min="6" max="6" width="11.42578125" customWidth="1"/>
    <col min="7" max="7" width="12.42578125" customWidth="1"/>
    <col min="8" max="8" width="12.855468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655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656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586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638</v>
      </c>
      <c r="D23" s="9">
        <v>73239390</v>
      </c>
      <c r="E23" s="10">
        <v>3</v>
      </c>
      <c r="F23" s="37">
        <v>920</v>
      </c>
      <c r="G23" s="28">
        <f>+H23*12%</f>
        <v>331.2</v>
      </c>
      <c r="H23" s="28">
        <f>+F23*E23</f>
        <v>2760</v>
      </c>
      <c r="J23" s="35"/>
    </row>
    <row r="24" spans="2:13" x14ac:dyDescent="0.25">
      <c r="B24" s="10">
        <v>2</v>
      </c>
      <c r="C24" s="11" t="s">
        <v>639</v>
      </c>
      <c r="D24" s="9">
        <v>73239390</v>
      </c>
      <c r="E24" s="10">
        <v>3</v>
      </c>
      <c r="F24" s="37">
        <v>1150</v>
      </c>
      <c r="G24" s="28">
        <f t="shared" ref="G24:G27" si="0">+H24*12%</f>
        <v>414</v>
      </c>
      <c r="H24" s="28">
        <f t="shared" ref="H24:H27" si="1">+F24*E24</f>
        <v>3450</v>
      </c>
      <c r="J24" s="35"/>
      <c r="M24" s="35"/>
    </row>
    <row r="25" spans="2:13" x14ac:dyDescent="0.25">
      <c r="B25" s="10">
        <v>3</v>
      </c>
      <c r="C25" s="11" t="s">
        <v>494</v>
      </c>
      <c r="D25" s="9">
        <v>73239390</v>
      </c>
      <c r="E25" s="10">
        <v>12</v>
      </c>
      <c r="F25" s="37">
        <v>500</v>
      </c>
      <c r="G25" s="28">
        <f t="shared" si="0"/>
        <v>720</v>
      </c>
      <c r="H25" s="28">
        <f t="shared" si="1"/>
        <v>6000</v>
      </c>
      <c r="J25" s="35"/>
      <c r="M25" s="35"/>
    </row>
    <row r="26" spans="2:13" x14ac:dyDescent="0.25">
      <c r="B26" s="10">
        <v>4</v>
      </c>
      <c r="C26" s="11" t="s">
        <v>498</v>
      </c>
      <c r="D26" s="9">
        <v>73239390</v>
      </c>
      <c r="E26" s="10">
        <v>12</v>
      </c>
      <c r="F26" s="37">
        <v>260</v>
      </c>
      <c r="G26" s="28">
        <f t="shared" si="0"/>
        <v>374.4</v>
      </c>
      <c r="H26" s="28">
        <f t="shared" si="1"/>
        <v>3120</v>
      </c>
      <c r="J26" s="35"/>
      <c r="M26" s="35"/>
    </row>
    <row r="27" spans="2:13" x14ac:dyDescent="0.25">
      <c r="B27" s="10">
        <v>5</v>
      </c>
      <c r="C27" s="11" t="s">
        <v>500</v>
      </c>
      <c r="D27" s="9">
        <v>73239390</v>
      </c>
      <c r="E27" s="10">
        <v>12</v>
      </c>
      <c r="F27" s="37">
        <v>260</v>
      </c>
      <c r="G27" s="28">
        <f t="shared" si="0"/>
        <v>374.4</v>
      </c>
      <c r="H27" s="28">
        <f t="shared" si="1"/>
        <v>3120</v>
      </c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1" x14ac:dyDescent="0.25">
      <c r="B33" s="10"/>
      <c r="C33" s="11"/>
      <c r="D33" s="9"/>
      <c r="E33" s="10"/>
      <c r="F33" s="37"/>
      <c r="G33" s="28"/>
      <c r="H33" s="28"/>
      <c r="J33" s="35"/>
    </row>
    <row r="34" spans="2:11" x14ac:dyDescent="0.25">
      <c r="B34" s="10"/>
      <c r="C34" s="11"/>
      <c r="D34" s="9"/>
      <c r="E34" s="10"/>
      <c r="F34" s="37"/>
      <c r="G34" s="28"/>
      <c r="H34" s="28"/>
      <c r="J34" s="35"/>
    </row>
    <row r="35" spans="2:11" x14ac:dyDescent="0.25">
      <c r="B35" s="10"/>
      <c r="C35" s="11"/>
      <c r="D35" s="9"/>
      <c r="E35" s="10"/>
      <c r="F35" s="37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42</v>
      </c>
      <c r="F45" s="12"/>
      <c r="G45" s="38">
        <f>SUM(G23:G44)</f>
        <v>2214</v>
      </c>
      <c r="H45" s="40">
        <f>SUM(H23:H44)</f>
        <v>18450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18450</v>
      </c>
      <c r="K47" s="35"/>
    </row>
    <row r="48" spans="2:11" ht="15.75" x14ac:dyDescent="0.25">
      <c r="B48" s="77" t="s">
        <v>641</v>
      </c>
      <c r="C48" s="77"/>
      <c r="D48" s="77"/>
      <c r="E48" s="15" t="s">
        <v>219</v>
      </c>
      <c r="F48" s="2"/>
      <c r="G48" s="2"/>
      <c r="H48" s="23">
        <f>+G23+G24+G25+G26+G27</f>
        <v>2214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v>0</v>
      </c>
    </row>
    <row r="50" spans="2:8" ht="15.75" x14ac:dyDescent="0.25">
      <c r="B50" s="57"/>
      <c r="C50" s="57"/>
      <c r="D50" s="57"/>
      <c r="E50" s="15" t="s">
        <v>441</v>
      </c>
      <c r="F50" s="2"/>
      <c r="G50" s="2"/>
      <c r="H50" s="23">
        <v>0</v>
      </c>
    </row>
    <row r="51" spans="2:8" ht="15.75" x14ac:dyDescent="0.25">
      <c r="B51" s="57"/>
      <c r="C51" s="57"/>
      <c r="D51" s="57"/>
      <c r="E51" s="15" t="s">
        <v>442</v>
      </c>
      <c r="F51" s="2"/>
      <c r="G51" s="2"/>
      <c r="H51" s="23">
        <v>0</v>
      </c>
    </row>
    <row r="52" spans="2:8" ht="15.75" x14ac:dyDescent="0.25">
      <c r="B52" s="57"/>
      <c r="C52" s="57"/>
      <c r="D52" s="57"/>
      <c r="E52" s="15" t="s">
        <v>19</v>
      </c>
      <c r="F52" s="2"/>
      <c r="G52" s="2"/>
      <c r="H52" s="23">
        <v>0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20664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6"/>
      <c r="C55" s="56"/>
      <c r="D55" s="56"/>
      <c r="E55" s="2" t="s">
        <v>23</v>
      </c>
      <c r="F55" s="2"/>
      <c r="G55" s="2"/>
      <c r="H55" s="24">
        <f>+H53+H54</f>
        <v>20664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5118110236220474" bottom="0" header="0.31496062992125984" footer="0.31496062992125984"/>
  <pageSetup paperSize="9" scale="80" orientation="portrait" verticalDpi="0" r:id="rId5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workbookViewId="0"/>
  </sheetViews>
  <sheetFormatPr defaultColWidth="11.42578125" defaultRowHeight="15" x14ac:dyDescent="0.25"/>
  <cols>
    <col min="1" max="1" width="4.28515625" customWidth="1"/>
    <col min="2" max="2" width="6.7109375" customWidth="1"/>
    <col min="3" max="3" width="55.85546875" customWidth="1"/>
    <col min="4" max="4" width="11.5703125" customWidth="1"/>
    <col min="5" max="5" width="9.140625" customWidth="1"/>
    <col min="6" max="6" width="11.42578125" customWidth="1"/>
    <col min="7" max="7" width="12.42578125" customWidth="1"/>
    <col min="8" max="8" width="12.855468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657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656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588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638</v>
      </c>
      <c r="D23" s="9">
        <v>73239390</v>
      </c>
      <c r="E23" s="10">
        <v>3</v>
      </c>
      <c r="F23" s="37">
        <v>920</v>
      </c>
      <c r="G23" s="28">
        <f>+H23*12%</f>
        <v>331.2</v>
      </c>
      <c r="H23" s="28">
        <f>+F23*E23</f>
        <v>2760</v>
      </c>
      <c r="J23" s="35"/>
    </row>
    <row r="24" spans="2:13" x14ac:dyDescent="0.25">
      <c r="B24" s="10">
        <v>2</v>
      </c>
      <c r="C24" s="11" t="s">
        <v>639</v>
      </c>
      <c r="D24" s="9">
        <v>73239390</v>
      </c>
      <c r="E24" s="10">
        <v>3</v>
      </c>
      <c r="F24" s="37">
        <v>1150</v>
      </c>
      <c r="G24" s="28">
        <f t="shared" ref="G24" si="0">+H24*12%</f>
        <v>414</v>
      </c>
      <c r="H24" s="28">
        <f t="shared" ref="H24" si="1">+F24*E24</f>
        <v>3450</v>
      </c>
      <c r="J24" s="35"/>
      <c r="M24" s="35"/>
    </row>
    <row r="25" spans="2:13" x14ac:dyDescent="0.25">
      <c r="B25" s="10">
        <v>3</v>
      </c>
      <c r="C25" s="11" t="s">
        <v>494</v>
      </c>
      <c r="D25" s="9">
        <v>73239390</v>
      </c>
      <c r="E25" s="10">
        <v>12</v>
      </c>
      <c r="F25" s="37">
        <v>500</v>
      </c>
      <c r="G25" s="28">
        <f t="shared" ref="G25:G27" si="2">+H25*12%</f>
        <v>720</v>
      </c>
      <c r="H25" s="28">
        <f t="shared" ref="H25:H27" si="3">+F25*E25</f>
        <v>6000</v>
      </c>
      <c r="J25" s="35"/>
      <c r="M25" s="35"/>
    </row>
    <row r="26" spans="2:13" x14ac:dyDescent="0.25">
      <c r="B26" s="10">
        <v>4</v>
      </c>
      <c r="C26" s="11" t="s">
        <v>498</v>
      </c>
      <c r="D26" s="9">
        <v>73239390</v>
      </c>
      <c r="E26" s="10">
        <v>12</v>
      </c>
      <c r="F26" s="37">
        <v>260</v>
      </c>
      <c r="G26" s="28">
        <f t="shared" si="2"/>
        <v>374.4</v>
      </c>
      <c r="H26" s="28">
        <f t="shared" si="3"/>
        <v>3120</v>
      </c>
      <c r="J26" s="35"/>
      <c r="M26" s="35"/>
    </row>
    <row r="27" spans="2:13" x14ac:dyDescent="0.25">
      <c r="B27" s="10">
        <v>5</v>
      </c>
      <c r="C27" s="11" t="s">
        <v>500</v>
      </c>
      <c r="D27" s="9">
        <v>73239390</v>
      </c>
      <c r="E27" s="10">
        <v>18</v>
      </c>
      <c r="F27" s="37">
        <v>260</v>
      </c>
      <c r="G27" s="28">
        <f t="shared" si="2"/>
        <v>561.6</v>
      </c>
      <c r="H27" s="28">
        <f t="shared" si="3"/>
        <v>4680</v>
      </c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1" x14ac:dyDescent="0.25">
      <c r="B33" s="10"/>
      <c r="C33" s="11"/>
      <c r="D33" s="9"/>
      <c r="E33" s="10"/>
      <c r="F33" s="37"/>
      <c r="G33" s="28"/>
      <c r="H33" s="28"/>
      <c r="J33" s="35"/>
    </row>
    <row r="34" spans="2:11" x14ac:dyDescent="0.25">
      <c r="B34" s="10"/>
      <c r="C34" s="11"/>
      <c r="D34" s="9"/>
      <c r="E34" s="10"/>
      <c r="F34" s="37"/>
      <c r="G34" s="28"/>
      <c r="H34" s="28"/>
      <c r="J34" s="35"/>
    </row>
    <row r="35" spans="2:11" x14ac:dyDescent="0.25">
      <c r="B35" s="10"/>
      <c r="C35" s="11"/>
      <c r="D35" s="9"/>
      <c r="E35" s="10"/>
      <c r="F35" s="37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48</v>
      </c>
      <c r="F45" s="12"/>
      <c r="G45" s="38">
        <f>SUM(G23:G44)</f>
        <v>2401.1999999999998</v>
      </c>
      <c r="H45" s="40">
        <f>SUM(H23:H44)</f>
        <v>20010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20010</v>
      </c>
      <c r="K47" s="35"/>
    </row>
    <row r="48" spans="2:11" ht="15.75" x14ac:dyDescent="0.25">
      <c r="B48" s="77" t="s">
        <v>640</v>
      </c>
      <c r="C48" s="77"/>
      <c r="D48" s="77"/>
      <c r="E48" s="15" t="s">
        <v>219</v>
      </c>
      <c r="F48" s="2"/>
      <c r="G48" s="2"/>
      <c r="H48" s="23">
        <f>+G23+G24+G25+G26+G27</f>
        <v>2401.1999999999998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v>0</v>
      </c>
    </row>
    <row r="50" spans="2:8" ht="15.75" x14ac:dyDescent="0.25">
      <c r="B50" s="57"/>
      <c r="C50" s="57"/>
      <c r="D50" s="57"/>
      <c r="E50" s="15" t="s">
        <v>441</v>
      </c>
      <c r="F50" s="2"/>
      <c r="G50" s="2"/>
      <c r="H50" s="23">
        <v>0</v>
      </c>
    </row>
    <row r="51" spans="2:8" ht="15.75" x14ac:dyDescent="0.25">
      <c r="B51" s="57"/>
      <c r="C51" s="57"/>
      <c r="D51" s="57"/>
      <c r="E51" s="15" t="s">
        <v>442</v>
      </c>
      <c r="F51" s="2"/>
      <c r="G51" s="2"/>
      <c r="H51" s="23">
        <v>0</v>
      </c>
    </row>
    <row r="52" spans="2:8" ht="15.75" x14ac:dyDescent="0.25">
      <c r="B52" s="57"/>
      <c r="C52" s="57"/>
      <c r="D52" s="57"/>
      <c r="E52" s="15" t="s">
        <v>19</v>
      </c>
      <c r="F52" s="2"/>
      <c r="G52" s="2"/>
      <c r="H52" s="23">
        <v>-0.2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22411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56"/>
      <c r="C55" s="56"/>
      <c r="D55" s="56"/>
      <c r="E55" s="2" t="s">
        <v>23</v>
      </c>
      <c r="F55" s="2"/>
      <c r="G55" s="2"/>
      <c r="H55" s="24">
        <f>+H53+H54</f>
        <v>22411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5118110236220474" bottom="0" header="0.31496062992125984" footer="0.31496062992125984"/>
  <pageSetup paperSize="9" scale="80" orientation="portrait" verticalDpi="0" r:id="rId5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1"/>
  <sheetViews>
    <sheetView topLeftCell="A13" workbookViewId="0">
      <selection activeCell="E50" sqref="E50"/>
    </sheetView>
  </sheetViews>
  <sheetFormatPr defaultColWidth="11.42578125" defaultRowHeight="15" x14ac:dyDescent="0.25"/>
  <cols>
    <col min="1" max="1" width="4.28515625" customWidth="1"/>
    <col min="2" max="2" width="6.7109375" customWidth="1"/>
    <col min="3" max="3" width="55.85546875" customWidth="1"/>
    <col min="4" max="4" width="11.5703125" customWidth="1"/>
    <col min="5" max="5" width="9.140625" customWidth="1"/>
    <col min="6" max="6" width="11.42578125" customWidth="1"/>
    <col min="7" max="7" width="12.42578125" customWidth="1"/>
    <col min="8" max="8" width="12.85546875" customWidth="1"/>
  </cols>
  <sheetData>
    <row r="6" spans="2:8" ht="18" x14ac:dyDescent="0.25">
      <c r="B6" s="74" t="s">
        <v>0</v>
      </c>
      <c r="C6" s="74"/>
      <c r="D6" s="1"/>
      <c r="E6" s="2"/>
      <c r="F6" s="2"/>
      <c r="G6" s="2"/>
      <c r="H6" s="2"/>
    </row>
    <row r="7" spans="2:8" ht="15.75" x14ac:dyDescent="0.25">
      <c r="B7" s="2" t="s">
        <v>1</v>
      </c>
      <c r="C7" s="2"/>
      <c r="D7" s="2"/>
      <c r="E7" s="2"/>
      <c r="F7" s="2"/>
      <c r="G7" s="2"/>
      <c r="H7" s="2"/>
    </row>
    <row r="8" spans="2:8" ht="15.75" x14ac:dyDescent="0.25">
      <c r="B8" s="2" t="s">
        <v>2</v>
      </c>
      <c r="C8" s="2"/>
      <c r="D8" s="2"/>
      <c r="E8" s="2"/>
      <c r="F8" s="2"/>
      <c r="G8" s="2"/>
      <c r="H8" s="2"/>
    </row>
    <row r="9" spans="2:8" ht="15.75" x14ac:dyDescent="0.25">
      <c r="B9" s="2" t="s">
        <v>3</v>
      </c>
      <c r="C9" s="2"/>
      <c r="D9" s="2"/>
      <c r="E9" s="2"/>
      <c r="F9" s="2"/>
      <c r="G9" s="2"/>
      <c r="H9" s="2"/>
    </row>
    <row r="10" spans="2:8" ht="15.75" x14ac:dyDescent="0.25">
      <c r="B10" s="2" t="s">
        <v>4</v>
      </c>
      <c r="C10" s="2"/>
      <c r="D10" s="2"/>
      <c r="E10" s="2"/>
      <c r="F10" s="2"/>
      <c r="G10" s="2"/>
      <c r="H10" s="2"/>
    </row>
    <row r="11" spans="2:8" ht="15.75" x14ac:dyDescent="0.25">
      <c r="B11" s="2" t="s">
        <v>5</v>
      </c>
      <c r="C11" s="3"/>
      <c r="D11" s="2"/>
      <c r="E11" s="2"/>
      <c r="F11" s="2"/>
      <c r="G11" s="2"/>
      <c r="H11" s="2"/>
    </row>
    <row r="12" spans="2:8" ht="15.75" x14ac:dyDescent="0.25">
      <c r="B12" s="2" t="s">
        <v>6</v>
      </c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549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550</v>
      </c>
      <c r="C16" s="4"/>
      <c r="D16" s="4"/>
      <c r="E16" s="4"/>
      <c r="F16" s="4"/>
      <c r="G16" s="4"/>
      <c r="H16" s="4"/>
    </row>
    <row r="17" spans="2:13" ht="15.75" x14ac:dyDescent="0.25">
      <c r="B17" s="4" t="s">
        <v>551</v>
      </c>
      <c r="C17" s="4"/>
      <c r="D17" s="4"/>
      <c r="E17" s="4"/>
      <c r="F17" s="4"/>
      <c r="G17" s="4"/>
      <c r="H17" s="4"/>
    </row>
    <row r="18" spans="2:13" ht="15.75" x14ac:dyDescent="0.25">
      <c r="B18" s="4" t="s">
        <v>552</v>
      </c>
      <c r="C18" s="4"/>
      <c r="D18" s="4"/>
      <c r="E18" s="4"/>
      <c r="F18" s="4"/>
      <c r="G18" s="4"/>
      <c r="H18" s="4"/>
    </row>
    <row r="19" spans="2:13" ht="15.75" x14ac:dyDescent="0.25">
      <c r="B19" s="4" t="s">
        <v>554</v>
      </c>
      <c r="C19" s="4"/>
      <c r="D19" s="4"/>
      <c r="E19" s="4"/>
      <c r="F19" s="4" t="s">
        <v>658</v>
      </c>
      <c r="G19" s="4"/>
      <c r="H19" s="2"/>
    </row>
    <row r="20" spans="2:13" ht="15.75" x14ac:dyDescent="0.25">
      <c r="B20" s="4" t="s">
        <v>553</v>
      </c>
      <c r="C20" s="4"/>
      <c r="D20" s="4"/>
      <c r="E20" s="4"/>
      <c r="F20" s="2" t="s">
        <v>656</v>
      </c>
      <c r="G20" s="4"/>
      <c r="H20" s="2"/>
    </row>
    <row r="21" spans="2:13" ht="15.75" x14ac:dyDescent="0.25">
      <c r="B21" s="4" t="s">
        <v>555</v>
      </c>
      <c r="C21" s="4"/>
      <c r="D21" s="4"/>
      <c r="E21" s="4"/>
      <c r="F21" s="2" t="s">
        <v>587</v>
      </c>
      <c r="G21" s="4"/>
      <c r="H21" s="2"/>
    </row>
    <row r="22" spans="2:13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8" t="s">
        <v>14</v>
      </c>
    </row>
    <row r="23" spans="2:13" x14ac:dyDescent="0.25">
      <c r="B23" s="10">
        <v>1</v>
      </c>
      <c r="C23" s="11" t="s">
        <v>498</v>
      </c>
      <c r="D23" s="9">
        <v>73239390</v>
      </c>
      <c r="E23" s="10">
        <v>12</v>
      </c>
      <c r="F23" s="37">
        <v>260</v>
      </c>
      <c r="G23" s="28">
        <f t="shared" ref="G23:G24" si="0">+H23*12%</f>
        <v>374.4</v>
      </c>
      <c r="H23" s="28">
        <f t="shared" ref="H23:H24" si="1">+F23*E23</f>
        <v>3120</v>
      </c>
      <c r="J23" s="35"/>
    </row>
    <row r="24" spans="2:13" x14ac:dyDescent="0.25">
      <c r="B24" s="10">
        <v>2</v>
      </c>
      <c r="C24" s="11" t="s">
        <v>500</v>
      </c>
      <c r="D24" s="9">
        <v>73239390</v>
      </c>
      <c r="E24" s="10">
        <v>6</v>
      </c>
      <c r="F24" s="37">
        <v>260</v>
      </c>
      <c r="G24" s="28">
        <f t="shared" si="0"/>
        <v>187.2</v>
      </c>
      <c r="H24" s="28">
        <f t="shared" si="1"/>
        <v>1560</v>
      </c>
      <c r="J24" s="35"/>
      <c r="M24" s="35"/>
    </row>
    <row r="25" spans="2:13" x14ac:dyDescent="0.25">
      <c r="B25" s="10"/>
      <c r="C25" s="11"/>
      <c r="D25" s="9"/>
      <c r="E25" s="10"/>
      <c r="F25" s="37"/>
      <c r="G25" s="28"/>
      <c r="H25" s="28"/>
      <c r="J25" s="35"/>
      <c r="M25" s="35"/>
    </row>
    <row r="26" spans="2:13" x14ac:dyDescent="0.25">
      <c r="B26" s="10"/>
      <c r="C26" s="11"/>
      <c r="D26" s="9"/>
      <c r="E26" s="10"/>
      <c r="F26" s="37"/>
      <c r="G26" s="28"/>
      <c r="H26" s="28"/>
      <c r="J26" s="35"/>
      <c r="M26" s="35"/>
    </row>
    <row r="27" spans="2:13" x14ac:dyDescent="0.25">
      <c r="B27" s="10"/>
      <c r="C27" s="11"/>
      <c r="D27" s="9"/>
      <c r="E27" s="10"/>
      <c r="F27" s="37"/>
      <c r="G27" s="28"/>
      <c r="H27" s="28"/>
      <c r="J27" s="35"/>
    </row>
    <row r="28" spans="2:13" x14ac:dyDescent="0.25">
      <c r="B28" s="10"/>
      <c r="C28" s="11"/>
      <c r="D28" s="9"/>
      <c r="E28" s="10"/>
      <c r="F28" s="37"/>
      <c r="G28" s="28"/>
      <c r="H28" s="28"/>
      <c r="J28" s="35"/>
    </row>
    <row r="29" spans="2:13" x14ac:dyDescent="0.25">
      <c r="B29" s="10"/>
      <c r="C29" s="11"/>
      <c r="D29" s="9"/>
      <c r="E29" s="10"/>
      <c r="F29" s="37"/>
      <c r="G29" s="28"/>
      <c r="H29" s="28"/>
      <c r="J29" s="35"/>
    </row>
    <row r="30" spans="2:13" x14ac:dyDescent="0.25">
      <c r="B30" s="10"/>
      <c r="C30" s="11"/>
      <c r="D30" s="9"/>
      <c r="E30" s="10"/>
      <c r="F30" s="37"/>
      <c r="G30" s="28"/>
      <c r="H30" s="28"/>
      <c r="J30" s="35"/>
    </row>
    <row r="31" spans="2:13" x14ac:dyDescent="0.25">
      <c r="B31" s="10"/>
      <c r="C31" s="11"/>
      <c r="D31" s="9"/>
      <c r="E31" s="10"/>
      <c r="F31" s="37"/>
      <c r="G31" s="28"/>
      <c r="H31" s="28"/>
      <c r="J31" s="35"/>
    </row>
    <row r="32" spans="2:13" x14ac:dyDescent="0.25">
      <c r="B32" s="10"/>
      <c r="C32" s="11"/>
      <c r="D32" s="9"/>
      <c r="E32" s="10"/>
      <c r="F32" s="37"/>
      <c r="G32" s="28"/>
      <c r="H32" s="28"/>
      <c r="J32" s="35"/>
    </row>
    <row r="33" spans="2:11" x14ac:dyDescent="0.25">
      <c r="B33" s="10"/>
      <c r="C33" s="11"/>
      <c r="D33" s="9"/>
      <c r="E33" s="10"/>
      <c r="F33" s="37"/>
      <c r="G33" s="28"/>
      <c r="H33" s="28"/>
      <c r="J33" s="35"/>
    </row>
    <row r="34" spans="2:11" x14ac:dyDescent="0.25">
      <c r="B34" s="10"/>
      <c r="C34" s="11"/>
      <c r="D34" s="9"/>
      <c r="E34" s="10"/>
      <c r="F34" s="37"/>
      <c r="G34" s="28"/>
      <c r="H34" s="28"/>
      <c r="J34" s="35"/>
    </row>
    <row r="35" spans="2:11" x14ac:dyDescent="0.25">
      <c r="B35" s="10"/>
      <c r="C35" s="11"/>
      <c r="D35" s="9"/>
      <c r="E35" s="10"/>
      <c r="F35" s="37"/>
      <c r="G35" s="28"/>
      <c r="H35" s="28"/>
      <c r="J35" s="35"/>
    </row>
    <row r="36" spans="2:11" x14ac:dyDescent="0.25">
      <c r="B36" s="10"/>
      <c r="C36" s="11"/>
      <c r="D36" s="9"/>
      <c r="E36" s="10"/>
      <c r="F36" s="30"/>
      <c r="G36" s="28"/>
      <c r="H36" s="28"/>
      <c r="J36" s="35"/>
    </row>
    <row r="37" spans="2:11" x14ac:dyDescent="0.25">
      <c r="B37" s="10"/>
      <c r="C37" s="11"/>
      <c r="D37" s="9"/>
      <c r="E37" s="10"/>
      <c r="F37" s="30"/>
      <c r="G37" s="28"/>
      <c r="H37" s="28"/>
      <c r="J37" s="35"/>
    </row>
    <row r="38" spans="2:11" x14ac:dyDescent="0.25">
      <c r="B38" s="10"/>
      <c r="C38" s="11"/>
      <c r="D38" s="9"/>
      <c r="E38" s="10"/>
      <c r="F38" s="30"/>
      <c r="G38" s="28"/>
      <c r="H38" s="28"/>
      <c r="J38" s="35"/>
    </row>
    <row r="39" spans="2:11" x14ac:dyDescent="0.25">
      <c r="B39" s="10"/>
      <c r="C39" s="11"/>
      <c r="D39" s="9"/>
      <c r="E39" s="10"/>
      <c r="F39" s="30"/>
      <c r="G39" s="28"/>
      <c r="H39" s="28"/>
      <c r="J39" s="35"/>
    </row>
    <row r="40" spans="2:11" x14ac:dyDescent="0.25">
      <c r="B40" s="10"/>
      <c r="C40" s="11"/>
      <c r="D40" s="9"/>
      <c r="E40" s="10"/>
      <c r="F40" s="30"/>
      <c r="G40" s="28"/>
      <c r="H40" s="28"/>
      <c r="J40" s="35"/>
    </row>
    <row r="41" spans="2:11" x14ac:dyDescent="0.25">
      <c r="B41" s="10"/>
      <c r="C41" s="11"/>
      <c r="D41" s="9"/>
      <c r="E41" s="10"/>
      <c r="F41" s="30"/>
      <c r="G41" s="28"/>
      <c r="H41" s="28"/>
      <c r="J41" s="35"/>
    </row>
    <row r="42" spans="2:11" x14ac:dyDescent="0.25">
      <c r="B42" s="10"/>
      <c r="C42" s="11"/>
      <c r="D42" s="9"/>
      <c r="E42" s="10"/>
      <c r="F42" s="30"/>
      <c r="G42" s="28"/>
      <c r="H42" s="28"/>
      <c r="J42" s="35"/>
    </row>
    <row r="43" spans="2:11" x14ac:dyDescent="0.25">
      <c r="B43" s="10"/>
      <c r="C43" s="11"/>
      <c r="D43" s="9"/>
      <c r="E43" s="10"/>
      <c r="F43" s="30"/>
      <c r="G43" s="28"/>
      <c r="H43" s="28"/>
      <c r="J43" s="35"/>
    </row>
    <row r="44" spans="2:11" x14ac:dyDescent="0.25">
      <c r="B44" s="10"/>
      <c r="C44" s="11"/>
      <c r="D44" s="9"/>
      <c r="E44" s="10"/>
      <c r="F44" s="37"/>
      <c r="G44" s="28"/>
      <c r="H44" s="28"/>
      <c r="J44" s="35"/>
    </row>
    <row r="45" spans="2:11" x14ac:dyDescent="0.25">
      <c r="B45" s="12" t="s">
        <v>15</v>
      </c>
      <c r="C45" s="12"/>
      <c r="D45" s="12"/>
      <c r="E45" s="13">
        <f>SUM(E23:E44)</f>
        <v>18</v>
      </c>
      <c r="F45" s="12"/>
      <c r="G45" s="38">
        <f>SUM(G23:G44)</f>
        <v>561.59999999999991</v>
      </c>
      <c r="H45" s="40">
        <f>SUM(H23:H44)</f>
        <v>4680</v>
      </c>
    </row>
    <row r="46" spans="2:11" x14ac:dyDescent="0.25">
      <c r="B46" s="9"/>
      <c r="C46" s="9"/>
      <c r="D46" s="9"/>
      <c r="E46" s="9"/>
      <c r="F46" s="9"/>
      <c r="G46" s="9"/>
      <c r="H46" s="9"/>
    </row>
    <row r="47" spans="2:11" x14ac:dyDescent="0.25">
      <c r="B47" s="76" t="s">
        <v>30</v>
      </c>
      <c r="C47" s="76"/>
      <c r="D47" s="76"/>
      <c r="E47" s="14" t="s">
        <v>16</v>
      </c>
      <c r="F47" s="14"/>
      <c r="G47" s="14"/>
      <c r="H47" s="27">
        <f>+H45</f>
        <v>4680</v>
      </c>
      <c r="K47" s="35"/>
    </row>
    <row r="48" spans="2:11" ht="15.75" x14ac:dyDescent="0.25">
      <c r="B48" s="77" t="s">
        <v>646</v>
      </c>
      <c r="C48" s="77"/>
      <c r="D48" s="77"/>
      <c r="E48" s="15" t="s">
        <v>219</v>
      </c>
      <c r="F48" s="2"/>
      <c r="G48" s="2"/>
      <c r="H48" s="23">
        <f>+G23+G24+G25+G26+G27</f>
        <v>561.59999999999991</v>
      </c>
      <c r="K48" s="53"/>
    </row>
    <row r="49" spans="2:8" ht="15.75" x14ac:dyDescent="0.25">
      <c r="B49" s="77"/>
      <c r="C49" s="77"/>
      <c r="D49" s="77"/>
      <c r="E49" s="15" t="s">
        <v>253</v>
      </c>
      <c r="F49" s="2"/>
      <c r="G49" s="2"/>
      <c r="H49" s="23">
        <v>0</v>
      </c>
    </row>
    <row r="50" spans="2:8" ht="15.75" x14ac:dyDescent="0.25">
      <c r="B50" s="66"/>
      <c r="C50" s="66"/>
      <c r="D50" s="66"/>
      <c r="E50" s="15" t="s">
        <v>441</v>
      </c>
      <c r="F50" s="2"/>
      <c r="G50" s="2"/>
      <c r="H50" s="23">
        <v>0</v>
      </c>
    </row>
    <row r="51" spans="2:8" ht="15.75" x14ac:dyDescent="0.25">
      <c r="B51" s="66"/>
      <c r="C51" s="66"/>
      <c r="D51" s="66"/>
      <c r="E51" s="15" t="s">
        <v>442</v>
      </c>
      <c r="F51" s="2"/>
      <c r="G51" s="2"/>
      <c r="H51" s="23">
        <v>0</v>
      </c>
    </row>
    <row r="52" spans="2:8" ht="15.75" x14ac:dyDescent="0.25">
      <c r="B52" s="66"/>
      <c r="C52" s="66"/>
      <c r="D52" s="66"/>
      <c r="E52" s="15" t="s">
        <v>19</v>
      </c>
      <c r="F52" s="2"/>
      <c r="G52" s="2"/>
      <c r="H52" s="23">
        <v>0.4</v>
      </c>
    </row>
    <row r="53" spans="2:8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4">
        <f>+H47+H50+H51+H52+H48+H49</f>
        <v>5242</v>
      </c>
    </row>
    <row r="54" spans="2:8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>
        <v>0</v>
      </c>
    </row>
    <row r="55" spans="2:8" ht="15.75" x14ac:dyDescent="0.25">
      <c r="B55" s="65"/>
      <c r="C55" s="65"/>
      <c r="D55" s="65"/>
      <c r="E55" s="2" t="s">
        <v>23</v>
      </c>
      <c r="F55" s="2"/>
      <c r="G55" s="2"/>
      <c r="H55" s="24">
        <f>+H53+H54</f>
        <v>5242</v>
      </c>
    </row>
    <row r="56" spans="2:8" ht="15.75" x14ac:dyDescent="0.25">
      <c r="B56" s="5"/>
      <c r="C56" s="5"/>
      <c r="D56" s="5"/>
      <c r="E56" s="5"/>
      <c r="F56" s="5"/>
      <c r="G56" s="5"/>
      <c r="H56" s="5"/>
    </row>
    <row r="57" spans="2:8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</row>
    <row r="58" spans="2:8" ht="15.75" x14ac:dyDescent="0.25">
      <c r="B58" s="21" t="s">
        <v>26</v>
      </c>
      <c r="C58" s="19"/>
      <c r="D58" s="19"/>
      <c r="E58" s="19"/>
      <c r="F58" s="19"/>
      <c r="G58" s="19"/>
      <c r="H58" s="19"/>
    </row>
    <row r="59" spans="2:8" ht="15.75" x14ac:dyDescent="0.25">
      <c r="B59" s="21" t="s">
        <v>27</v>
      </c>
      <c r="C59" s="19"/>
      <c r="D59" s="19"/>
      <c r="E59" s="19"/>
      <c r="F59" s="19"/>
      <c r="G59" s="19"/>
      <c r="H59" s="19"/>
    </row>
    <row r="60" spans="2:8" ht="15.75" x14ac:dyDescent="0.25">
      <c r="B60" s="21" t="s">
        <v>28</v>
      </c>
      <c r="C60" s="19"/>
      <c r="D60" s="19"/>
      <c r="E60" s="19"/>
      <c r="F60" s="19"/>
      <c r="G60" s="19"/>
      <c r="H60" s="19"/>
    </row>
    <row r="61" spans="2:8" ht="15.75" x14ac:dyDescent="0.25">
      <c r="B61" s="19"/>
      <c r="C61" s="19"/>
      <c r="D61" s="19"/>
      <c r="E61" s="19"/>
      <c r="F61" s="73" t="s">
        <v>29</v>
      </c>
      <c r="G61" s="73"/>
      <c r="H61" s="73"/>
    </row>
  </sheetData>
  <mergeCells count="9">
    <mergeCell ref="B54:D54"/>
    <mergeCell ref="F57:H57"/>
    <mergeCell ref="F61:H61"/>
    <mergeCell ref="B6:C6"/>
    <mergeCell ref="B13:H13"/>
    <mergeCell ref="B47:D47"/>
    <mergeCell ref="B48:D48"/>
    <mergeCell ref="B49:D49"/>
    <mergeCell ref="B53:D53"/>
  </mergeCells>
  <hyperlinks>
    <hyperlink ref="E50" r:id="rId1"/>
    <hyperlink ref="E48" r:id="rId2"/>
    <hyperlink ref="E49" r:id="rId3"/>
    <hyperlink ref="E51" r:id="rId4"/>
  </hyperlinks>
  <pageMargins left="0" right="0" top="0.55118110236220474" bottom="0" header="0.31496062992125984" footer="0.31496062992125984"/>
  <pageSetup paperSize="9" scale="80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3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83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84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92</v>
      </c>
      <c r="D22" s="10">
        <v>36061000</v>
      </c>
      <c r="E22" s="10">
        <v>12</v>
      </c>
      <c r="F22" s="10">
        <v>870</v>
      </c>
      <c r="G22" s="9">
        <f>+H22*18%</f>
        <v>1879.1999999999998</v>
      </c>
      <c r="H22" s="9">
        <f>+F22*E22</f>
        <v>10440</v>
      </c>
    </row>
    <row r="23" spans="2:8" x14ac:dyDescent="0.25">
      <c r="B23" s="10"/>
      <c r="C23" s="9"/>
      <c r="D23" s="9"/>
      <c r="E23" s="10"/>
      <c r="F23" s="25"/>
      <c r="G23" s="9"/>
      <c r="H23" s="9"/>
    </row>
    <row r="24" spans="2:8" x14ac:dyDescent="0.25">
      <c r="B24" s="10"/>
      <c r="C24" s="9"/>
      <c r="D24" s="10"/>
      <c r="E24" s="10"/>
      <c r="F24" s="10"/>
      <c r="G24" s="9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25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12</v>
      </c>
      <c r="F37" s="12"/>
      <c r="G37" s="13">
        <f>SUM(G22:G35)</f>
        <v>1879.1999999999998</v>
      </c>
      <c r="H37" s="12">
        <f>SUM(H21:H35)</f>
        <v>10440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10440</v>
      </c>
    </row>
    <row r="40" spans="2:8" ht="15.75" x14ac:dyDescent="0.25">
      <c r="B40" s="77" t="s">
        <v>87</v>
      </c>
      <c r="C40" s="77"/>
      <c r="D40" s="77"/>
      <c r="E40" s="15" t="s">
        <v>17</v>
      </c>
      <c r="F40" s="2"/>
      <c r="G40" s="2"/>
      <c r="H40" s="23">
        <f>+H39*9%</f>
        <v>939.59999999999991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939.59999999999991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+K40*6%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+K40*6%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-0.2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+H39+H40+H41+H44</f>
        <v>12319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12319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61"/>
  <sheetViews>
    <sheetView topLeftCell="A7" workbookViewId="0">
      <selection activeCell="K11" sqref="K11"/>
    </sheetView>
  </sheetViews>
  <sheetFormatPr defaultColWidth="11.42578125" defaultRowHeight="15" x14ac:dyDescent="0.25"/>
  <cols>
    <col min="1" max="1" width="4.28515625" customWidth="1"/>
    <col min="2" max="2" width="6.7109375" customWidth="1"/>
    <col min="3" max="3" width="44.5703125" customWidth="1"/>
    <col min="4" max="4" width="11" customWidth="1"/>
    <col min="5" max="5" width="9.140625" customWidth="1"/>
    <col min="6" max="7" width="11.42578125" customWidth="1"/>
    <col min="8" max="8" width="12.42578125" customWidth="1"/>
    <col min="9" max="9" width="12.85546875" customWidth="1"/>
  </cols>
  <sheetData>
    <row r="6" spans="2:9" ht="18" x14ac:dyDescent="0.25">
      <c r="B6" s="74" t="s">
        <v>0</v>
      </c>
      <c r="C6" s="74"/>
      <c r="D6" s="1"/>
      <c r="E6" s="2"/>
      <c r="F6" s="2"/>
      <c r="G6" s="2"/>
      <c r="H6" s="2"/>
      <c r="I6" s="2"/>
    </row>
    <row r="7" spans="2:9" ht="15.75" x14ac:dyDescent="0.25">
      <c r="B7" s="2" t="s">
        <v>1</v>
      </c>
      <c r="C7" s="2"/>
      <c r="D7" s="2"/>
      <c r="E7" s="2"/>
      <c r="F7" s="2"/>
      <c r="G7" s="2"/>
      <c r="H7" s="2"/>
      <c r="I7" s="2"/>
    </row>
    <row r="8" spans="2:9" ht="15.75" x14ac:dyDescent="0.25">
      <c r="B8" s="2" t="s">
        <v>2</v>
      </c>
      <c r="C8" s="2"/>
      <c r="D8" s="2"/>
      <c r="E8" s="2"/>
      <c r="F8" s="2"/>
      <c r="G8" s="2"/>
      <c r="H8" s="2"/>
      <c r="I8" s="2"/>
    </row>
    <row r="9" spans="2:9" ht="15.75" x14ac:dyDescent="0.25">
      <c r="B9" s="2" t="s">
        <v>3</v>
      </c>
      <c r="C9" s="2"/>
      <c r="D9" s="2"/>
      <c r="E9" s="2"/>
      <c r="F9" s="2"/>
      <c r="G9" s="2"/>
      <c r="H9" s="2"/>
      <c r="I9" s="2"/>
    </row>
    <row r="10" spans="2:9" ht="15.75" x14ac:dyDescent="0.25">
      <c r="B10" s="2" t="s">
        <v>4</v>
      </c>
      <c r="C10" s="2"/>
      <c r="D10" s="2"/>
      <c r="E10" s="2"/>
      <c r="F10" s="2"/>
      <c r="G10" s="2"/>
      <c r="H10" s="2"/>
      <c r="I10" s="2"/>
    </row>
    <row r="11" spans="2:9" ht="15.75" x14ac:dyDescent="0.25">
      <c r="B11" s="2" t="s">
        <v>5</v>
      </c>
      <c r="C11" s="3"/>
      <c r="D11" s="2"/>
      <c r="E11" s="2"/>
      <c r="F11" s="2"/>
      <c r="G11" s="2"/>
      <c r="H11" s="2"/>
      <c r="I11" s="2"/>
    </row>
    <row r="12" spans="2:9" ht="15.75" x14ac:dyDescent="0.25">
      <c r="B12" s="2" t="s">
        <v>6</v>
      </c>
      <c r="C12" s="2"/>
      <c r="D12" s="2"/>
      <c r="E12" s="2"/>
      <c r="F12" s="2"/>
      <c r="G12" s="2"/>
      <c r="H12" s="2"/>
      <c r="I12" s="2"/>
    </row>
    <row r="13" spans="2:9" ht="18" x14ac:dyDescent="0.25">
      <c r="B13" s="75" t="s">
        <v>38</v>
      </c>
      <c r="C13" s="75"/>
      <c r="D13" s="75"/>
      <c r="E13" s="75"/>
      <c r="F13" s="75"/>
      <c r="G13" s="75"/>
      <c r="H13" s="75"/>
      <c r="I13" s="75"/>
    </row>
    <row r="14" spans="2:9" ht="15.75" x14ac:dyDescent="0.25">
      <c r="B14" s="4" t="s">
        <v>39</v>
      </c>
      <c r="C14" s="4"/>
      <c r="D14" s="4"/>
      <c r="E14" s="4"/>
      <c r="F14" s="4"/>
      <c r="G14" s="4"/>
      <c r="H14" s="4"/>
      <c r="I14" s="4"/>
    </row>
    <row r="15" spans="2:9" ht="15.75" x14ac:dyDescent="0.25">
      <c r="B15" s="2" t="s">
        <v>659</v>
      </c>
      <c r="C15" s="4"/>
      <c r="D15" s="4"/>
      <c r="E15" s="4"/>
      <c r="F15" s="4"/>
      <c r="G15" s="4"/>
      <c r="H15" s="4"/>
      <c r="I15" s="4"/>
    </row>
    <row r="16" spans="2:9" ht="15.75" x14ac:dyDescent="0.25">
      <c r="B16" s="2" t="s">
        <v>660</v>
      </c>
      <c r="C16" s="4"/>
      <c r="D16" s="4"/>
      <c r="E16" s="4"/>
      <c r="F16" s="4"/>
      <c r="G16" s="4"/>
      <c r="H16" s="4"/>
      <c r="I16" s="4"/>
    </row>
    <row r="17" spans="2:14" ht="15.75" x14ac:dyDescent="0.25">
      <c r="B17" s="2" t="s">
        <v>661</v>
      </c>
      <c r="C17" s="4"/>
      <c r="D17" s="4"/>
      <c r="E17" s="4"/>
      <c r="F17" s="4"/>
      <c r="G17" s="4"/>
      <c r="H17" s="4"/>
      <c r="I17" s="4"/>
    </row>
    <row r="18" spans="2:14" ht="15.75" x14ac:dyDescent="0.25">
      <c r="B18" s="2" t="s">
        <v>177</v>
      </c>
      <c r="C18" s="4"/>
      <c r="D18" s="4"/>
      <c r="E18" s="4"/>
      <c r="F18" s="4" t="s">
        <v>451</v>
      </c>
      <c r="G18" s="4"/>
      <c r="H18" s="4"/>
      <c r="I18" s="4"/>
    </row>
    <row r="19" spans="2:14" ht="15.75" x14ac:dyDescent="0.25">
      <c r="B19" s="2" t="s">
        <v>7</v>
      </c>
      <c r="C19" s="4"/>
      <c r="D19" s="4"/>
      <c r="E19" s="4"/>
      <c r="F19" s="2" t="s">
        <v>666</v>
      </c>
      <c r="G19" s="2"/>
      <c r="H19" s="4"/>
      <c r="I19" s="2"/>
    </row>
    <row r="20" spans="2:14" ht="15.75" customHeight="1" x14ac:dyDescent="0.25">
      <c r="B20" s="2" t="s">
        <v>667</v>
      </c>
      <c r="C20" s="4"/>
      <c r="D20" s="4"/>
      <c r="E20" s="4"/>
      <c r="F20" s="79" t="s">
        <v>668</v>
      </c>
      <c r="G20" s="79"/>
      <c r="H20" s="79"/>
      <c r="I20" s="79"/>
    </row>
    <row r="21" spans="2:14" ht="15.75" x14ac:dyDescent="0.25">
      <c r="B21" s="4"/>
      <c r="C21" s="4"/>
      <c r="D21" s="4"/>
      <c r="E21" s="4"/>
      <c r="F21" s="80"/>
      <c r="G21" s="80"/>
      <c r="H21" s="80"/>
      <c r="I21" s="80"/>
    </row>
    <row r="22" spans="2:14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6" t="s">
        <v>664</v>
      </c>
      <c r="I22" s="8" t="s">
        <v>14</v>
      </c>
    </row>
    <row r="23" spans="2:14" x14ac:dyDescent="0.25">
      <c r="B23" s="10"/>
      <c r="C23" s="11"/>
      <c r="D23" s="9"/>
      <c r="E23" s="10"/>
      <c r="F23" s="37"/>
      <c r="G23" s="37"/>
      <c r="H23" s="28"/>
      <c r="I23" s="28"/>
      <c r="K23" s="35"/>
    </row>
    <row r="24" spans="2:14" x14ac:dyDescent="0.25">
      <c r="B24" s="10">
        <v>1</v>
      </c>
      <c r="C24" s="11" t="s">
        <v>662</v>
      </c>
      <c r="D24" s="9">
        <v>7323</v>
      </c>
      <c r="E24" s="10">
        <v>4</v>
      </c>
      <c r="F24" s="37">
        <v>780</v>
      </c>
      <c r="G24" s="69">
        <v>0.12</v>
      </c>
      <c r="H24" s="28">
        <f t="shared" ref="H24:H25" si="0">+I24*12%</f>
        <v>374.4</v>
      </c>
      <c r="I24" s="28">
        <f>+F24*E24</f>
        <v>3120</v>
      </c>
      <c r="K24" s="35"/>
      <c r="N24" s="35"/>
    </row>
    <row r="25" spans="2:14" x14ac:dyDescent="0.25">
      <c r="B25" s="10">
        <v>2</v>
      </c>
      <c r="C25" s="11" t="s">
        <v>663</v>
      </c>
      <c r="D25" s="9">
        <v>7323</v>
      </c>
      <c r="E25" s="10">
        <v>4</v>
      </c>
      <c r="F25" s="37">
        <v>580</v>
      </c>
      <c r="G25" s="69">
        <v>0.12</v>
      </c>
      <c r="H25" s="28">
        <f t="shared" si="0"/>
        <v>278.39999999999998</v>
      </c>
      <c r="I25" s="28">
        <f>+F25*E25</f>
        <v>2320</v>
      </c>
      <c r="K25" s="35"/>
      <c r="N25" s="35"/>
    </row>
    <row r="26" spans="2:14" x14ac:dyDescent="0.25">
      <c r="B26" s="10"/>
      <c r="C26" s="11"/>
      <c r="D26" s="9"/>
      <c r="E26" s="10"/>
      <c r="F26" s="37"/>
      <c r="G26" s="37"/>
      <c r="H26" s="28"/>
      <c r="I26" s="28"/>
      <c r="K26" s="35"/>
      <c r="N26" s="35"/>
    </row>
    <row r="27" spans="2:14" x14ac:dyDescent="0.25">
      <c r="B27" s="10"/>
      <c r="C27" s="11"/>
      <c r="D27" s="9"/>
      <c r="E27" s="10"/>
      <c r="F27" s="37"/>
      <c r="G27" s="37"/>
      <c r="H27" s="28"/>
      <c r="I27" s="28"/>
      <c r="K27" s="35"/>
    </row>
    <row r="28" spans="2:14" x14ac:dyDescent="0.25">
      <c r="B28" s="10"/>
      <c r="C28" s="11"/>
      <c r="D28" s="9"/>
      <c r="E28" s="10"/>
      <c r="F28" s="37"/>
      <c r="G28" s="37"/>
      <c r="H28" s="28"/>
      <c r="I28" s="28"/>
      <c r="K28" s="35"/>
    </row>
    <row r="29" spans="2:14" x14ac:dyDescent="0.25">
      <c r="B29" s="10"/>
      <c r="C29" s="11"/>
      <c r="D29" s="9"/>
      <c r="E29" s="10"/>
      <c r="F29" s="37"/>
      <c r="G29" s="37"/>
      <c r="H29" s="28"/>
      <c r="I29" s="28"/>
      <c r="K29" s="35"/>
    </row>
    <row r="30" spans="2:14" x14ac:dyDescent="0.25">
      <c r="B30" s="10"/>
      <c r="C30" s="11"/>
      <c r="D30" s="9"/>
      <c r="E30" s="10"/>
      <c r="F30" s="37"/>
      <c r="G30" s="37"/>
      <c r="H30" s="28"/>
      <c r="I30" s="28"/>
      <c r="K30" s="35"/>
    </row>
    <row r="31" spans="2:14" x14ac:dyDescent="0.25">
      <c r="B31" s="10"/>
      <c r="C31" s="11"/>
      <c r="D31" s="9"/>
      <c r="E31" s="10"/>
      <c r="F31" s="37"/>
      <c r="G31" s="37"/>
      <c r="H31" s="28"/>
      <c r="I31" s="28"/>
      <c r="K31" s="35"/>
    </row>
    <row r="32" spans="2:14" x14ac:dyDescent="0.25">
      <c r="B32" s="10"/>
      <c r="C32" s="11"/>
      <c r="D32" s="9"/>
      <c r="E32" s="10"/>
      <c r="F32" s="37"/>
      <c r="G32" s="37"/>
      <c r="H32" s="28"/>
      <c r="I32" s="28"/>
      <c r="K32" s="35"/>
    </row>
    <row r="33" spans="2:12" x14ac:dyDescent="0.25">
      <c r="B33" s="10"/>
      <c r="C33" s="11"/>
      <c r="D33" s="9"/>
      <c r="E33" s="10"/>
      <c r="F33" s="37"/>
      <c r="G33" s="37"/>
      <c r="H33" s="28"/>
      <c r="I33" s="28"/>
      <c r="K33" s="35"/>
    </row>
    <row r="34" spans="2:12" x14ac:dyDescent="0.25">
      <c r="B34" s="10"/>
      <c r="C34" s="11"/>
      <c r="D34" s="9"/>
      <c r="E34" s="10"/>
      <c r="F34" s="37"/>
      <c r="G34" s="37"/>
      <c r="H34" s="28"/>
      <c r="I34" s="28"/>
      <c r="K34" s="35"/>
    </row>
    <row r="35" spans="2:12" x14ac:dyDescent="0.25">
      <c r="B35" s="10"/>
      <c r="C35" s="11"/>
      <c r="D35" s="9"/>
      <c r="E35" s="10"/>
      <c r="F35" s="37"/>
      <c r="G35" s="37"/>
      <c r="H35" s="28"/>
      <c r="I35" s="28"/>
      <c r="K35" s="35"/>
    </row>
    <row r="36" spans="2:12" x14ac:dyDescent="0.25">
      <c r="B36" s="10"/>
      <c r="C36" s="11"/>
      <c r="D36" s="9"/>
      <c r="E36" s="10"/>
      <c r="F36" s="30"/>
      <c r="G36" s="30"/>
      <c r="H36" s="28"/>
      <c r="I36" s="28"/>
      <c r="K36" s="35"/>
    </row>
    <row r="37" spans="2:12" x14ac:dyDescent="0.25">
      <c r="B37" s="10"/>
      <c r="C37" s="11"/>
      <c r="D37" s="9"/>
      <c r="E37" s="10"/>
      <c r="F37" s="30"/>
      <c r="G37" s="30"/>
      <c r="H37" s="28"/>
      <c r="I37" s="28"/>
      <c r="K37" s="35"/>
    </row>
    <row r="38" spans="2:12" x14ac:dyDescent="0.25">
      <c r="B38" s="10"/>
      <c r="C38" s="11"/>
      <c r="D38" s="9"/>
      <c r="E38" s="10"/>
      <c r="F38" s="30"/>
      <c r="G38" s="30"/>
      <c r="H38" s="28"/>
      <c r="I38" s="28"/>
      <c r="K38" s="35"/>
    </row>
    <row r="39" spans="2:12" x14ac:dyDescent="0.25">
      <c r="B39" s="10"/>
      <c r="C39" s="11"/>
      <c r="D39" s="9"/>
      <c r="E39" s="10"/>
      <c r="F39" s="30"/>
      <c r="G39" s="30"/>
      <c r="H39" s="28"/>
      <c r="I39" s="28"/>
      <c r="K39" s="35"/>
    </row>
    <row r="40" spans="2:12" x14ac:dyDescent="0.25">
      <c r="B40" s="10"/>
      <c r="C40" s="11"/>
      <c r="D40" s="9"/>
      <c r="E40" s="10"/>
      <c r="F40" s="30"/>
      <c r="G40" s="30"/>
      <c r="H40" s="28"/>
      <c r="I40" s="28"/>
      <c r="K40" s="35"/>
    </row>
    <row r="41" spans="2:12" x14ac:dyDescent="0.25">
      <c r="B41" s="10"/>
      <c r="C41" s="11"/>
      <c r="D41" s="9"/>
      <c r="E41" s="10"/>
      <c r="F41" s="30"/>
      <c r="G41" s="30"/>
      <c r="H41" s="28"/>
      <c r="I41" s="28"/>
      <c r="K41" s="35"/>
    </row>
    <row r="42" spans="2:12" x14ac:dyDescent="0.25">
      <c r="B42" s="10"/>
      <c r="C42" s="11"/>
      <c r="D42" s="9"/>
      <c r="E42" s="10"/>
      <c r="F42" s="30"/>
      <c r="G42" s="30"/>
      <c r="H42" s="28"/>
      <c r="I42" s="28"/>
      <c r="K42" s="35"/>
    </row>
    <row r="43" spans="2:12" x14ac:dyDescent="0.25">
      <c r="B43" s="10"/>
      <c r="C43" s="11"/>
      <c r="D43" s="9"/>
      <c r="E43" s="10"/>
      <c r="F43" s="30"/>
      <c r="G43" s="30"/>
      <c r="H43" s="28"/>
      <c r="I43" s="28"/>
      <c r="K43" s="35"/>
    </row>
    <row r="44" spans="2:12" x14ac:dyDescent="0.25">
      <c r="B44" s="10"/>
      <c r="C44" s="11"/>
      <c r="D44" s="9"/>
      <c r="E44" s="10"/>
      <c r="F44" s="37"/>
      <c r="G44" s="37"/>
      <c r="H44" s="28"/>
      <c r="I44" s="28"/>
      <c r="K44" s="35"/>
    </row>
    <row r="45" spans="2:12" x14ac:dyDescent="0.25">
      <c r="B45" s="12" t="s">
        <v>15</v>
      </c>
      <c r="C45" s="12"/>
      <c r="D45" s="12"/>
      <c r="E45" s="13">
        <f>SUM(E23:E44)</f>
        <v>8</v>
      </c>
      <c r="F45" s="12"/>
      <c r="G45" s="12"/>
      <c r="H45" s="38">
        <f>SUM(H23:H44)</f>
        <v>652.79999999999995</v>
      </c>
      <c r="I45" s="40">
        <f>SUM(I23:I44)</f>
        <v>5440</v>
      </c>
    </row>
    <row r="46" spans="2:12" x14ac:dyDescent="0.25">
      <c r="B46" s="9"/>
      <c r="C46" s="9"/>
      <c r="D46" s="9"/>
      <c r="E46" s="9"/>
      <c r="F46" s="9"/>
      <c r="G46" s="9"/>
      <c r="H46" s="9"/>
      <c r="I46" s="9"/>
    </row>
    <row r="47" spans="2:12" x14ac:dyDescent="0.25">
      <c r="B47" s="76" t="s">
        <v>30</v>
      </c>
      <c r="C47" s="76"/>
      <c r="D47" s="76"/>
      <c r="E47" s="14" t="s">
        <v>16</v>
      </c>
      <c r="F47" s="14"/>
      <c r="G47" s="14"/>
      <c r="H47" s="14"/>
      <c r="I47" s="27">
        <f>+I45</f>
        <v>5440</v>
      </c>
      <c r="L47" s="35"/>
    </row>
    <row r="48" spans="2:12" ht="15.75" x14ac:dyDescent="0.25">
      <c r="B48" s="77" t="s">
        <v>665</v>
      </c>
      <c r="C48" s="77"/>
      <c r="D48" s="77"/>
      <c r="E48" s="15" t="s">
        <v>439</v>
      </c>
      <c r="F48" s="2"/>
      <c r="G48" s="2"/>
      <c r="H48" s="2"/>
      <c r="I48" s="23">
        <f>+I47*6%</f>
        <v>326.39999999999998</v>
      </c>
      <c r="L48" s="53"/>
    </row>
    <row r="49" spans="2:9" ht="15.75" x14ac:dyDescent="0.25">
      <c r="B49" s="77"/>
      <c r="C49" s="77"/>
      <c r="D49" s="77"/>
      <c r="E49" s="15" t="s">
        <v>440</v>
      </c>
      <c r="F49" s="2"/>
      <c r="G49" s="2"/>
      <c r="H49" s="2"/>
      <c r="I49" s="23">
        <f>+I47*6%</f>
        <v>326.39999999999998</v>
      </c>
    </row>
    <row r="50" spans="2:9" ht="15.75" x14ac:dyDescent="0.25">
      <c r="B50" s="61"/>
      <c r="C50" s="61"/>
      <c r="D50" s="61"/>
      <c r="E50" s="15" t="s">
        <v>441</v>
      </c>
      <c r="F50" s="2"/>
      <c r="G50" s="2"/>
      <c r="H50" s="2"/>
      <c r="I50" s="23">
        <v>0</v>
      </c>
    </row>
    <row r="51" spans="2:9" ht="15.75" x14ac:dyDescent="0.25">
      <c r="B51" s="61"/>
      <c r="C51" s="61"/>
      <c r="D51" s="61"/>
      <c r="E51" s="15" t="s">
        <v>442</v>
      </c>
      <c r="F51" s="2"/>
      <c r="G51" s="2"/>
      <c r="H51" s="2"/>
      <c r="I51" s="23">
        <v>0</v>
      </c>
    </row>
    <row r="52" spans="2:9" ht="15.75" x14ac:dyDescent="0.25">
      <c r="B52" s="61"/>
      <c r="C52" s="61"/>
      <c r="D52" s="61"/>
      <c r="E52" s="15" t="s">
        <v>19</v>
      </c>
      <c r="F52" s="2"/>
      <c r="G52" s="2"/>
      <c r="H52" s="2"/>
      <c r="I52" s="23">
        <v>0.4</v>
      </c>
    </row>
    <row r="53" spans="2:9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"/>
      <c r="I53" s="24">
        <f>+I47+I50+I51+I52+I48+I49</f>
        <v>6093.1999999999989</v>
      </c>
    </row>
    <row r="54" spans="2:9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/>
      <c r="I54" s="23">
        <v>-0.2</v>
      </c>
    </row>
    <row r="55" spans="2:9" ht="15.75" x14ac:dyDescent="0.25">
      <c r="B55" s="60"/>
      <c r="C55" s="60"/>
      <c r="D55" s="60"/>
      <c r="E55" s="2" t="s">
        <v>23</v>
      </c>
      <c r="F55" s="2"/>
      <c r="G55" s="2"/>
      <c r="H55" s="2"/>
      <c r="I55" s="24">
        <f>+I53+I54</f>
        <v>6092.9999999999991</v>
      </c>
    </row>
    <row r="56" spans="2:9" ht="15.75" x14ac:dyDescent="0.25">
      <c r="B56" s="5"/>
      <c r="C56" s="5"/>
      <c r="D56" s="5"/>
      <c r="E56" s="5"/>
      <c r="F56" s="5"/>
      <c r="G56" s="5"/>
      <c r="H56" s="5"/>
      <c r="I56" s="5"/>
    </row>
    <row r="57" spans="2:9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  <c r="I57" s="73"/>
    </row>
    <row r="58" spans="2:9" ht="15.75" x14ac:dyDescent="0.25">
      <c r="B58" s="21" t="s">
        <v>26</v>
      </c>
      <c r="C58" s="19"/>
      <c r="D58" s="19"/>
      <c r="E58" s="19"/>
      <c r="F58" s="19"/>
      <c r="G58" s="19"/>
      <c r="H58" s="19"/>
      <c r="I58" s="19"/>
    </row>
    <row r="59" spans="2:9" ht="15.75" x14ac:dyDescent="0.25">
      <c r="B59" s="21" t="s">
        <v>27</v>
      </c>
      <c r="C59" s="19"/>
      <c r="D59" s="19"/>
      <c r="E59" s="19"/>
      <c r="F59" s="19"/>
      <c r="G59" s="19"/>
      <c r="H59" s="19"/>
      <c r="I59" s="19"/>
    </row>
    <row r="60" spans="2:9" ht="15.75" x14ac:dyDescent="0.25">
      <c r="B60" s="21" t="s">
        <v>28</v>
      </c>
      <c r="C60" s="19"/>
      <c r="D60" s="19"/>
      <c r="E60" s="19"/>
      <c r="F60" s="19"/>
      <c r="G60" s="19"/>
      <c r="H60" s="19"/>
      <c r="I60" s="19"/>
    </row>
    <row r="61" spans="2:9" ht="15.75" x14ac:dyDescent="0.25">
      <c r="B61" s="19"/>
      <c r="C61" s="19"/>
      <c r="D61" s="19"/>
      <c r="E61" s="19"/>
      <c r="F61" s="73" t="s">
        <v>29</v>
      </c>
      <c r="G61" s="73"/>
      <c r="H61" s="73"/>
      <c r="I61" s="73"/>
    </row>
  </sheetData>
  <mergeCells count="10">
    <mergeCell ref="B54:D54"/>
    <mergeCell ref="F57:I57"/>
    <mergeCell ref="F61:I61"/>
    <mergeCell ref="B6:C6"/>
    <mergeCell ref="B13:I13"/>
    <mergeCell ref="B47:D47"/>
    <mergeCell ref="B48:D48"/>
    <mergeCell ref="B49:D49"/>
    <mergeCell ref="B53:D53"/>
    <mergeCell ref="F20:I21"/>
  </mergeCells>
  <hyperlinks>
    <hyperlink ref="E50" r:id="rId1"/>
    <hyperlink ref="E51" r:id="rId2"/>
    <hyperlink ref="E48" r:id="rId3"/>
    <hyperlink ref="E49" r:id="rId4"/>
  </hyperlinks>
  <pageMargins left="0" right="0" top="0.55118110236220474" bottom="0" header="0.31496062992125984" footer="0.31496062992125984"/>
  <pageSetup paperSize="9" scale="80" orientation="portrait" r:id="rId5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61"/>
  <sheetViews>
    <sheetView tabSelected="1" topLeftCell="A7" workbookViewId="0">
      <selection activeCell="B20" sqref="B20"/>
    </sheetView>
  </sheetViews>
  <sheetFormatPr defaultColWidth="11.42578125" defaultRowHeight="15" x14ac:dyDescent="0.25"/>
  <cols>
    <col min="1" max="1" width="4.28515625" customWidth="1"/>
    <col min="2" max="2" width="6.7109375" customWidth="1"/>
    <col min="3" max="3" width="41.5703125" customWidth="1"/>
    <col min="4" max="4" width="13.28515625" customWidth="1"/>
    <col min="5" max="5" width="9.140625" customWidth="1"/>
    <col min="6" max="7" width="11.42578125" customWidth="1"/>
    <col min="8" max="8" width="12.42578125" customWidth="1"/>
    <col min="9" max="9" width="12.85546875" customWidth="1"/>
  </cols>
  <sheetData>
    <row r="6" spans="2:9" ht="18" x14ac:dyDescent="0.25">
      <c r="B6" s="74" t="s">
        <v>0</v>
      </c>
      <c r="C6" s="74"/>
      <c r="D6" s="1"/>
      <c r="E6" s="2"/>
      <c r="F6" s="2"/>
      <c r="G6" s="2"/>
      <c r="H6" s="2"/>
      <c r="I6" s="2"/>
    </row>
    <row r="7" spans="2:9" ht="15.75" x14ac:dyDescent="0.25">
      <c r="B7" s="2" t="s">
        <v>1</v>
      </c>
      <c r="C7" s="2"/>
      <c r="D7" s="2"/>
      <c r="E7" s="2"/>
      <c r="F7" s="2"/>
      <c r="G7" s="2"/>
      <c r="H7" s="2"/>
      <c r="I7" s="2"/>
    </row>
    <row r="8" spans="2:9" ht="15.75" x14ac:dyDescent="0.25">
      <c r="B8" s="2" t="s">
        <v>2</v>
      </c>
      <c r="C8" s="2"/>
      <c r="D8" s="2"/>
      <c r="E8" s="2"/>
      <c r="F8" s="2"/>
      <c r="G8" s="2"/>
      <c r="H8" s="2"/>
      <c r="I8" s="2"/>
    </row>
    <row r="9" spans="2:9" ht="15.75" x14ac:dyDescent="0.25">
      <c r="B9" s="2" t="s">
        <v>3</v>
      </c>
      <c r="C9" s="2"/>
      <c r="D9" s="2"/>
      <c r="E9" s="2"/>
      <c r="F9" s="2"/>
      <c r="G9" s="2"/>
      <c r="H9" s="2"/>
      <c r="I9" s="2"/>
    </row>
    <row r="10" spans="2:9" ht="15.75" x14ac:dyDescent="0.25">
      <c r="B10" s="2" t="s">
        <v>4</v>
      </c>
      <c r="C10" s="2"/>
      <c r="D10" s="2"/>
      <c r="E10" s="2"/>
      <c r="F10" s="2"/>
      <c r="G10" s="2"/>
      <c r="H10" s="2"/>
      <c r="I10" s="2"/>
    </row>
    <row r="11" spans="2:9" ht="15.75" x14ac:dyDescent="0.25">
      <c r="B11" s="2" t="s">
        <v>5</v>
      </c>
      <c r="C11" s="3"/>
      <c r="D11" s="2"/>
      <c r="E11" s="2"/>
      <c r="F11" s="2"/>
      <c r="G11" s="2"/>
      <c r="H11" s="2"/>
      <c r="I11" s="2"/>
    </row>
    <row r="12" spans="2:9" ht="15.75" x14ac:dyDescent="0.25">
      <c r="B12" s="2" t="s">
        <v>6</v>
      </c>
      <c r="C12" s="2"/>
      <c r="D12" s="2"/>
      <c r="E12" s="2"/>
      <c r="F12" s="2"/>
      <c r="G12" s="2"/>
      <c r="H12" s="2"/>
      <c r="I12" s="2"/>
    </row>
    <row r="13" spans="2:9" ht="18" x14ac:dyDescent="0.25">
      <c r="B13" s="75" t="s">
        <v>38</v>
      </c>
      <c r="C13" s="75"/>
      <c r="D13" s="75"/>
      <c r="E13" s="75"/>
      <c r="F13" s="75"/>
      <c r="G13" s="75"/>
      <c r="H13" s="75"/>
      <c r="I13" s="75"/>
    </row>
    <row r="14" spans="2:9" ht="15.75" x14ac:dyDescent="0.25">
      <c r="B14" s="4" t="s">
        <v>39</v>
      </c>
      <c r="C14" s="4"/>
      <c r="D14" s="4"/>
      <c r="E14" s="4"/>
      <c r="F14" s="4"/>
      <c r="G14" s="4"/>
      <c r="H14" s="4"/>
      <c r="I14" s="4"/>
    </row>
    <row r="15" spans="2:9" ht="15.75" x14ac:dyDescent="0.25">
      <c r="B15" s="4" t="s">
        <v>224</v>
      </c>
      <c r="C15" s="4"/>
      <c r="D15" s="4"/>
      <c r="E15" s="4"/>
      <c r="F15" s="4"/>
      <c r="G15" s="4"/>
      <c r="H15" s="4"/>
      <c r="I15" s="4"/>
    </row>
    <row r="16" spans="2:9" ht="15.75" x14ac:dyDescent="0.25">
      <c r="B16" s="4" t="s">
        <v>225</v>
      </c>
      <c r="C16" s="4"/>
      <c r="D16" s="4"/>
      <c r="E16" s="4"/>
      <c r="F16" s="4"/>
      <c r="G16" s="4"/>
      <c r="H16" s="4"/>
      <c r="I16" s="4"/>
    </row>
    <row r="17" spans="2:14" ht="15.75" x14ac:dyDescent="0.25">
      <c r="B17" s="4" t="s">
        <v>226</v>
      </c>
      <c r="C17" s="4"/>
      <c r="D17" s="4"/>
      <c r="E17" s="4"/>
      <c r="F17" s="4"/>
      <c r="G17" s="4"/>
      <c r="H17" s="4"/>
      <c r="I17" s="4"/>
    </row>
    <row r="18" spans="2:14" ht="15.75" x14ac:dyDescent="0.25">
      <c r="B18" s="4" t="s">
        <v>227</v>
      </c>
      <c r="C18" s="4"/>
      <c r="D18" s="4"/>
      <c r="E18" s="4"/>
      <c r="F18" s="4" t="s">
        <v>509</v>
      </c>
      <c r="G18" s="4"/>
      <c r="H18" s="4"/>
      <c r="I18" s="4"/>
    </row>
    <row r="19" spans="2:14" ht="15.75" x14ac:dyDescent="0.25">
      <c r="B19" s="4" t="s">
        <v>7</v>
      </c>
      <c r="C19" s="4"/>
      <c r="D19" s="4"/>
      <c r="E19" s="4"/>
      <c r="F19" s="2" t="s">
        <v>670</v>
      </c>
      <c r="G19" s="2"/>
      <c r="H19" s="4"/>
      <c r="I19" s="2"/>
    </row>
    <row r="20" spans="2:14" ht="15.75" customHeight="1" x14ac:dyDescent="0.25">
      <c r="B20" s="4" t="s">
        <v>673</v>
      </c>
      <c r="C20" s="4"/>
      <c r="D20" s="4"/>
      <c r="E20" s="4"/>
      <c r="F20" s="4" t="s">
        <v>671</v>
      </c>
      <c r="G20" s="70"/>
      <c r="H20" s="70"/>
      <c r="I20" s="70"/>
    </row>
    <row r="21" spans="2:14" ht="15.75" x14ac:dyDescent="0.25">
      <c r="B21" s="4"/>
      <c r="C21" s="4"/>
      <c r="D21" s="4"/>
      <c r="E21" s="4"/>
      <c r="F21" s="71"/>
      <c r="G21" s="71"/>
      <c r="H21" s="71"/>
      <c r="I21" s="71"/>
    </row>
    <row r="22" spans="2:14" ht="25.5" x14ac:dyDescent="0.25">
      <c r="B22" s="6" t="s">
        <v>8</v>
      </c>
      <c r="C22" s="6" t="s">
        <v>9</v>
      </c>
      <c r="D22" s="6" t="s">
        <v>10</v>
      </c>
      <c r="E22" s="6" t="s">
        <v>11</v>
      </c>
      <c r="F22" s="7" t="s">
        <v>12</v>
      </c>
      <c r="G22" s="6" t="s">
        <v>13</v>
      </c>
      <c r="H22" s="6" t="s">
        <v>664</v>
      </c>
      <c r="I22" s="8" t="s">
        <v>14</v>
      </c>
    </row>
    <row r="23" spans="2:14" x14ac:dyDescent="0.25">
      <c r="B23" s="10"/>
      <c r="C23" s="11"/>
      <c r="D23" s="9"/>
      <c r="E23" s="10"/>
      <c r="F23" s="37"/>
      <c r="G23" s="37"/>
      <c r="H23" s="28"/>
      <c r="I23" s="28"/>
      <c r="K23" s="35"/>
    </row>
    <row r="24" spans="2:14" x14ac:dyDescent="0.25">
      <c r="B24" s="10">
        <v>1</v>
      </c>
      <c r="C24" s="11" t="s">
        <v>669</v>
      </c>
      <c r="D24" s="9">
        <v>69111011</v>
      </c>
      <c r="E24" s="10">
        <v>204</v>
      </c>
      <c r="F24" s="37">
        <v>112</v>
      </c>
      <c r="G24" s="69">
        <v>0.12</v>
      </c>
      <c r="H24" s="28">
        <f t="shared" ref="H24" si="0">+I24*12%</f>
        <v>2741.7599999999998</v>
      </c>
      <c r="I24" s="28">
        <f>+F24*E24</f>
        <v>22848</v>
      </c>
      <c r="K24" s="35"/>
      <c r="N24" s="35"/>
    </row>
    <row r="25" spans="2:14" x14ac:dyDescent="0.25">
      <c r="B25" s="10"/>
      <c r="C25" s="11"/>
      <c r="D25" s="9"/>
      <c r="E25" s="10"/>
      <c r="F25" s="37"/>
      <c r="G25" s="69"/>
      <c r="H25" s="28"/>
      <c r="I25" s="28"/>
      <c r="K25" s="35"/>
      <c r="N25" s="35"/>
    </row>
    <row r="26" spans="2:14" x14ac:dyDescent="0.25">
      <c r="B26" s="10"/>
      <c r="C26" s="11"/>
      <c r="D26" s="9"/>
      <c r="E26" s="10"/>
      <c r="F26" s="37"/>
      <c r="G26" s="37"/>
      <c r="H26" s="28"/>
      <c r="I26" s="28"/>
      <c r="K26" s="35"/>
      <c r="N26" s="35"/>
    </row>
    <row r="27" spans="2:14" x14ac:dyDescent="0.25">
      <c r="B27" s="10"/>
      <c r="C27" s="11"/>
      <c r="D27" s="9"/>
      <c r="E27" s="10"/>
      <c r="F27" s="37"/>
      <c r="G27" s="37"/>
      <c r="H27" s="28"/>
      <c r="I27" s="28"/>
      <c r="K27" s="35"/>
    </row>
    <row r="28" spans="2:14" x14ac:dyDescent="0.25">
      <c r="B28" s="10"/>
      <c r="C28" s="11"/>
      <c r="D28" s="9"/>
      <c r="E28" s="10"/>
      <c r="F28" s="37"/>
      <c r="G28" s="37"/>
      <c r="H28" s="28"/>
      <c r="I28" s="28"/>
      <c r="K28" s="35"/>
    </row>
    <row r="29" spans="2:14" x14ac:dyDescent="0.25">
      <c r="B29" s="10"/>
      <c r="C29" s="11"/>
      <c r="D29" s="9"/>
      <c r="E29" s="10"/>
      <c r="F29" s="37"/>
      <c r="G29" s="37"/>
      <c r="H29" s="28"/>
      <c r="I29" s="28"/>
      <c r="K29" s="35"/>
    </row>
    <row r="30" spans="2:14" x14ac:dyDescent="0.25">
      <c r="B30" s="10"/>
      <c r="C30" s="11"/>
      <c r="D30" s="9"/>
      <c r="E30" s="10"/>
      <c r="F30" s="37"/>
      <c r="G30" s="37"/>
      <c r="H30" s="28"/>
      <c r="I30" s="28"/>
      <c r="K30" s="35"/>
    </row>
    <row r="31" spans="2:14" x14ac:dyDescent="0.25">
      <c r="B31" s="10"/>
      <c r="C31" s="11"/>
      <c r="D31" s="9"/>
      <c r="E31" s="10"/>
      <c r="F31" s="37"/>
      <c r="G31" s="37"/>
      <c r="H31" s="28"/>
      <c r="I31" s="28"/>
      <c r="K31" s="35"/>
    </row>
    <row r="32" spans="2:14" x14ac:dyDescent="0.25">
      <c r="B32" s="10"/>
      <c r="C32" s="11"/>
      <c r="D32" s="9"/>
      <c r="E32" s="10"/>
      <c r="F32" s="37"/>
      <c r="G32" s="37"/>
      <c r="H32" s="28"/>
      <c r="I32" s="28"/>
      <c r="K32" s="35"/>
    </row>
    <row r="33" spans="2:12" x14ac:dyDescent="0.25">
      <c r="B33" s="10"/>
      <c r="C33" s="11"/>
      <c r="D33" s="9"/>
      <c r="E33" s="10"/>
      <c r="F33" s="37"/>
      <c r="G33" s="37"/>
      <c r="H33" s="28"/>
      <c r="I33" s="28"/>
      <c r="K33" s="35"/>
    </row>
    <row r="34" spans="2:12" x14ac:dyDescent="0.25">
      <c r="B34" s="10"/>
      <c r="C34" s="11"/>
      <c r="D34" s="9"/>
      <c r="E34" s="10"/>
      <c r="F34" s="37"/>
      <c r="G34" s="37"/>
      <c r="H34" s="28"/>
      <c r="I34" s="28"/>
      <c r="K34" s="35"/>
    </row>
    <row r="35" spans="2:12" x14ac:dyDescent="0.25">
      <c r="B35" s="10"/>
      <c r="C35" s="11"/>
      <c r="D35" s="9"/>
      <c r="E35" s="10"/>
      <c r="F35" s="37"/>
      <c r="G35" s="37"/>
      <c r="H35" s="28"/>
      <c r="I35" s="28"/>
      <c r="K35" s="35"/>
    </row>
    <row r="36" spans="2:12" x14ac:dyDescent="0.25">
      <c r="B36" s="10"/>
      <c r="C36" s="11"/>
      <c r="D36" s="9"/>
      <c r="E36" s="10"/>
      <c r="F36" s="30"/>
      <c r="G36" s="30"/>
      <c r="H36" s="28"/>
      <c r="I36" s="28"/>
      <c r="K36" s="35"/>
    </row>
    <row r="37" spans="2:12" x14ac:dyDescent="0.25">
      <c r="B37" s="10"/>
      <c r="C37" s="11"/>
      <c r="D37" s="9"/>
      <c r="E37" s="10"/>
      <c r="F37" s="30"/>
      <c r="G37" s="30"/>
      <c r="H37" s="28"/>
      <c r="I37" s="28"/>
      <c r="K37" s="35"/>
    </row>
    <row r="38" spans="2:12" x14ac:dyDescent="0.25">
      <c r="B38" s="10"/>
      <c r="C38" s="11"/>
      <c r="D38" s="9"/>
      <c r="E38" s="10"/>
      <c r="F38" s="30"/>
      <c r="G38" s="30"/>
      <c r="H38" s="28"/>
      <c r="I38" s="28"/>
      <c r="K38" s="35"/>
    </row>
    <row r="39" spans="2:12" x14ac:dyDescent="0.25">
      <c r="B39" s="10"/>
      <c r="C39" s="11"/>
      <c r="D39" s="9"/>
      <c r="E39" s="10"/>
      <c r="F39" s="30"/>
      <c r="G39" s="30"/>
      <c r="H39" s="28"/>
      <c r="I39" s="28"/>
      <c r="K39" s="35"/>
    </row>
    <row r="40" spans="2:12" x14ac:dyDescent="0.25">
      <c r="B40" s="10"/>
      <c r="C40" s="11"/>
      <c r="D40" s="9"/>
      <c r="E40" s="10"/>
      <c r="F40" s="30"/>
      <c r="G40" s="30"/>
      <c r="H40" s="28"/>
      <c r="I40" s="28"/>
      <c r="K40" s="35"/>
    </row>
    <row r="41" spans="2:12" x14ac:dyDescent="0.25">
      <c r="B41" s="10"/>
      <c r="C41" s="11"/>
      <c r="D41" s="9"/>
      <c r="E41" s="10"/>
      <c r="F41" s="30"/>
      <c r="G41" s="30"/>
      <c r="H41" s="28"/>
      <c r="I41" s="28"/>
      <c r="K41" s="35"/>
    </row>
    <row r="42" spans="2:12" x14ac:dyDescent="0.25">
      <c r="B42" s="10"/>
      <c r="C42" s="11"/>
      <c r="D42" s="9"/>
      <c r="E42" s="10"/>
      <c r="F42" s="30"/>
      <c r="G42" s="30"/>
      <c r="H42" s="28"/>
      <c r="I42" s="28"/>
      <c r="K42" s="35"/>
    </row>
    <row r="43" spans="2:12" x14ac:dyDescent="0.25">
      <c r="B43" s="10"/>
      <c r="C43" s="11"/>
      <c r="D43" s="9"/>
      <c r="E43" s="10"/>
      <c r="F43" s="30"/>
      <c r="G43" s="30"/>
      <c r="H43" s="28"/>
      <c r="I43" s="28"/>
      <c r="K43" s="35"/>
    </row>
    <row r="44" spans="2:12" x14ac:dyDescent="0.25">
      <c r="B44" s="10"/>
      <c r="C44" s="11"/>
      <c r="D44" s="9"/>
      <c r="E44" s="10"/>
      <c r="F44" s="37"/>
      <c r="G44" s="37"/>
      <c r="H44" s="28"/>
      <c r="I44" s="28"/>
      <c r="K44" s="35"/>
    </row>
    <row r="45" spans="2:12" x14ac:dyDescent="0.25">
      <c r="B45" s="12" t="s">
        <v>15</v>
      </c>
      <c r="C45" s="12"/>
      <c r="D45" s="12"/>
      <c r="E45" s="13">
        <f>SUM(E23:E44)</f>
        <v>204</v>
      </c>
      <c r="F45" s="12"/>
      <c r="G45" s="12"/>
      <c r="H45" s="38">
        <f>SUM(H23:H44)</f>
        <v>2741.7599999999998</v>
      </c>
      <c r="I45" s="40">
        <f>SUM(I23:I44)</f>
        <v>22848</v>
      </c>
    </row>
    <row r="46" spans="2:12" x14ac:dyDescent="0.25">
      <c r="B46" s="9"/>
      <c r="C46" s="9"/>
      <c r="D46" s="9"/>
      <c r="E46" s="9"/>
      <c r="F46" s="9"/>
      <c r="G46" s="9"/>
      <c r="H46" s="9"/>
      <c r="I46" s="9"/>
    </row>
    <row r="47" spans="2:12" x14ac:dyDescent="0.25">
      <c r="B47" s="76" t="s">
        <v>30</v>
      </c>
      <c r="C47" s="76"/>
      <c r="D47" s="76"/>
      <c r="E47" s="14" t="s">
        <v>16</v>
      </c>
      <c r="F47" s="14"/>
      <c r="G47" s="14"/>
      <c r="H47" s="14"/>
      <c r="I47" s="27">
        <f>+I45</f>
        <v>22848</v>
      </c>
      <c r="L47" s="35"/>
    </row>
    <row r="48" spans="2:12" ht="15.75" x14ac:dyDescent="0.25">
      <c r="B48" s="77" t="s">
        <v>672</v>
      </c>
      <c r="C48" s="77"/>
      <c r="D48" s="77"/>
      <c r="E48" s="15" t="s">
        <v>439</v>
      </c>
      <c r="F48" s="2"/>
      <c r="G48" s="2"/>
      <c r="H48" s="2"/>
      <c r="I48" s="23">
        <f>+I47*6%</f>
        <v>1370.8799999999999</v>
      </c>
      <c r="L48" s="53"/>
    </row>
    <row r="49" spans="2:9" ht="15.75" x14ac:dyDescent="0.25">
      <c r="B49" s="77"/>
      <c r="C49" s="77"/>
      <c r="D49" s="77"/>
      <c r="E49" s="15" t="s">
        <v>440</v>
      </c>
      <c r="F49" s="2"/>
      <c r="G49" s="2"/>
      <c r="H49" s="2"/>
      <c r="I49" s="23">
        <f>+I47*6%</f>
        <v>1370.8799999999999</v>
      </c>
    </row>
    <row r="50" spans="2:9" ht="15.75" x14ac:dyDescent="0.25">
      <c r="B50" s="68"/>
      <c r="C50" s="68"/>
      <c r="D50" s="68"/>
      <c r="E50" s="15" t="s">
        <v>441</v>
      </c>
      <c r="F50" s="2"/>
      <c r="G50" s="2"/>
      <c r="H50" s="2"/>
      <c r="I50" s="23">
        <v>0</v>
      </c>
    </row>
    <row r="51" spans="2:9" ht="15.75" x14ac:dyDescent="0.25">
      <c r="B51" s="68"/>
      <c r="C51" s="68"/>
      <c r="D51" s="68"/>
      <c r="E51" s="15" t="s">
        <v>442</v>
      </c>
      <c r="F51" s="2"/>
      <c r="G51" s="2"/>
      <c r="H51" s="2"/>
      <c r="I51" s="23">
        <v>0</v>
      </c>
    </row>
    <row r="52" spans="2:9" ht="15.75" x14ac:dyDescent="0.25">
      <c r="B52" s="68"/>
      <c r="C52" s="68"/>
      <c r="D52" s="68"/>
      <c r="E52" s="15" t="s">
        <v>19</v>
      </c>
      <c r="F52" s="2"/>
      <c r="G52" s="2"/>
      <c r="H52" s="2"/>
      <c r="I52" s="23">
        <v>0.4</v>
      </c>
    </row>
    <row r="53" spans="2:9" ht="15.75" x14ac:dyDescent="0.25">
      <c r="B53" s="78" t="s">
        <v>20</v>
      </c>
      <c r="C53" s="78"/>
      <c r="D53" s="78"/>
      <c r="E53" s="17" t="s">
        <v>15</v>
      </c>
      <c r="F53" s="2"/>
      <c r="G53" s="2"/>
      <c r="H53" s="2"/>
      <c r="I53" s="24">
        <f>+I47+I50+I51+I52+I48+I49</f>
        <v>25590.160000000003</v>
      </c>
    </row>
    <row r="54" spans="2:9" ht="15.75" x14ac:dyDescent="0.25">
      <c r="B54" s="72" t="s">
        <v>21</v>
      </c>
      <c r="C54" s="72"/>
      <c r="D54" s="72"/>
      <c r="E54" s="2" t="s">
        <v>22</v>
      </c>
      <c r="F54" s="2"/>
      <c r="G54" s="2"/>
      <c r="H54" s="2"/>
      <c r="I54" s="23">
        <v>-0.16</v>
      </c>
    </row>
    <row r="55" spans="2:9" ht="15.75" x14ac:dyDescent="0.25">
      <c r="B55" s="67"/>
      <c r="C55" s="67"/>
      <c r="D55" s="67"/>
      <c r="E55" s="2" t="s">
        <v>23</v>
      </c>
      <c r="F55" s="2"/>
      <c r="G55" s="2"/>
      <c r="H55" s="2"/>
      <c r="I55" s="24">
        <f>+I53+I54</f>
        <v>25590.000000000004</v>
      </c>
    </row>
    <row r="56" spans="2:9" ht="15.75" x14ac:dyDescent="0.25">
      <c r="B56" s="5"/>
      <c r="C56" s="5"/>
      <c r="D56" s="5"/>
      <c r="E56" s="5"/>
      <c r="F56" s="5"/>
      <c r="G56" s="5"/>
      <c r="H56" s="5"/>
      <c r="I56" s="5"/>
    </row>
    <row r="57" spans="2:9" ht="18" x14ac:dyDescent="0.25">
      <c r="B57" s="20" t="s">
        <v>24</v>
      </c>
      <c r="C57" s="19"/>
      <c r="D57" s="19"/>
      <c r="E57" s="19"/>
      <c r="F57" s="73" t="s">
        <v>25</v>
      </c>
      <c r="G57" s="73"/>
      <c r="H57" s="73"/>
      <c r="I57" s="73"/>
    </row>
    <row r="58" spans="2:9" ht="15.75" x14ac:dyDescent="0.25">
      <c r="B58" s="21" t="s">
        <v>26</v>
      </c>
      <c r="C58" s="19"/>
      <c r="D58" s="19"/>
      <c r="E58" s="19"/>
      <c r="F58" s="19"/>
      <c r="G58" s="19"/>
      <c r="H58" s="19"/>
      <c r="I58" s="19"/>
    </row>
    <row r="59" spans="2:9" ht="15.75" x14ac:dyDescent="0.25">
      <c r="B59" s="21" t="s">
        <v>27</v>
      </c>
      <c r="C59" s="19"/>
      <c r="D59" s="19"/>
      <c r="E59" s="19"/>
      <c r="F59" s="19"/>
      <c r="G59" s="19"/>
      <c r="H59" s="19"/>
      <c r="I59" s="19"/>
    </row>
    <row r="60" spans="2:9" ht="15.75" x14ac:dyDescent="0.25">
      <c r="B60" s="21" t="s">
        <v>28</v>
      </c>
      <c r="C60" s="19"/>
      <c r="D60" s="19"/>
      <c r="E60" s="19"/>
      <c r="F60" s="19"/>
      <c r="G60" s="19"/>
      <c r="H60" s="19"/>
      <c r="I60" s="19"/>
    </row>
    <row r="61" spans="2:9" ht="15.75" x14ac:dyDescent="0.25">
      <c r="B61" s="19"/>
      <c r="C61" s="19"/>
      <c r="D61" s="19"/>
      <c r="E61" s="19"/>
      <c r="F61" s="73" t="s">
        <v>29</v>
      </c>
      <c r="G61" s="73"/>
      <c r="H61" s="73"/>
      <c r="I61" s="73"/>
    </row>
  </sheetData>
  <mergeCells count="9">
    <mergeCell ref="B53:D53"/>
    <mergeCell ref="B54:D54"/>
    <mergeCell ref="F57:I57"/>
    <mergeCell ref="F61:I61"/>
    <mergeCell ref="B6:C6"/>
    <mergeCell ref="B13:I13"/>
    <mergeCell ref="B47:D47"/>
    <mergeCell ref="B48:D48"/>
    <mergeCell ref="B49:D49"/>
  </mergeCells>
  <hyperlinks>
    <hyperlink ref="E50" r:id="rId1"/>
    <hyperlink ref="E51" r:id="rId2"/>
    <hyperlink ref="E48" r:id="rId3"/>
    <hyperlink ref="E49" r:id="rId4"/>
  </hyperlinks>
  <pageMargins left="0" right="0" top="0.55118110236220474" bottom="0" header="0.31496062992125984" footer="0.31496062992125984"/>
  <pageSetup paperSize="9" scale="80" orientation="portrait" r:id="rId5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7"/>
  <sheetViews>
    <sheetView topLeftCell="A13" workbookViewId="0">
      <selection activeCell="C23" sqref="C23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12.140625" customWidth="1"/>
    <col min="8" max="8" width="14.1406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116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483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484</v>
      </c>
      <c r="C16" s="4"/>
      <c r="D16" s="4"/>
      <c r="E16" s="4"/>
      <c r="F16" s="4"/>
      <c r="G16" s="4"/>
      <c r="H16" s="4"/>
    </row>
    <row r="17" spans="2:8" ht="15.75" x14ac:dyDescent="0.25">
      <c r="B17" s="4"/>
      <c r="C17" s="4"/>
      <c r="D17" s="4"/>
      <c r="E17" s="4"/>
      <c r="F17" s="4"/>
      <c r="G17" s="4"/>
      <c r="H17" s="4"/>
    </row>
    <row r="18" spans="2:8" ht="15.75" x14ac:dyDescent="0.25">
      <c r="B18" s="4"/>
      <c r="C18" s="4"/>
      <c r="D18" s="4"/>
      <c r="E18" s="4"/>
      <c r="F18" s="4"/>
      <c r="G18" s="4"/>
      <c r="H18" s="2"/>
    </row>
    <row r="19" spans="2:8" ht="15.75" x14ac:dyDescent="0.25">
      <c r="B19" s="4"/>
      <c r="C19" s="4"/>
      <c r="D19" s="4"/>
      <c r="E19" s="4"/>
      <c r="F19" s="4" t="s">
        <v>480</v>
      </c>
      <c r="G19" s="4"/>
      <c r="H19" s="2"/>
    </row>
    <row r="20" spans="2:8" ht="15.75" x14ac:dyDescent="0.25">
      <c r="B20" s="4"/>
      <c r="C20" s="4"/>
      <c r="D20" s="4"/>
      <c r="E20" s="4"/>
      <c r="F20" s="5" t="s">
        <v>467</v>
      </c>
      <c r="G20" s="5"/>
      <c r="H20" s="5"/>
    </row>
    <row r="21" spans="2:8" x14ac:dyDescent="0.25"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8" t="s">
        <v>14</v>
      </c>
    </row>
    <row r="22" spans="2:8" x14ac:dyDescent="0.25">
      <c r="B22" s="9"/>
      <c r="C22" s="9"/>
      <c r="D22" s="9"/>
      <c r="E22" s="10"/>
      <c r="F22" s="9"/>
      <c r="G22" s="9"/>
      <c r="H22" s="9"/>
    </row>
    <row r="23" spans="2:8" x14ac:dyDescent="0.25">
      <c r="B23" s="10">
        <v>1</v>
      </c>
      <c r="C23" s="11" t="s">
        <v>481</v>
      </c>
      <c r="D23" s="10"/>
      <c r="E23" s="10">
        <v>500</v>
      </c>
      <c r="F23" s="10">
        <v>35</v>
      </c>
      <c r="G23" s="28">
        <f>+H23*18%</f>
        <v>3150</v>
      </c>
      <c r="H23" s="9">
        <f>+F23*E23</f>
        <v>17500</v>
      </c>
    </row>
    <row r="24" spans="2:8" x14ac:dyDescent="0.25">
      <c r="B24" s="10"/>
      <c r="C24" s="9"/>
      <c r="D24" s="9"/>
      <c r="E24" s="10"/>
      <c r="F24" s="25"/>
      <c r="G24" s="28"/>
      <c r="H24" s="9"/>
    </row>
    <row r="25" spans="2:8" x14ac:dyDescent="0.25">
      <c r="B25" s="29"/>
      <c r="C25" s="11"/>
      <c r="E25" s="10"/>
      <c r="F25" s="10"/>
      <c r="G25" s="28"/>
      <c r="H25" s="9"/>
    </row>
    <row r="26" spans="2:8" x14ac:dyDescent="0.25">
      <c r="B26" s="10"/>
      <c r="C26" s="9"/>
      <c r="D26" s="9"/>
      <c r="E26" s="10"/>
      <c r="F26" s="25"/>
      <c r="G26" s="9"/>
      <c r="H26" s="9"/>
    </row>
    <row r="27" spans="2:8" x14ac:dyDescent="0.25">
      <c r="B27" s="10"/>
      <c r="C27" s="9"/>
      <c r="D27" s="10"/>
      <c r="E27" s="10"/>
      <c r="F27" s="10"/>
      <c r="G27" s="28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6" spans="2:8" x14ac:dyDescent="0.25">
      <c r="B36" s="10"/>
      <c r="C36" s="9"/>
      <c r="D36" s="9"/>
      <c r="E36" s="10"/>
      <c r="F36" s="25"/>
      <c r="G36" s="9"/>
      <c r="H36" s="9"/>
    </row>
    <row r="38" spans="2:8" x14ac:dyDescent="0.25">
      <c r="B38" s="12" t="s">
        <v>15</v>
      </c>
      <c r="C38" s="12"/>
      <c r="D38" s="12"/>
      <c r="E38" s="13">
        <f>SUM(E22:E36)</f>
        <v>500</v>
      </c>
      <c r="F38" s="12"/>
      <c r="G38" s="13">
        <f>SUM(G22:G36)</f>
        <v>3150</v>
      </c>
      <c r="H38" s="12">
        <f>SUM(H22:H36)</f>
        <v>17500</v>
      </c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76" t="s">
        <v>30</v>
      </c>
      <c r="C40" s="76"/>
      <c r="D40" s="76"/>
      <c r="E40" s="14" t="s">
        <v>16</v>
      </c>
      <c r="F40" s="14"/>
      <c r="G40" s="14"/>
      <c r="H40" s="27">
        <f>+H38</f>
        <v>17500</v>
      </c>
    </row>
    <row r="41" spans="2:8" ht="15.75" x14ac:dyDescent="0.25">
      <c r="B41" s="77" t="s">
        <v>482</v>
      </c>
      <c r="C41" s="77"/>
      <c r="D41" s="77"/>
      <c r="E41" s="15" t="s">
        <v>17</v>
      </c>
      <c r="F41" s="2"/>
      <c r="G41" s="2"/>
      <c r="H41" s="23">
        <f>+H40*9%</f>
        <v>1575</v>
      </c>
    </row>
    <row r="42" spans="2:8" ht="15.75" x14ac:dyDescent="0.25">
      <c r="B42" s="77"/>
      <c r="C42" s="77"/>
      <c r="D42" s="77"/>
      <c r="E42" s="15" t="s">
        <v>18</v>
      </c>
      <c r="F42" s="2"/>
      <c r="G42" s="2"/>
      <c r="H42" s="23">
        <f>+H40*9%</f>
        <v>1575</v>
      </c>
    </row>
    <row r="43" spans="2:8" ht="15.75" x14ac:dyDescent="0.25">
      <c r="B43" s="16"/>
      <c r="C43" s="16"/>
      <c r="D43" s="16"/>
      <c r="E43" s="15" t="s">
        <v>36</v>
      </c>
      <c r="F43" s="2"/>
      <c r="G43" s="2"/>
      <c r="H43" s="23">
        <f>+J41*6%</f>
        <v>0</v>
      </c>
    </row>
    <row r="44" spans="2:8" ht="15.75" x14ac:dyDescent="0.25">
      <c r="B44" s="16"/>
      <c r="C44" s="16"/>
      <c r="D44" s="16"/>
      <c r="E44" s="15" t="s">
        <v>35</v>
      </c>
      <c r="F44" s="2"/>
      <c r="G44" s="2"/>
      <c r="H44" s="23">
        <f>+J41*6%</f>
        <v>0</v>
      </c>
    </row>
    <row r="45" spans="2:8" ht="15.75" x14ac:dyDescent="0.25">
      <c r="B45" s="16"/>
      <c r="C45" s="16"/>
      <c r="D45" s="16"/>
      <c r="E45" s="15" t="s">
        <v>19</v>
      </c>
      <c r="F45" s="2"/>
      <c r="G45" s="2"/>
      <c r="H45" s="23">
        <v>0</v>
      </c>
    </row>
    <row r="46" spans="2:8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+H40+H41+H42</f>
        <v>20650</v>
      </c>
    </row>
    <row r="47" spans="2:8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8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20650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40:D40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" bottom="0" header="0" footer="0"/>
  <pageSetup paperSize="9" scale="80" orientation="portrait" horizontalDpi="0" verticalDpi="0" r:id="rId5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3" workbookViewId="0">
      <selection activeCell="C22" sqref="C22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2.8554687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106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98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1" workbookViewId="0">
      <selection activeCell="H46" sqref="H46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55.42578125" customWidth="1"/>
    <col min="8" max="8" width="13.8554687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119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120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3" workbookViewId="0">
      <selection activeCell="B13" sqref="B13:H13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55.42578125" customWidth="1"/>
    <col min="8" max="8" width="13.8554687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137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128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3" workbookViewId="0">
      <selection activeCell="N24" sqref="N24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1" customWidth="1"/>
    <col min="5" max="5" width="10.140625" customWidth="1"/>
    <col min="7" max="7" width="9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158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159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19685039370078741" right="0" top="0.78740157480314965" bottom="0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F19" sqref="F19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1" customWidth="1"/>
    <col min="5" max="5" width="10.140625" customWidth="1"/>
    <col min="7" max="7" width="9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240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239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19685039370078741" right="0" top="0.78740157480314965" bottom="0" header="0.51181102362204722" footer="0.5118110236220472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4" workbookViewId="0">
      <selection activeCell="B5" sqref="B5:H56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1" customWidth="1"/>
    <col min="5" max="5" width="10.140625" customWidth="1"/>
    <col min="7" max="7" width="9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299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298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19685039370078741" right="0" top="0.78740157480314965" bottom="0" header="0.51181102362204722" footer="0.51181102362204722"/>
  <pageSetup paperSize="9" scale="90" orientation="portrait" horizontalDpi="0" verticalDpi="0" r:id="rId5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G12" sqref="G12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1" customWidth="1"/>
    <col min="5" max="5" width="10.140625" customWidth="1"/>
    <col min="7" max="7" width="9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299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298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19685039370078741" right="0" top="0.78740157480314965" bottom="0" header="0.51181102362204722" footer="0.51181102362204722"/>
  <pageSetup paperSize="9" scale="90" orientation="portrait" horizontalDpi="0" verticalDpi="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57"/>
  <sheetViews>
    <sheetView workbookViewId="0">
      <selection activeCell="B5" sqref="B5:H57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" customWidth="1"/>
    <col min="8" max="8" width="12.8554687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86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85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88</v>
      </c>
      <c r="D22" s="10">
        <v>69111011</v>
      </c>
      <c r="E22" s="10">
        <v>180</v>
      </c>
      <c r="F22" s="10">
        <v>144</v>
      </c>
      <c r="G22" s="9">
        <v>3110.4</v>
      </c>
      <c r="H22" s="9">
        <v>25920</v>
      </c>
    </row>
    <row r="23" spans="2:8" x14ac:dyDescent="0.25">
      <c r="B23" s="10"/>
      <c r="C23" s="9"/>
      <c r="D23" s="9"/>
      <c r="E23" s="10"/>
      <c r="F23" s="25"/>
      <c r="G23" s="9"/>
      <c r="H23" s="9"/>
    </row>
    <row r="24" spans="2:8" x14ac:dyDescent="0.25">
      <c r="B24" s="10">
        <v>2</v>
      </c>
      <c r="C24" s="9" t="s">
        <v>89</v>
      </c>
      <c r="D24" s="10">
        <v>69111011</v>
      </c>
      <c r="E24" s="10">
        <v>120</v>
      </c>
      <c r="F24" s="10">
        <v>266</v>
      </c>
      <c r="G24" s="9">
        <v>3830.4</v>
      </c>
      <c r="H24" s="9">
        <v>31920</v>
      </c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>
        <v>3</v>
      </c>
      <c r="C26" s="9" t="s">
        <v>90</v>
      </c>
      <c r="D26" s="10">
        <v>69111011</v>
      </c>
      <c r="E26" s="10">
        <v>144</v>
      </c>
      <c r="F26" s="10">
        <v>296</v>
      </c>
      <c r="G26" s="9">
        <v>5114.88</v>
      </c>
      <c r="H26" s="9">
        <v>42624</v>
      </c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10" x14ac:dyDescent="0.25">
      <c r="B33" s="10"/>
      <c r="C33" s="9"/>
      <c r="D33" s="9"/>
      <c r="E33" s="10"/>
      <c r="F33" s="25"/>
      <c r="G33" s="9"/>
      <c r="H33" s="9"/>
    </row>
    <row r="34" spans="2:10" x14ac:dyDescent="0.25">
      <c r="B34" s="10"/>
      <c r="C34" s="9"/>
      <c r="D34" s="9"/>
      <c r="E34" s="10"/>
      <c r="F34" s="25"/>
      <c r="G34" s="9"/>
      <c r="H34" s="9"/>
    </row>
    <row r="35" spans="2:10" x14ac:dyDescent="0.25">
      <c r="B35" s="10"/>
      <c r="C35" s="9"/>
      <c r="D35" s="9"/>
      <c r="E35" s="10"/>
      <c r="F35" s="25"/>
      <c r="G35" s="9"/>
      <c r="H35" s="9"/>
    </row>
    <row r="37" spans="2:10" x14ac:dyDescent="0.25">
      <c r="B37" s="12" t="s">
        <v>15</v>
      </c>
      <c r="C37" s="12"/>
      <c r="D37" s="12"/>
      <c r="E37" s="13">
        <f>SUM(E21:E35)</f>
        <v>444</v>
      </c>
      <c r="F37" s="12"/>
      <c r="G37" s="13">
        <f>SUM(G22:G35)</f>
        <v>12055.68</v>
      </c>
      <c r="H37" s="12">
        <f>SUM(H21:H35)</f>
        <v>100464</v>
      </c>
    </row>
    <row r="38" spans="2:10" x14ac:dyDescent="0.25">
      <c r="B38" s="9"/>
      <c r="C38" s="9"/>
      <c r="D38" s="9"/>
      <c r="E38" s="9"/>
      <c r="F38" s="9"/>
      <c r="G38" s="9"/>
      <c r="H38" s="9"/>
    </row>
    <row r="39" spans="2:10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100464</v>
      </c>
      <c r="J39">
        <f>+H39</f>
        <v>100464</v>
      </c>
    </row>
    <row r="40" spans="2:10" x14ac:dyDescent="0.25">
      <c r="B40" s="22"/>
      <c r="C40" s="22"/>
      <c r="D40" s="22"/>
      <c r="E40" s="9" t="s">
        <v>81</v>
      </c>
      <c r="F40" s="9"/>
      <c r="G40" s="9"/>
      <c r="H40" s="9">
        <f>+H39*12%</f>
        <v>12055.68</v>
      </c>
      <c r="J40">
        <f>+J39*12%</f>
        <v>12055.68</v>
      </c>
    </row>
    <row r="41" spans="2:10" ht="15.75" x14ac:dyDescent="0.25">
      <c r="B41" s="77" t="s">
        <v>91</v>
      </c>
      <c r="C41" s="77"/>
      <c r="D41" s="77"/>
      <c r="E41" s="15" t="s">
        <v>17</v>
      </c>
      <c r="F41" s="2"/>
      <c r="G41" s="2"/>
      <c r="H41" s="23">
        <v>0</v>
      </c>
      <c r="J41">
        <f>+J39-J40</f>
        <v>88408.320000000007</v>
      </c>
    </row>
    <row r="42" spans="2:10" ht="15.75" x14ac:dyDescent="0.25">
      <c r="B42" s="77"/>
      <c r="C42" s="77"/>
      <c r="D42" s="77"/>
      <c r="E42" s="15" t="s">
        <v>18</v>
      </c>
      <c r="F42" s="2"/>
      <c r="G42" s="2"/>
      <c r="H42" s="23">
        <v>0</v>
      </c>
      <c r="J42">
        <f>+J41*6%</f>
        <v>5304.4992000000002</v>
      </c>
    </row>
    <row r="43" spans="2:10" ht="15.75" x14ac:dyDescent="0.25">
      <c r="B43" s="16"/>
      <c r="C43" s="16"/>
      <c r="D43" s="16"/>
      <c r="E43" s="15" t="s">
        <v>36</v>
      </c>
      <c r="F43" s="2"/>
      <c r="G43" s="2"/>
      <c r="H43" s="23">
        <f>+J41*6%</f>
        <v>5304.4992000000002</v>
      </c>
      <c r="J43">
        <f>+J41*6%</f>
        <v>5304.4992000000002</v>
      </c>
    </row>
    <row r="44" spans="2:10" ht="15.75" x14ac:dyDescent="0.25">
      <c r="B44" s="16"/>
      <c r="C44" s="16"/>
      <c r="D44" s="16"/>
      <c r="E44" s="15" t="s">
        <v>35</v>
      </c>
      <c r="F44" s="2"/>
      <c r="G44" s="2"/>
      <c r="H44" s="23">
        <f>+J41*6%</f>
        <v>5304.4992000000002</v>
      </c>
      <c r="J44">
        <f>+J41+J42+J43</f>
        <v>99017.318400000018</v>
      </c>
    </row>
    <row r="45" spans="2:10" ht="15.75" x14ac:dyDescent="0.25">
      <c r="B45" s="16"/>
      <c r="C45" s="16"/>
      <c r="D45" s="16"/>
      <c r="E45" s="15" t="s">
        <v>19</v>
      </c>
      <c r="F45" s="2"/>
      <c r="G45" s="2"/>
      <c r="H45" s="23">
        <v>-0.32</v>
      </c>
    </row>
    <row r="46" spans="2:10" ht="15.75" x14ac:dyDescent="0.25">
      <c r="B46" s="78" t="s">
        <v>20</v>
      </c>
      <c r="C46" s="78"/>
      <c r="D46" s="78"/>
      <c r="E46" s="17" t="s">
        <v>15</v>
      </c>
      <c r="F46" s="2"/>
      <c r="G46" s="2"/>
      <c r="H46" s="24">
        <f>+H39-H40+H43+H44+H45</f>
        <v>99016.998400000011</v>
      </c>
    </row>
    <row r="47" spans="2:10" ht="15.75" x14ac:dyDescent="0.25">
      <c r="B47" s="72" t="s">
        <v>21</v>
      </c>
      <c r="C47" s="72"/>
      <c r="D47" s="72"/>
      <c r="E47" s="2" t="s">
        <v>22</v>
      </c>
      <c r="F47" s="2"/>
      <c r="G47" s="2"/>
      <c r="H47" s="2">
        <v>0</v>
      </c>
    </row>
    <row r="48" spans="2:10" ht="15.75" x14ac:dyDescent="0.25">
      <c r="B48" s="18"/>
      <c r="C48" s="18"/>
      <c r="D48" s="18"/>
      <c r="E48" s="2" t="s">
        <v>23</v>
      </c>
      <c r="F48" s="2"/>
      <c r="G48" s="2"/>
      <c r="H48" s="24">
        <f>+H46+H47</f>
        <v>99016.998400000011</v>
      </c>
    </row>
    <row r="49" spans="2:8" ht="15.75" x14ac:dyDescent="0.25">
      <c r="B49" s="5"/>
      <c r="C49" s="5"/>
      <c r="D49" s="5"/>
      <c r="E49" s="5"/>
      <c r="F49" s="5"/>
      <c r="G49" s="5"/>
      <c r="H49" s="5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2"/>
      <c r="C51" s="2"/>
      <c r="D51" s="2"/>
      <c r="E51" s="2"/>
      <c r="F51" s="2"/>
      <c r="G51" s="2"/>
      <c r="H51" s="2"/>
    </row>
    <row r="52" spans="2:8" ht="15.75" x14ac:dyDescent="0.25">
      <c r="B52" s="19"/>
      <c r="C52" s="19"/>
      <c r="D52" s="19"/>
      <c r="E52" s="19"/>
      <c r="F52" s="19"/>
      <c r="G52" s="19"/>
      <c r="H52" s="19"/>
    </row>
    <row r="53" spans="2:8" ht="18" x14ac:dyDescent="0.25">
      <c r="B53" s="20" t="s">
        <v>24</v>
      </c>
      <c r="C53" s="19"/>
      <c r="D53" s="19"/>
      <c r="E53" s="19"/>
      <c r="F53" s="73" t="s">
        <v>25</v>
      </c>
      <c r="G53" s="73"/>
      <c r="H53" s="73"/>
    </row>
    <row r="54" spans="2:8" ht="15.75" x14ac:dyDescent="0.25">
      <c r="B54" s="21" t="s">
        <v>26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27</v>
      </c>
      <c r="C55" s="19"/>
      <c r="D55" s="19"/>
      <c r="E55" s="19"/>
      <c r="F55" s="19"/>
      <c r="G55" s="19"/>
      <c r="H55" s="19"/>
    </row>
    <row r="56" spans="2:8" ht="15.75" x14ac:dyDescent="0.25">
      <c r="B56" s="21" t="s">
        <v>28</v>
      </c>
      <c r="C56" s="19"/>
      <c r="D56" s="19"/>
      <c r="E56" s="19"/>
      <c r="F56" s="19"/>
      <c r="G56" s="19"/>
      <c r="H56" s="19"/>
    </row>
    <row r="57" spans="2:8" ht="15.75" x14ac:dyDescent="0.25">
      <c r="B57" s="19"/>
      <c r="C57" s="19"/>
      <c r="D57" s="19"/>
      <c r="E57" s="19"/>
      <c r="F57" s="73" t="s">
        <v>29</v>
      </c>
      <c r="G57" s="73"/>
      <c r="H57" s="73"/>
    </row>
  </sheetData>
  <mergeCells count="9">
    <mergeCell ref="B47:D47"/>
    <mergeCell ref="F53:H53"/>
    <mergeCell ref="F57:H57"/>
    <mergeCell ref="B5:C5"/>
    <mergeCell ref="B13:H13"/>
    <mergeCell ref="B39:D39"/>
    <mergeCell ref="B41:D41"/>
    <mergeCell ref="B42:D42"/>
    <mergeCell ref="B46:D46"/>
  </mergeCells>
  <hyperlinks>
    <hyperlink ref="E41" r:id="rId1"/>
    <hyperlink ref="E42" r:id="rId2"/>
    <hyperlink ref="E43" r:id="rId3"/>
    <hyperlink ref="E44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topLeftCell="A18" workbookViewId="0">
      <selection activeCell="B5" sqref="B5:H56"/>
    </sheetView>
  </sheetViews>
  <sheetFormatPr defaultColWidth="11.42578125" defaultRowHeight="15" x14ac:dyDescent="0.25"/>
  <cols>
    <col min="1" max="1" width="4" customWidth="1"/>
    <col min="2" max="2" width="5.85546875" customWidth="1"/>
    <col min="3" max="3" width="46.42578125" customWidth="1"/>
    <col min="4" max="4" width="11" customWidth="1"/>
    <col min="5" max="5" width="10.140625" customWidth="1"/>
    <col min="7" max="7" width="9.85546875" customWidth="1"/>
    <col min="8" max="8" width="14.42578125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/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100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101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102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103</v>
      </c>
      <c r="C18" s="4"/>
      <c r="D18" s="4"/>
      <c r="E18" s="4"/>
      <c r="F18" s="4" t="s">
        <v>432</v>
      </c>
      <c r="G18" s="4"/>
      <c r="H18" s="2"/>
    </row>
    <row r="19" spans="2:8" ht="15.75" x14ac:dyDescent="0.25">
      <c r="B19" s="4"/>
      <c r="C19" s="4"/>
      <c r="D19" s="4"/>
      <c r="E19" s="4"/>
      <c r="F19" s="5" t="s">
        <v>433</v>
      </c>
      <c r="G19" s="5"/>
      <c r="H19" s="5"/>
    </row>
    <row r="20" spans="2:8" ht="25.5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104</v>
      </c>
      <c r="D22" s="10"/>
      <c r="E22" s="10">
        <v>250</v>
      </c>
      <c r="F22" s="10">
        <v>180</v>
      </c>
      <c r="G22" s="28"/>
      <c r="H22" s="9">
        <f>+F22*E22</f>
        <v>45000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250</v>
      </c>
      <c r="F37" s="12"/>
      <c r="G37" s="13">
        <f>SUM(G21:G35)</f>
        <v>0</v>
      </c>
      <c r="H37" s="12">
        <f>SUM(H21:H35)</f>
        <v>45000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45000</v>
      </c>
    </row>
    <row r="40" spans="2:8" ht="15.75" x14ac:dyDescent="0.25">
      <c r="B40" s="77" t="s">
        <v>105</v>
      </c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45000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45000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.19685039370078741" right="0" top="0.78740157480314965" bottom="0" header="0.51181102362204722" footer="0.51181102362204722"/>
  <pageSetup paperSize="9" scale="90" orientation="portrait" r:id="rId5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2.8554687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99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319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385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322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386</v>
      </c>
      <c r="C18" s="4"/>
      <c r="D18" s="4"/>
      <c r="E18" s="4"/>
      <c r="F18" s="4" t="s">
        <v>106</v>
      </c>
      <c r="G18" s="4"/>
      <c r="H18" s="2"/>
    </row>
    <row r="19" spans="2:8" ht="15.75" x14ac:dyDescent="0.25">
      <c r="B19" s="4" t="s">
        <v>387</v>
      </c>
      <c r="C19" s="4"/>
      <c r="D19" s="4"/>
      <c r="E19" s="4"/>
      <c r="F19" s="5" t="s">
        <v>388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389</v>
      </c>
      <c r="D22" s="10"/>
      <c r="E22" s="10">
        <v>2</v>
      </c>
      <c r="F22" s="10">
        <v>0</v>
      </c>
      <c r="G22" s="28"/>
      <c r="H22" s="9">
        <f>+F22*E22</f>
        <v>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/>
      <c r="C24" s="9"/>
      <c r="D24" s="10"/>
      <c r="E24" s="10"/>
      <c r="F24" s="10"/>
      <c r="G24" s="28"/>
      <c r="H24" s="9"/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2</v>
      </c>
      <c r="F37" s="12"/>
      <c r="G37" s="13">
        <f>SUM(G21:G35)</f>
        <v>0</v>
      </c>
      <c r="H37" s="12">
        <f>SUM(H21:H35)</f>
        <v>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0</v>
      </c>
    </row>
    <row r="40" spans="2:8" ht="15.75" x14ac:dyDescent="0.25">
      <c r="B40" s="77"/>
      <c r="C40" s="77"/>
      <c r="D40" s="77"/>
      <c r="E40" s="15" t="s">
        <v>17</v>
      </c>
      <c r="F40" s="2"/>
      <c r="G40" s="2"/>
      <c r="H40" s="23">
        <v>0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v>0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0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0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/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/>
      <c r="C53" s="19"/>
      <c r="D53" s="19"/>
      <c r="E53" s="19"/>
      <c r="F53" s="19"/>
      <c r="G53" s="19"/>
      <c r="H53" s="19"/>
    </row>
    <row r="54" spans="2:8" ht="15.75" x14ac:dyDescent="0.25">
      <c r="B54" s="21"/>
      <c r="C54" s="19"/>
      <c r="D54" s="19"/>
      <c r="E54" s="19"/>
      <c r="F54" s="19"/>
      <c r="G54" s="19"/>
      <c r="H54" s="19"/>
    </row>
    <row r="55" spans="2:8" ht="15.75" x14ac:dyDescent="0.25">
      <c r="B55" s="21"/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.39370078740157483" bottom="0" header="0" footer="0"/>
  <pageSetup paperSize="9" scale="80" orientation="portrait" horizontalDpi="0" verticalDpi="0" r:id="rId5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12"/>
  <sheetViews>
    <sheetView workbookViewId="0">
      <selection activeCell="G12" sqref="G12"/>
    </sheetView>
  </sheetViews>
  <sheetFormatPr defaultColWidth="8.85546875" defaultRowHeight="15" x14ac:dyDescent="0.25"/>
  <sheetData>
    <row r="5" spans="4:7" x14ac:dyDescent="0.25">
      <c r="D5" t="s">
        <v>205</v>
      </c>
      <c r="E5" t="s">
        <v>206</v>
      </c>
      <c r="F5" t="s">
        <v>207</v>
      </c>
      <c r="G5" t="s">
        <v>208</v>
      </c>
    </row>
    <row r="6" spans="4:7" x14ac:dyDescent="0.25">
      <c r="D6">
        <v>39</v>
      </c>
      <c r="E6">
        <v>85663</v>
      </c>
      <c r="F6">
        <v>76485</v>
      </c>
      <c r="G6">
        <f>+E6-F6</f>
        <v>9178</v>
      </c>
    </row>
    <row r="7" spans="4:7" x14ac:dyDescent="0.25">
      <c r="D7">
        <v>40</v>
      </c>
      <c r="E7">
        <v>3988</v>
      </c>
      <c r="G7">
        <f t="shared" ref="G7:G10" si="0">+E7-F7</f>
        <v>3988</v>
      </c>
    </row>
    <row r="8" spans="4:7" x14ac:dyDescent="0.25">
      <c r="D8">
        <v>42</v>
      </c>
      <c r="E8">
        <v>31369</v>
      </c>
      <c r="G8">
        <f t="shared" si="0"/>
        <v>31369</v>
      </c>
    </row>
    <row r="9" spans="4:7" x14ac:dyDescent="0.25">
      <c r="D9">
        <v>43</v>
      </c>
      <c r="E9">
        <v>44580</v>
      </c>
      <c r="F9">
        <v>44580</v>
      </c>
      <c r="G9">
        <f t="shared" si="0"/>
        <v>0</v>
      </c>
    </row>
    <row r="10" spans="4:7" x14ac:dyDescent="0.25">
      <c r="D10">
        <v>44</v>
      </c>
      <c r="E10">
        <v>38940</v>
      </c>
      <c r="G10">
        <f t="shared" si="0"/>
        <v>38940</v>
      </c>
    </row>
    <row r="12" spans="4:7" x14ac:dyDescent="0.25">
      <c r="D12" t="s">
        <v>209</v>
      </c>
      <c r="E12">
        <f>SUM(E6:E10)</f>
        <v>204540</v>
      </c>
      <c r="F12">
        <f>SUM(F6:F10)</f>
        <v>121065</v>
      </c>
      <c r="G12">
        <f>SUM(G6:G10)</f>
        <v>83475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6"/>
  <sheetViews>
    <sheetView workbookViewId="0">
      <selection activeCell="B5" sqref="B5:H56"/>
    </sheetView>
  </sheetViews>
  <sheetFormatPr defaultColWidth="8.85546875" defaultRowHeight="15" x14ac:dyDescent="0.25"/>
  <cols>
    <col min="1" max="1" width="3.7109375" customWidth="1"/>
    <col min="2" max="2" width="4.85546875" customWidth="1"/>
    <col min="3" max="3" width="55.42578125" customWidth="1"/>
    <col min="4" max="4" width="11.42578125" customWidth="1"/>
    <col min="5" max="5" width="10.140625" customWidth="1"/>
    <col min="6" max="6" width="12.28515625" customWidth="1"/>
    <col min="7" max="7" width="9.7109375" bestFit="1" customWidth="1"/>
    <col min="8" max="8" width="12.85546875" bestFit="1" customWidth="1"/>
  </cols>
  <sheetData>
    <row r="5" spans="2:8" ht="18" x14ac:dyDescent="0.25">
      <c r="B5" s="74" t="s">
        <v>0</v>
      </c>
      <c r="C5" s="74"/>
      <c r="D5" s="1"/>
      <c r="E5" s="2"/>
      <c r="F5" s="2"/>
      <c r="G5" s="2"/>
      <c r="H5" s="2"/>
    </row>
    <row r="6" spans="2:8" ht="15.75" x14ac:dyDescent="0.25">
      <c r="B6" s="2" t="s">
        <v>1</v>
      </c>
      <c r="C6" s="2"/>
      <c r="D6" s="2"/>
      <c r="E6" s="2"/>
      <c r="F6" s="2"/>
      <c r="G6" s="2"/>
      <c r="H6" s="2"/>
    </row>
    <row r="7" spans="2:8" ht="15.75" x14ac:dyDescent="0.25">
      <c r="B7" s="2" t="s">
        <v>2</v>
      </c>
      <c r="C7" s="2"/>
      <c r="D7" s="2"/>
      <c r="E7" s="2"/>
      <c r="F7" s="2"/>
      <c r="G7" s="2"/>
      <c r="H7" s="2"/>
    </row>
    <row r="8" spans="2:8" ht="15.75" x14ac:dyDescent="0.25">
      <c r="B8" s="2" t="s">
        <v>3</v>
      </c>
      <c r="C8" s="2"/>
      <c r="D8" s="2"/>
      <c r="E8" s="2"/>
      <c r="F8" s="2"/>
      <c r="G8" s="2"/>
      <c r="H8" s="2"/>
    </row>
    <row r="9" spans="2:8" ht="15.75" x14ac:dyDescent="0.25">
      <c r="B9" s="2" t="s">
        <v>4</v>
      </c>
      <c r="C9" s="2"/>
      <c r="D9" s="2"/>
      <c r="E9" s="2"/>
      <c r="F9" s="2"/>
      <c r="G9" s="2"/>
      <c r="H9" s="2"/>
    </row>
    <row r="10" spans="2:8" ht="15.75" x14ac:dyDescent="0.25">
      <c r="B10" s="2" t="s">
        <v>5</v>
      </c>
      <c r="C10" s="3"/>
      <c r="D10" s="2"/>
      <c r="E10" s="2"/>
      <c r="F10" s="2"/>
      <c r="G10" s="2"/>
      <c r="H10" s="2"/>
    </row>
    <row r="11" spans="2:8" ht="15.75" x14ac:dyDescent="0.25">
      <c r="B11" s="2" t="s">
        <v>6</v>
      </c>
      <c r="C11" s="2"/>
      <c r="D11" s="2"/>
      <c r="E11" s="2"/>
      <c r="F11" s="2"/>
      <c r="G11" s="2"/>
      <c r="H11" s="2"/>
    </row>
    <row r="12" spans="2:8" ht="15.75" x14ac:dyDescent="0.25">
      <c r="B12" s="2"/>
      <c r="C12" s="2"/>
      <c r="D12" s="2"/>
      <c r="E12" s="2"/>
      <c r="F12" s="2"/>
      <c r="G12" s="2"/>
      <c r="H12" s="2"/>
    </row>
    <row r="13" spans="2:8" ht="18" x14ac:dyDescent="0.25">
      <c r="B13" s="75" t="s">
        <v>38</v>
      </c>
      <c r="C13" s="75"/>
      <c r="D13" s="75"/>
      <c r="E13" s="75"/>
      <c r="F13" s="75"/>
      <c r="G13" s="75"/>
      <c r="H13" s="75"/>
    </row>
    <row r="14" spans="2:8" ht="15.75" x14ac:dyDescent="0.25">
      <c r="B14" s="4" t="s">
        <v>39</v>
      </c>
      <c r="C14" s="4"/>
      <c r="D14" s="4"/>
      <c r="E14" s="4"/>
      <c r="F14" s="4"/>
      <c r="G14" s="4"/>
      <c r="H14" s="4"/>
    </row>
    <row r="15" spans="2:8" ht="15.75" x14ac:dyDescent="0.25">
      <c r="B15" s="4" t="s">
        <v>40</v>
      </c>
      <c r="C15" s="4"/>
      <c r="D15" s="4"/>
      <c r="E15" s="4"/>
      <c r="F15" s="4"/>
      <c r="G15" s="4"/>
      <c r="H15" s="4"/>
    </row>
    <row r="16" spans="2:8" ht="15.75" x14ac:dyDescent="0.25">
      <c r="B16" s="4" t="s">
        <v>41</v>
      </c>
      <c r="C16" s="4"/>
      <c r="D16" s="4"/>
      <c r="E16" s="4"/>
      <c r="F16" s="4"/>
      <c r="G16" s="4"/>
      <c r="H16" s="4"/>
    </row>
    <row r="17" spans="2:8" ht="15.75" x14ac:dyDescent="0.25">
      <c r="B17" s="4" t="s">
        <v>42</v>
      </c>
      <c r="C17" s="4"/>
      <c r="D17" s="4"/>
      <c r="E17" s="4"/>
      <c r="F17" s="4"/>
      <c r="G17" s="4"/>
      <c r="H17" s="4"/>
    </row>
    <row r="18" spans="2:8" ht="15.75" x14ac:dyDescent="0.25">
      <c r="B18" s="4" t="s">
        <v>43</v>
      </c>
      <c r="C18" s="4"/>
      <c r="D18" s="4"/>
      <c r="E18" s="4"/>
      <c r="F18" s="4" t="s">
        <v>93</v>
      </c>
      <c r="G18" s="4"/>
      <c r="H18" s="2"/>
    </row>
    <row r="19" spans="2:8" ht="15.75" x14ac:dyDescent="0.25">
      <c r="B19" s="4" t="s">
        <v>7</v>
      </c>
      <c r="C19" s="4"/>
      <c r="D19" s="4"/>
      <c r="E19" s="4"/>
      <c r="F19" s="5" t="s">
        <v>94</v>
      </c>
      <c r="G19" s="5"/>
      <c r="H19" s="5"/>
    </row>
    <row r="20" spans="2:8" x14ac:dyDescent="0.25">
      <c r="B20" s="6" t="s">
        <v>8</v>
      </c>
      <c r="C20" s="6" t="s">
        <v>9</v>
      </c>
      <c r="D20" s="6" t="s">
        <v>10</v>
      </c>
      <c r="E20" s="6" t="s">
        <v>11</v>
      </c>
      <c r="F20" s="7" t="s">
        <v>12</v>
      </c>
      <c r="G20" s="6" t="s">
        <v>13</v>
      </c>
      <c r="H20" s="8" t="s">
        <v>14</v>
      </c>
    </row>
    <row r="21" spans="2:8" x14ac:dyDescent="0.25">
      <c r="B21" s="9"/>
      <c r="C21" s="9"/>
      <c r="D21" s="9"/>
      <c r="E21" s="10"/>
      <c r="F21" s="9"/>
      <c r="G21" s="9"/>
      <c r="H21" s="9"/>
    </row>
    <row r="22" spans="2:8" x14ac:dyDescent="0.25">
      <c r="B22" s="10">
        <v>1</v>
      </c>
      <c r="C22" s="11" t="s">
        <v>95</v>
      </c>
      <c r="D22" s="10">
        <v>70133700</v>
      </c>
      <c r="E22" s="10">
        <v>156</v>
      </c>
      <c r="F22" s="10">
        <v>165</v>
      </c>
      <c r="G22" s="28">
        <f>+H22*18%</f>
        <v>4633.2</v>
      </c>
      <c r="H22" s="9">
        <f>+F22*E22</f>
        <v>25740</v>
      </c>
    </row>
    <row r="23" spans="2:8" x14ac:dyDescent="0.25">
      <c r="B23" s="10"/>
      <c r="C23" s="9"/>
      <c r="D23" s="9"/>
      <c r="E23" s="10"/>
      <c r="F23" s="25"/>
      <c r="G23" s="28"/>
      <c r="H23" s="9"/>
    </row>
    <row r="24" spans="2:8" x14ac:dyDescent="0.25">
      <c r="B24" s="10">
        <v>2</v>
      </c>
      <c r="C24" s="9" t="s">
        <v>96</v>
      </c>
      <c r="D24" s="10">
        <v>39241099</v>
      </c>
      <c r="E24" s="10">
        <v>36</v>
      </c>
      <c r="F24" s="10">
        <v>135</v>
      </c>
      <c r="G24" s="28">
        <f>+H24*18%</f>
        <v>874.8</v>
      </c>
      <c r="H24" s="9">
        <f>+F24*E24</f>
        <v>4860</v>
      </c>
    </row>
    <row r="25" spans="2:8" x14ac:dyDescent="0.25">
      <c r="B25" s="10"/>
      <c r="C25" s="9"/>
      <c r="D25" s="9"/>
      <c r="E25" s="10"/>
      <c r="F25" s="25"/>
      <c r="G25" s="9"/>
      <c r="H25" s="9"/>
    </row>
    <row r="26" spans="2:8" x14ac:dyDescent="0.25">
      <c r="B26" s="10"/>
      <c r="C26" s="9"/>
      <c r="D26" s="10"/>
      <c r="E26" s="10"/>
      <c r="F26" s="10"/>
      <c r="G26" s="9"/>
      <c r="H26" s="9"/>
    </row>
    <row r="27" spans="2:8" x14ac:dyDescent="0.25">
      <c r="B27" s="10"/>
      <c r="C27" s="9"/>
      <c r="D27" s="9"/>
      <c r="E27" s="10"/>
      <c r="F27" s="25"/>
      <c r="G27" s="9"/>
      <c r="H27" s="9"/>
    </row>
    <row r="28" spans="2:8" x14ac:dyDescent="0.25">
      <c r="B28" s="10"/>
      <c r="C28" s="9"/>
      <c r="D28" s="9"/>
      <c r="E28" s="10"/>
      <c r="F28" s="25"/>
      <c r="G28" s="9"/>
      <c r="H28" s="9"/>
    </row>
    <row r="29" spans="2:8" x14ac:dyDescent="0.25">
      <c r="B29" s="10"/>
      <c r="C29" s="9"/>
      <c r="D29" s="9"/>
      <c r="E29" s="10"/>
      <c r="F29" s="25"/>
      <c r="G29" s="9"/>
      <c r="H29" s="9"/>
    </row>
    <row r="30" spans="2:8" x14ac:dyDescent="0.25">
      <c r="B30" s="10"/>
      <c r="C30" s="9"/>
      <c r="D30" s="9"/>
      <c r="E30" s="10"/>
      <c r="F30" s="25"/>
      <c r="G30" s="9"/>
      <c r="H30" s="9"/>
    </row>
    <row r="31" spans="2:8" x14ac:dyDescent="0.25">
      <c r="B31" s="10"/>
      <c r="C31" s="9"/>
      <c r="D31" s="9"/>
      <c r="E31" s="10"/>
      <c r="F31" s="25"/>
      <c r="G31" s="9"/>
      <c r="H31" s="9"/>
    </row>
    <row r="32" spans="2:8" x14ac:dyDescent="0.25">
      <c r="B32" s="10"/>
      <c r="C32" s="9"/>
      <c r="D32" s="9"/>
      <c r="E32" s="10"/>
      <c r="F32" s="25"/>
      <c r="G32" s="9"/>
      <c r="H32" s="9"/>
    </row>
    <row r="33" spans="2:8" x14ac:dyDescent="0.25">
      <c r="B33" s="10"/>
      <c r="C33" s="9"/>
      <c r="D33" s="9"/>
      <c r="E33" s="10"/>
      <c r="F33" s="25"/>
      <c r="G33" s="9"/>
      <c r="H33" s="9"/>
    </row>
    <row r="34" spans="2:8" x14ac:dyDescent="0.25">
      <c r="B34" s="10"/>
      <c r="C34" s="9"/>
      <c r="D34" s="9"/>
      <c r="E34" s="10"/>
      <c r="F34" s="25"/>
      <c r="G34" s="9"/>
      <c r="H34" s="9"/>
    </row>
    <row r="35" spans="2:8" x14ac:dyDescent="0.25">
      <c r="B35" s="10"/>
      <c r="C35" s="9"/>
      <c r="D35" s="9"/>
      <c r="E35" s="10"/>
      <c r="F35" s="25"/>
      <c r="G35" s="9"/>
      <c r="H35" s="9"/>
    </row>
    <row r="37" spans="2:8" x14ac:dyDescent="0.25">
      <c r="B37" s="12" t="s">
        <v>15</v>
      </c>
      <c r="C37" s="12"/>
      <c r="D37" s="12"/>
      <c r="E37" s="13">
        <f>SUM(E21:E35)</f>
        <v>192</v>
      </c>
      <c r="F37" s="12"/>
      <c r="G37" s="13">
        <f>SUM(G21:G35)</f>
        <v>5508</v>
      </c>
      <c r="H37" s="12">
        <f>SUM(H21:H35)</f>
        <v>30600</v>
      </c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76" t="s">
        <v>30</v>
      </c>
      <c r="C39" s="76"/>
      <c r="D39" s="76"/>
      <c r="E39" s="14" t="s">
        <v>16</v>
      </c>
      <c r="F39" s="14"/>
      <c r="G39" s="14"/>
      <c r="H39" s="27">
        <f>+H37</f>
        <v>30600</v>
      </c>
    </row>
    <row r="40" spans="2:8" ht="15.75" x14ac:dyDescent="0.25">
      <c r="B40" s="77" t="s">
        <v>97</v>
      </c>
      <c r="C40" s="77"/>
      <c r="D40" s="77"/>
      <c r="E40" s="15" t="s">
        <v>17</v>
      </c>
      <c r="F40" s="2"/>
      <c r="G40" s="2"/>
      <c r="H40" s="23">
        <f>+H39*9%</f>
        <v>2754</v>
      </c>
    </row>
    <row r="41" spans="2:8" ht="15.75" x14ac:dyDescent="0.25">
      <c r="B41" s="77"/>
      <c r="C41" s="77"/>
      <c r="D41" s="77"/>
      <c r="E41" s="15" t="s">
        <v>18</v>
      </c>
      <c r="F41" s="2"/>
      <c r="G41" s="2"/>
      <c r="H41" s="23">
        <f>+H39*9%</f>
        <v>2754</v>
      </c>
    </row>
    <row r="42" spans="2:8" ht="15.75" x14ac:dyDescent="0.25">
      <c r="B42" s="16"/>
      <c r="C42" s="16"/>
      <c r="D42" s="16"/>
      <c r="E42" s="15" t="s">
        <v>36</v>
      </c>
      <c r="F42" s="2"/>
      <c r="G42" s="2"/>
      <c r="H42" s="23">
        <f>+J40*6%</f>
        <v>0</v>
      </c>
    </row>
    <row r="43" spans="2:8" ht="15.75" x14ac:dyDescent="0.25">
      <c r="B43" s="16"/>
      <c r="C43" s="16"/>
      <c r="D43" s="16"/>
      <c r="E43" s="15" t="s">
        <v>35</v>
      </c>
      <c r="F43" s="2"/>
      <c r="G43" s="2"/>
      <c r="H43" s="23">
        <f>+J40*6%</f>
        <v>0</v>
      </c>
    </row>
    <row r="44" spans="2:8" ht="15.75" x14ac:dyDescent="0.25">
      <c r="B44" s="16"/>
      <c r="C44" s="16"/>
      <c r="D44" s="16"/>
      <c r="E44" s="15" t="s">
        <v>19</v>
      </c>
      <c r="F44" s="2"/>
      <c r="G44" s="2"/>
      <c r="H44" s="23">
        <v>0</v>
      </c>
    </row>
    <row r="45" spans="2:8" ht="15.75" x14ac:dyDescent="0.25">
      <c r="B45" s="78" t="s">
        <v>20</v>
      </c>
      <c r="C45" s="78"/>
      <c r="D45" s="78"/>
      <c r="E45" s="17" t="s">
        <v>15</v>
      </c>
      <c r="F45" s="2"/>
      <c r="G45" s="2"/>
      <c r="H45" s="24">
        <f>+H39+H40+H41</f>
        <v>36108</v>
      </c>
    </row>
    <row r="46" spans="2:8" ht="15.75" x14ac:dyDescent="0.25">
      <c r="B46" s="72" t="s">
        <v>21</v>
      </c>
      <c r="C46" s="72"/>
      <c r="D46" s="72"/>
      <c r="E46" s="2" t="s">
        <v>22</v>
      </c>
      <c r="F46" s="2"/>
      <c r="G46" s="2"/>
      <c r="H46" s="2">
        <v>0</v>
      </c>
    </row>
    <row r="47" spans="2:8" ht="15.75" x14ac:dyDescent="0.25">
      <c r="B47" s="18"/>
      <c r="C47" s="18"/>
      <c r="D47" s="18"/>
      <c r="E47" s="2" t="s">
        <v>23</v>
      </c>
      <c r="F47" s="2"/>
      <c r="G47" s="2"/>
      <c r="H47" s="24">
        <f>+H45+H46</f>
        <v>36108</v>
      </c>
    </row>
    <row r="48" spans="2:8" ht="15.75" x14ac:dyDescent="0.25">
      <c r="B48" s="5"/>
      <c r="C48" s="5"/>
      <c r="D48" s="5"/>
      <c r="E48" s="5"/>
      <c r="F48" s="5"/>
      <c r="G48" s="5"/>
      <c r="H48" s="5"/>
    </row>
    <row r="49" spans="2:8" ht="15.75" x14ac:dyDescent="0.25">
      <c r="B49" s="2"/>
      <c r="C49" s="2"/>
      <c r="D49" s="2"/>
      <c r="E49" s="2"/>
      <c r="F49" s="2"/>
      <c r="G49" s="2"/>
      <c r="H49" s="2"/>
    </row>
    <row r="50" spans="2:8" ht="15.75" x14ac:dyDescent="0.25">
      <c r="B50" s="2"/>
      <c r="C50" s="2"/>
      <c r="D50" s="2"/>
      <c r="E50" s="2"/>
      <c r="F50" s="2"/>
      <c r="G50" s="2"/>
      <c r="H50" s="2"/>
    </row>
    <row r="51" spans="2:8" ht="15.75" x14ac:dyDescent="0.25">
      <c r="B51" s="19"/>
      <c r="C51" s="19"/>
      <c r="D51" s="19"/>
      <c r="E51" s="19"/>
      <c r="F51" s="19"/>
      <c r="G51" s="19"/>
      <c r="H51" s="19"/>
    </row>
    <row r="52" spans="2:8" ht="18" x14ac:dyDescent="0.25">
      <c r="B52" s="20" t="s">
        <v>24</v>
      </c>
      <c r="C52" s="19"/>
      <c r="D52" s="19"/>
      <c r="E52" s="19"/>
      <c r="F52" s="73" t="s">
        <v>25</v>
      </c>
      <c r="G52" s="73"/>
      <c r="H52" s="73"/>
    </row>
    <row r="53" spans="2:8" ht="15.75" x14ac:dyDescent="0.25">
      <c r="B53" s="21" t="s">
        <v>26</v>
      </c>
      <c r="C53" s="19"/>
      <c r="D53" s="19"/>
      <c r="E53" s="19"/>
      <c r="F53" s="19"/>
      <c r="G53" s="19"/>
      <c r="H53" s="19"/>
    </row>
    <row r="54" spans="2:8" ht="15.75" x14ac:dyDescent="0.25">
      <c r="B54" s="21" t="s">
        <v>27</v>
      </c>
      <c r="C54" s="19"/>
      <c r="D54" s="19"/>
      <c r="E54" s="19"/>
      <c r="F54" s="19"/>
      <c r="G54" s="19"/>
      <c r="H54" s="19"/>
    </row>
    <row r="55" spans="2:8" ht="15.75" x14ac:dyDescent="0.25">
      <c r="B55" s="21" t="s">
        <v>28</v>
      </c>
      <c r="C55" s="19"/>
      <c r="D55" s="19"/>
      <c r="E55" s="19"/>
      <c r="F55" s="19"/>
      <c r="G55" s="19"/>
      <c r="H55" s="19"/>
    </row>
    <row r="56" spans="2:8" ht="15.75" x14ac:dyDescent="0.25">
      <c r="B56" s="19"/>
      <c r="C56" s="19"/>
      <c r="D56" s="19"/>
      <c r="E56" s="19"/>
      <c r="F56" s="73" t="s">
        <v>29</v>
      </c>
      <c r="G56" s="73"/>
      <c r="H56" s="73"/>
    </row>
  </sheetData>
  <mergeCells count="9">
    <mergeCell ref="B46:D46"/>
    <mergeCell ref="F52:H52"/>
    <mergeCell ref="F56:H56"/>
    <mergeCell ref="B5:C5"/>
    <mergeCell ref="B13:H13"/>
    <mergeCell ref="B39:D39"/>
    <mergeCell ref="B40:D40"/>
    <mergeCell ref="B41:D41"/>
    <mergeCell ref="B45:D45"/>
  </mergeCells>
  <hyperlinks>
    <hyperlink ref="E40" r:id="rId1"/>
    <hyperlink ref="E41" r:id="rId2"/>
    <hyperlink ref="E42" r:id="rId3"/>
    <hyperlink ref="E43" r:id="rId4"/>
  </hyperlink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83</vt:i4>
      </vt:variant>
    </vt:vector>
  </HeadingPairs>
  <TitlesOfParts>
    <vt:vector size="83" baseType="lpstr">
      <vt:lpstr>06-09-2022 (26)</vt:lpstr>
      <vt:lpstr>27-09-2022 (27)</vt:lpstr>
      <vt:lpstr>30-09-2022 (28)</vt:lpstr>
      <vt:lpstr>14-10-2022 (29)</vt:lpstr>
      <vt:lpstr>15-10-2022 (30)</vt:lpstr>
      <vt:lpstr>07-11-2022 (31)</vt:lpstr>
      <vt:lpstr>15-11-2022 (32)</vt:lpstr>
      <vt:lpstr>18-11-2022 (33)</vt:lpstr>
      <vt:lpstr>23-11-2022 (34)</vt:lpstr>
      <vt:lpstr>25-11-2022 (35)</vt:lpstr>
      <vt:lpstr>05-12-2022 (36)</vt:lpstr>
      <vt:lpstr>10-12-2022 (37)</vt:lpstr>
      <vt:lpstr>10-12-2022 (38)</vt:lpstr>
      <vt:lpstr>13-12-2022 (39)</vt:lpstr>
      <vt:lpstr>14-12-2022 (40)</vt:lpstr>
      <vt:lpstr>10-12-2022 (41)</vt:lpstr>
      <vt:lpstr>23-12-2022 (42)</vt:lpstr>
      <vt:lpstr>23-12-2022 (43)</vt:lpstr>
      <vt:lpstr>03-01-2023 (44)</vt:lpstr>
      <vt:lpstr>05-01-2023 (45)</vt:lpstr>
      <vt:lpstr>06-01-2023 (46)</vt:lpstr>
      <vt:lpstr>10-01-2023 (47)</vt:lpstr>
      <vt:lpstr>12-01-2023 (48)</vt:lpstr>
      <vt:lpstr>13-01-2023 (49)</vt:lpstr>
      <vt:lpstr>14-01-2023 (50)</vt:lpstr>
      <vt:lpstr>14-01-2023 (51)</vt:lpstr>
      <vt:lpstr>24-01-2023 (52)</vt:lpstr>
      <vt:lpstr>25-01-2023 (53)</vt:lpstr>
      <vt:lpstr>30-01-2023 (54)</vt:lpstr>
      <vt:lpstr>30-01-2023 (55)</vt:lpstr>
      <vt:lpstr>31-01-2023 (56)</vt:lpstr>
      <vt:lpstr>01-02-2023 (57)</vt:lpstr>
      <vt:lpstr>02-02-2023 (58)</vt:lpstr>
      <vt:lpstr>10-02-2023 (59)</vt:lpstr>
      <vt:lpstr>11-02-2023 (60)</vt:lpstr>
      <vt:lpstr>14-02-2023 (61)</vt:lpstr>
      <vt:lpstr>14-02-2023 (62)</vt:lpstr>
      <vt:lpstr>14-02-2023 (63)</vt:lpstr>
      <vt:lpstr>14-02-2023 (64)</vt:lpstr>
      <vt:lpstr>14-02-2023 (65)</vt:lpstr>
      <vt:lpstr>18-02-2023 (66)</vt:lpstr>
      <vt:lpstr>18-02-2023 (67)</vt:lpstr>
      <vt:lpstr>20-02-2023 (68)</vt:lpstr>
      <vt:lpstr>21-02-2023 (69)</vt:lpstr>
      <vt:lpstr>21-02-2023 (70)</vt:lpstr>
      <vt:lpstr>22-02-2023 (71)</vt:lpstr>
      <vt:lpstr>03-03-2023 (72)</vt:lpstr>
      <vt:lpstr>06-03-2023 (73)</vt:lpstr>
      <vt:lpstr>06-03-2023 (74)</vt:lpstr>
      <vt:lpstr>09-03-2023 (75)</vt:lpstr>
      <vt:lpstr>09-03-2023 (76)</vt:lpstr>
      <vt:lpstr>09-03-2023 (77)</vt:lpstr>
      <vt:lpstr>11-03-2023 (78)</vt:lpstr>
      <vt:lpstr>11-03-2023 (79)</vt:lpstr>
      <vt:lpstr>11-03-2023 (80)</vt:lpstr>
      <vt:lpstr>11-03-2023 (81)</vt:lpstr>
      <vt:lpstr>11-03-2023 (82)</vt:lpstr>
      <vt:lpstr>11-03-2023 (83)</vt:lpstr>
      <vt:lpstr>11-03-2023 (84)</vt:lpstr>
      <vt:lpstr>14-03-2023 (85)</vt:lpstr>
      <vt:lpstr>14-03-2023 (86)</vt:lpstr>
      <vt:lpstr>15-03-2023 (87)</vt:lpstr>
      <vt:lpstr>15-03-2023 (88)</vt:lpstr>
      <vt:lpstr>15-03-2023 (89)</vt:lpstr>
      <vt:lpstr>15-03-2023(90) </vt:lpstr>
      <vt:lpstr>15-03-2023(91) </vt:lpstr>
      <vt:lpstr>16-03-2023(93) </vt:lpstr>
      <vt:lpstr>16-03-2023(94) </vt:lpstr>
      <vt:lpstr>16-03-2023(95)  (2)</vt:lpstr>
      <vt:lpstr>16-10-2023(73) </vt:lpstr>
      <vt:lpstr>16-10-2023(79)  </vt:lpstr>
      <vt:lpstr>26-11-2022P.I.</vt:lpstr>
      <vt:lpstr>25-11-2022 (25) Challan</vt:lpstr>
      <vt:lpstr>05-12-2022 (83) Challan</vt:lpstr>
      <vt:lpstr>10-12-2022 (95) Challan</vt:lpstr>
      <vt:lpstr>18-12-2022 (105) Challan </vt:lpstr>
      <vt:lpstr>23-01-2023 (115) Challan</vt:lpstr>
      <vt:lpstr>31-01-2023 (210) Challan</vt:lpstr>
      <vt:lpstr>08-02-2023 (228) Challan</vt:lpstr>
      <vt:lpstr>23-02-2023 (259) Challan (2)</vt:lpstr>
      <vt:lpstr>21-02-2022 (25) Challan</vt:lpstr>
      <vt:lpstr>Sheet1</vt:lpstr>
      <vt:lpstr>Kapco P.I.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2023-01-16T06:54:32Z</cp:lastPrinted>
  <dcterms:created xsi:type="dcterms:W3CDTF">2006-09-16T00:00:00Z</dcterms:created>
  <dcterms:modified xsi:type="dcterms:W3CDTF">2023-11-06T09:41:13Z</dcterms:modified>
</cp:coreProperties>
</file>