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3820"/>
  <mc:AlternateContent xmlns:mc="http://schemas.openxmlformats.org/markup-compatibility/2006">
    <mc:Choice Requires="x15">
      <x15ac:absPath xmlns:x15ac="http://schemas.microsoft.com/office/spreadsheetml/2010/11/ac" url="E:\TFS\Bhubaneswar\New work _From Kolkata ac\Bhubaneshwar - Prep Kitchen &amp; Stores\"/>
    </mc:Choice>
  </mc:AlternateContent>
  <xr:revisionPtr revIDLastSave="0" documentId="13_ncr:1_{743EEB0A-676B-4E3D-B358-383A585462A7}" xr6:coauthVersionLast="47" xr6:coauthVersionMax="47" xr10:uidLastSave="{00000000-0000-0000-0000-000000000000}"/>
  <bookViews>
    <workbookView xWindow="-108" yWindow="-108" windowWidth="23256" windowHeight="12576" xr2:uid="{00000000-000D-0000-FFFF-FFFF00000000}"/>
  </bookViews>
  <sheets>
    <sheet name="Carpentry - Kit"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F48" i="1"/>
  <c r="F37" i="1"/>
  <c r="F35" i="1"/>
  <c r="F32" i="1"/>
  <c r="F29" i="1"/>
  <c r="F26" i="1"/>
  <c r="F23" i="1"/>
  <c r="F20" i="1"/>
  <c r="F17" i="1"/>
  <c r="F13" i="1"/>
  <c r="F52" i="1" s="1"/>
  <c r="F9" i="1"/>
  <c r="F5" i="1"/>
  <c r="G28" i="2" l="1"/>
  <c r="I28" i="2" s="1"/>
  <c r="F29" i="2"/>
  <c r="G29" i="2" s="1"/>
  <c r="I29" i="2" s="1"/>
  <c r="F28" i="2"/>
  <c r="F17" i="2"/>
  <c r="F18" i="2"/>
  <c r="G18" i="2" s="1"/>
  <c r="F19" i="2"/>
  <c r="G19" i="2" s="1"/>
  <c r="I19" i="2" s="1"/>
  <c r="F24" i="2"/>
  <c r="F23" i="2"/>
  <c r="F25" i="2" s="1"/>
  <c r="G25" i="2" s="1"/>
  <c r="D29" i="1" s="1"/>
  <c r="F13" i="2"/>
  <c r="F14" i="2"/>
  <c r="I30" i="2" l="1"/>
  <c r="D40" i="1" s="1"/>
  <c r="F15" i="2"/>
  <c r="G15" i="2" s="1"/>
  <c r="D37" i="1" s="1"/>
  <c r="H18" i="2"/>
  <c r="I18" i="2" s="1"/>
  <c r="G6" i="2"/>
  <c r="F10" i="2"/>
  <c r="F9" i="2"/>
  <c r="F11" i="2" l="1"/>
  <c r="G11" i="2" s="1"/>
  <c r="D5" i="1" s="1"/>
  <c r="F48" i="2" l="1"/>
  <c r="G48" i="2" s="1"/>
  <c r="I48" i="2" s="1"/>
  <c r="F43" i="2" l="1"/>
  <c r="F38" i="2" l="1"/>
  <c r="F40" i="2"/>
  <c r="G40" i="2" s="1"/>
  <c r="I40" i="2" s="1"/>
  <c r="C39" i="2"/>
  <c r="F39" i="2" s="1"/>
  <c r="G39" i="2" s="1"/>
  <c r="I39" i="2" s="1"/>
  <c r="G17" i="2"/>
  <c r="G43" i="2"/>
  <c r="I43" i="2" s="1"/>
  <c r="H17" i="2" l="1"/>
  <c r="I17" i="2" s="1"/>
  <c r="I20" i="2" l="1"/>
  <c r="D35" i="1" s="1"/>
  <c r="F46" i="2"/>
  <c r="G46" i="2" s="1"/>
  <c r="I46" i="2" s="1"/>
  <c r="F45" i="2"/>
  <c r="G45" i="2" s="1"/>
  <c r="I45" i="2" s="1"/>
  <c r="G38" i="2"/>
  <c r="I38" i="2" s="1"/>
  <c r="I41" i="2" s="1"/>
  <c r="G4" i="2" l="1"/>
  <c r="I4" i="2" s="1"/>
  <c r="D9" i="1" l="1"/>
  <c r="D23" i="1"/>
  <c r="I6" i="2"/>
  <c r="D17" i="1" l="1"/>
  <c r="D13" i="1"/>
</calcChain>
</file>

<file path=xl/sharedStrings.xml><?xml version="1.0" encoding="utf-8"?>
<sst xmlns="http://schemas.openxmlformats.org/spreadsheetml/2006/main" count="99" uniqueCount="85">
  <si>
    <t>Sr. No</t>
  </si>
  <si>
    <t>Particulars</t>
  </si>
  <si>
    <t>Unit</t>
  </si>
  <si>
    <t>Qty</t>
  </si>
  <si>
    <t>Rate</t>
  </si>
  <si>
    <t>Amount</t>
  </si>
  <si>
    <t>A</t>
  </si>
  <si>
    <t>*</t>
  </si>
  <si>
    <t>B</t>
  </si>
  <si>
    <t>M.S to be duly coated with red oxide prior works.</t>
  </si>
  <si>
    <t>C</t>
  </si>
  <si>
    <t>D</t>
  </si>
  <si>
    <t>Door</t>
  </si>
  <si>
    <t>E</t>
  </si>
  <si>
    <t>F</t>
  </si>
  <si>
    <t>Tiles</t>
  </si>
  <si>
    <t>G</t>
  </si>
  <si>
    <t>H</t>
  </si>
  <si>
    <t>I</t>
  </si>
  <si>
    <t>J</t>
  </si>
  <si>
    <t>Sqft</t>
  </si>
  <si>
    <t>Nos</t>
  </si>
  <si>
    <t>K</t>
  </si>
  <si>
    <t>L</t>
  </si>
  <si>
    <t>Area</t>
  </si>
  <si>
    <t>Sft</t>
  </si>
  <si>
    <t>SM</t>
  </si>
  <si>
    <t>Wastage</t>
  </si>
  <si>
    <t>Total</t>
  </si>
  <si>
    <t>Flooring - Prep area</t>
  </si>
  <si>
    <t>Ceiling- prep area</t>
  </si>
  <si>
    <t>wicket door</t>
  </si>
  <si>
    <t>prep door</t>
  </si>
  <si>
    <t>No.</t>
  </si>
  <si>
    <t>Rft</t>
  </si>
  <si>
    <t>kiosk area</t>
  </si>
  <si>
    <t>outer prep area finsh</t>
  </si>
  <si>
    <t>outer prep area finish</t>
  </si>
  <si>
    <t>Laminate Paneling above storage counter</t>
  </si>
  <si>
    <t>Laminate paneling on wall with 20mm x 20mm fins powder coated</t>
  </si>
  <si>
    <t xml:space="preserve">Storage Cabinets - </t>
  </si>
  <si>
    <t>M</t>
  </si>
  <si>
    <t>N</t>
  </si>
  <si>
    <t>C channels</t>
  </si>
  <si>
    <t>VEG &amp; NON VEG PREPARATION AREA AT BHUBHANESHWAR AIRPORT
BILL OF QUANTITIES</t>
  </si>
  <si>
    <t>Partition wall - Full height</t>
  </si>
  <si>
    <t>Partition wall</t>
  </si>
  <si>
    <t xml:space="preserve">MS framework for ceiling (50mm x 50mm) painted Black Matt finish </t>
  </si>
  <si>
    <t>MS Frame work for ceiling</t>
  </si>
  <si>
    <t>Mild steel work 16SWG in built up tubular (round, square or rectangular hollow tubes etc.)  trusses etc., including cutting, hoisting, fixing in position and applying a priming  coat of approved steel primer, including welding and bolted with special shaped  washers etc. complete. THe grid shall be 2'-0" x 2'-0" c/c distance</t>
  </si>
  <si>
    <t>Gypsum Ceiling</t>
  </si>
  <si>
    <t>MS Frame work for flooring</t>
  </si>
  <si>
    <t>Vinyl Flooring</t>
  </si>
  <si>
    <t>PVC Trap</t>
  </si>
  <si>
    <t>150mm ss skirting</t>
  </si>
  <si>
    <t>Putty</t>
  </si>
  <si>
    <t>Glazed Wall Tiles - veg &amp; non veg</t>
  </si>
  <si>
    <t>obd and putty</t>
  </si>
  <si>
    <t>Skirting-Laminate</t>
  </si>
  <si>
    <t xml:space="preserve">Providing and Fixing O.H. storage cabinets on each demising wall using 19mm plywood / shelves &amp; divider/packaing panel &amp; 8mm plywood for back ply &amp; finished with appvd  laminate on the outside and inside face,as per the design complete with all hardware, channels, box hinges (hettich/hafele make),locks (All ply edges to be bounded with matching laminate. Shutter to be made of plywood finished in wood finish laminate as approved from outside with groove for opening, 4 openable shutters and 1 single shutter
</t>
  </si>
  <si>
    <t xml:space="preserve">O.A. Size: 3372mm x 700mm (4 pairs openable shutters 1 single shutter)  </t>
  </si>
  <si>
    <t>Shelving</t>
  </si>
  <si>
    <t>Plastic Paint on partition outside</t>
  </si>
  <si>
    <t xml:space="preserve">OBD on inside </t>
  </si>
  <si>
    <r>
      <t>Providing and fixing of floor to be contructed of 50mm x 125mm MS framing c/c distance of 24" (both directions) with 12mm FR marine plywood on the top finished with vinyl flooring. (quantity in</t>
    </r>
    <r>
      <rPr>
        <sz val="6"/>
        <color rgb="FFFF0000"/>
        <rFont val="Verdana"/>
        <family val="2"/>
      </rPr>
      <t xml:space="preserve"> item E</t>
    </r>
    <r>
      <rPr>
        <sz val="6"/>
        <color rgb="FF000000"/>
        <rFont val="Verdana"/>
        <family val="2"/>
      </rPr>
      <t>). Partition framework to be secured to floor, as per design and drawing. The Prep area to have all  necessary water inlet and drain outlet  in the flooring with all necessary fixing through the MS frame. The MS framing rate to include cutting, hoisting, fixing in position and applying a priming  coat of approved steel primer, including welding and bolted with special shaped   washers etc. complete. M.S to be duly coated with red oxide prior works. (Ref dwg no. TFS-BBN-K-G02-02,07-09)</t>
    </r>
  </si>
  <si>
    <t>Providing &amp; fixing Laminate 150 mm high backed with 12mm FR marine plywood approved machine cut,as detailed in drawing and to the entire satisfaction of Engineer-In-Charge. (Ref dwg no. TFS-BBN-K-G02-06)</t>
  </si>
  <si>
    <r>
      <rPr>
        <b/>
        <sz val="6"/>
        <rFont val="Verdana"/>
        <family val="2"/>
      </rPr>
      <t xml:space="preserve">Providing &amp; fixing PVC Floor Trap  OR multi  floor  trap  of 110mm </t>
    </r>
    <r>
      <rPr>
        <sz val="6"/>
        <rFont val="Verdana"/>
        <family val="2"/>
      </rPr>
      <t xml:space="preserve">diameter,     with  necessary distance  piece of 75mm  &amp; 110 mm dia   pipe and 150x150 mm   grating,  making  necessary SLAB/WALL holes and cutting walls,   etc. complete.{110 mm     x 75mm). </t>
    </r>
    <r>
      <rPr>
        <b/>
        <sz val="6"/>
        <rFont val="Verdana"/>
        <family val="2"/>
      </rPr>
      <t xml:space="preserve"> </t>
    </r>
    <r>
      <rPr>
        <sz val="6"/>
        <rFont val="Verdana"/>
        <family val="2"/>
      </rPr>
      <t xml:space="preserve"> (Ref dwg no. TFS-BBN-K-G02-02)</t>
    </r>
  </si>
  <si>
    <r>
      <rPr>
        <b/>
        <sz val="6"/>
        <rFont val="Verdana"/>
        <family val="2"/>
      </rPr>
      <t>Supply &amp; Fixing homogeneous &amp; abrasion resistant 2mm</t>
    </r>
    <r>
      <rPr>
        <sz val="6"/>
        <rFont val="Verdana"/>
        <family val="2"/>
      </rPr>
      <t xml:space="preserve"> </t>
    </r>
    <r>
      <rPr>
        <b/>
        <sz val="6"/>
        <rFont val="Verdana"/>
        <family val="2"/>
      </rPr>
      <t>thick Vinyl Sheet.</t>
    </r>
    <r>
      <rPr>
        <sz val="6"/>
        <rFont val="Verdana"/>
        <family val="2"/>
      </rPr>
      <t xml:space="preserve"> Design / colour to match as specified as approved, including cleaning of existing surface &amp; using suitable adhesive to give smooth &amp; even floor with all labour, material etc. as required for proper completion of work. Rates quoted should include cost of adhesives, fixing , cutting, welding etc. complete in all respects &amp; as specified.</t>
    </r>
    <r>
      <rPr>
        <sz val="6"/>
        <rFont val="Calibri"/>
        <family val="2"/>
        <charset val="204"/>
      </rPr>
      <t xml:space="preserve"> </t>
    </r>
    <r>
      <rPr>
        <sz val="6"/>
        <rFont val="Verdana"/>
        <family val="2"/>
      </rPr>
      <t xml:space="preserve"> (Ref dwg no. TFS-BBN-K-G02-02)</t>
    </r>
  </si>
  <si>
    <t>Providing and applying Premium emulsion(water based 100% acrylic ) or approved equivalent grade inferior paint and shade to all type of smooth plasters, concrete, ceilings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rate includes cost of all materials, labour, scaffolding, ladders charges, storing&amp;safeguarding the labour in all heights.  (Ref dwg no. TFS-BBN-K-G02-06)</t>
  </si>
  <si>
    <t>Providing and fixing 12mm thick Gypsum False Ceiling manufactured by India Gypsum or equivalent approved on G.I. frame work, in G.I. vertical supports at every 450mm c/c and horizontal runners at every 900mm c/c in brass screws to proper line and level. G.I. metal frame to be of 22 gauge folded strip of 50mm width to be used. All complete as per PM's instructions and specifications. The grid of frame work to be supported at every 1200mmx1200mm interval by MS frame above to support the G.I. framework. All vertical G.I. framework to be anchored to the slab by means of anchor fasteners including cornices and making holes/cutting and fixing with required framing for electrical fixtures, A.C. grills etc. Area of electrical fixtures will be paid full with ply on top of ceiling fixed to G.I. supports to receive spotlights etc. all other related works, at all levels and locations. Rate to include finishing with two or more coats of lustre paint in approved shade, colour and make.  (Ref dwg no. TFS-BBN-K-G02-03)</t>
  </si>
  <si>
    <t xml:space="preserve"> (Ref dwg no. TFS-BBN-K-G02-04)</t>
  </si>
  <si>
    <t>Providing and fixing of prep area door (900mm x 2100mm) with 42 mm thk fire retartdant marine grade flush door with laminate finish on either side 250dia 6mm thk toughened glass vision panel. Provision and fixing of all hardware, channels, box hinges (hettich/hafele make),locks (vijayan or equivalent) etc complete. (Ref dwg no. TFS-BBN-K-G052-06 )</t>
  </si>
  <si>
    <r>
      <rPr>
        <b/>
        <sz val="6"/>
        <color rgb="FF000000"/>
        <rFont val="Verdana"/>
        <family val="2"/>
      </rPr>
      <t>DADO</t>
    </r>
    <r>
      <rPr>
        <sz val="6"/>
        <color rgb="FF000000"/>
        <rFont val="Verdana"/>
        <family val="2"/>
      </rPr>
      <t xml:space="preserve"> - </t>
    </r>
    <r>
      <rPr>
        <b/>
        <sz val="6"/>
        <color rgb="FF000000"/>
        <rFont val="Verdana"/>
        <family val="2"/>
      </rPr>
      <t>300 mm x 300mm</t>
    </r>
    <r>
      <rPr>
        <sz val="6"/>
        <color rgb="FF000000"/>
        <rFont val="Verdana"/>
        <family val="2"/>
      </rPr>
      <t xml:space="preserve"> Providing  and  fixing Glazed Tiles in Dado approved shade,size and pattern on partition walls</t>
    </r>
    <r>
      <rPr>
        <sz val="6"/>
        <rFont val="Verdana"/>
        <family val="2"/>
      </rPr>
      <t xml:space="preserve"> fixed with adhesive.</t>
    </r>
    <r>
      <rPr>
        <sz val="6"/>
        <color rgb="FF000000"/>
        <rFont val="Verdana"/>
        <family val="2"/>
      </rPr>
      <t xml:space="preserve"> Tile cutting, cleaning of joints, finishing junction of plaster, curing etc. Complete and as per drawing etc. complete to the entire satisfaction of the PM. (Ref dwg no. TFS-BBN-K-G052-07,08,09)</t>
    </r>
  </si>
  <si>
    <t>Providing and applying of Alltek / Birla or equivalent Putty to wall surfaces. Putty not to be applied on those surfaces which are getting panelled. All wall surfaces to be marked for putty work and approval taken, etc. complete. As directed by Engineer-In-Charge. (Ref dwg no. TFS-BBN-K-G02-06 )</t>
  </si>
  <si>
    <t>Oil Bound distemper - 'Providing one coat of approved matching primer and two coats of paint of approved manufacture, brand, colour and shade on interior surfaces including cleaning and preparing surfaces, applying coat of putty, scaffolding etc. complete (for all heights of walls &amp; concrete surfaces), as directed by Engineer-In-Charge. 
Note : Approved manufacturer shall be Berger Paints/ Jenson &amp; Nicholson/ Asian Paints/ Dulux or equivalent                                                                                                                  
1 COAT PRIMER + 2 COATS PAINT (Ref dwg no. TFS-BBN-K-G02-06 )</t>
  </si>
  <si>
    <t>(Ref dwg no. TFS-BBN-K-G02-09 )</t>
  </si>
  <si>
    <r>
      <t xml:space="preserve">Providing and Fixing of 25mm thk Fire retardant ply finished in laminate from all sides with matching edge banding for open shelf storage  as per design and detailing </t>
    </r>
    <r>
      <rPr>
        <b/>
        <sz val="6"/>
        <color rgb="FF000000"/>
        <rFont val="Verdana"/>
        <family val="2"/>
      </rPr>
      <t>(3372mm x 300mm x 25mm)</t>
    </r>
    <r>
      <rPr>
        <sz val="6"/>
        <color rgb="FF000000"/>
        <rFont val="Verdana"/>
        <family val="2"/>
      </rPr>
      <t xml:space="preserve"> (Ref dwg no. TFS-BBN-K-G02-09 )</t>
    </r>
  </si>
  <si>
    <r>
      <t xml:space="preserve">Providing and fixing of full height partition to be contructed of 50mm x 50mm MS framing c/c distance of 24" (both vertically and horizontally from top &amp; sides) with 12mm FR marine plywood on either side. Horizontal framing Supports from top should be considired. The outside face to be finished in laminate as per approved colour </t>
    </r>
    <r>
      <rPr>
        <sz val="6"/>
        <rFont val="Verdana"/>
        <family val="2"/>
      </rPr>
      <t>(quantity in item E)</t>
    </r>
    <r>
      <rPr>
        <sz val="6"/>
        <color rgb="FF000000"/>
        <rFont val="Verdana"/>
        <family val="2"/>
      </rPr>
      <t xml:space="preserve"> and the with 150mm laminate skirting</t>
    </r>
    <r>
      <rPr>
        <sz val="6"/>
        <color rgb="FFFF0000"/>
        <rFont val="Verdana"/>
        <family val="2"/>
      </rPr>
      <t xml:space="preserve"> </t>
    </r>
    <r>
      <rPr>
        <sz val="6"/>
        <rFont val="Verdana"/>
        <family val="2"/>
      </rPr>
      <t>(quantity in item H)</t>
    </r>
    <r>
      <rPr>
        <sz val="6"/>
        <color rgb="FFFF0000"/>
        <rFont val="Verdana"/>
        <family val="2"/>
      </rPr>
      <t xml:space="preserve"> </t>
    </r>
    <r>
      <rPr>
        <sz val="6"/>
        <rFont val="Verdana"/>
        <family val="2"/>
      </rPr>
      <t>and</t>
    </r>
    <r>
      <rPr>
        <sz val="6"/>
        <color rgb="FF000000"/>
        <rFont val="Verdana"/>
        <family val="2"/>
      </rPr>
      <t xml:space="preserve"> inside face to be finished in OBD paint and glazed tiles </t>
    </r>
    <r>
      <rPr>
        <sz val="6"/>
        <color rgb="FFFF0000"/>
        <rFont val="Verdana"/>
        <family val="2"/>
      </rPr>
      <t>(quantity in item E).</t>
    </r>
    <r>
      <rPr>
        <sz val="6"/>
        <color rgb="FF000000"/>
        <rFont val="Verdana"/>
        <family val="2"/>
      </rPr>
      <t xml:space="preserve"> Partition framework to be secured to floor, structural ceiling and nearest structural member as per design and drawing. The Prep area to have all  necessary conduits and electrical fittings on the prep area side with all necessary fixing through the MS frame. The MS framing rate to include cutting, hoisting, fixing in position and applying a priming  coat of approved steel primer, including welding and bolted with special shaped  washers etc. complete. M.S to be duly coated with red oxide prior works. (Ref dwg no. TFS-BBN-K-G02-01, 07-09)</t>
    </r>
  </si>
  <si>
    <t>Total without taxes</t>
  </si>
  <si>
    <t>Our Terms&amp; Conditions:</t>
  </si>
  <si>
    <t>1. The rate are without texes</t>
  </si>
  <si>
    <t>2. Need 75% advance of total amount with work order.</t>
  </si>
  <si>
    <t>3. Balance amount should be cleared within 15 days of final bill submission.</t>
  </si>
  <si>
    <t>4. Work completion period should be as per working schedule.</t>
  </si>
  <si>
    <t>5. Delivery time 25-30 days after receiving advance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</si>
</sst>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rgb="FF000000"/>
      <name val="Calibri"/>
      <family val="2"/>
      <charset val="204"/>
    </font>
    <font>
      <b/>
      <sz val="6"/>
      <color rgb="FF000000"/>
      <name val="Verdana"/>
      <family val="2"/>
    </font>
    <font>
      <sz val="6"/>
      <color rgb="FF000000"/>
      <name val="Verdana"/>
      <family val="2"/>
    </font>
    <font>
      <sz val="6"/>
      <name val="Verdana"/>
      <family val="2"/>
    </font>
    <font>
      <b/>
      <sz val="6"/>
      <color rgb="FF0070C0"/>
      <name val="Verdana"/>
      <family val="2"/>
    </font>
    <font>
      <b/>
      <sz val="6"/>
      <name val="Verdana"/>
      <family val="2"/>
    </font>
    <font>
      <sz val="6"/>
      <color rgb="FFFF0000"/>
      <name val="Verdana"/>
      <family val="2"/>
    </font>
    <font>
      <b/>
      <sz val="8"/>
      <color rgb="FF000000"/>
      <name val="Verdana"/>
      <family val="2"/>
    </font>
    <font>
      <sz val="6"/>
      <color theme="1"/>
      <name val="Verdana"/>
      <family val="2"/>
    </font>
    <font>
      <sz val="10"/>
      <color theme="1"/>
      <name val="Arial Narrow"/>
      <family val="2"/>
    </font>
    <font>
      <sz val="6"/>
      <name val="Calibri"/>
      <family val="2"/>
      <charset val="204"/>
    </font>
    <font>
      <sz val="11"/>
      <color rgb="FF000000"/>
      <name val="Calibri"/>
      <family val="2"/>
      <charset val="204"/>
    </font>
    <font>
      <u/>
      <sz val="8"/>
      <color theme="1"/>
      <name val="Book Antiqua"/>
      <family val="1"/>
    </font>
    <font>
      <sz val="8"/>
      <color rgb="FF000000"/>
      <name val="Calibri"/>
      <family val="2"/>
      <charset val="204"/>
    </font>
    <font>
      <sz val="8"/>
      <color theme="1"/>
      <name val="Book Antiqua"/>
      <family val="1"/>
    </font>
    <font>
      <sz val="8"/>
      <color rgb="FFFF0000"/>
      <name val="Book Antiqua"/>
      <family val="1"/>
    </font>
  </fonts>
  <fills count="7">
    <fill>
      <patternFill patternType="none"/>
    </fill>
    <fill>
      <patternFill patternType="gray125"/>
    </fill>
    <fill>
      <patternFill patternType="solid">
        <fgColor rgb="FFFBD4B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style="hair">
        <color indexed="64"/>
      </bottom>
      <diagonal/>
    </border>
  </borders>
  <cellStyleXfs count="2">
    <xf numFmtId="0" fontId="0" fillId="0" borderId="0"/>
    <xf numFmtId="43" fontId="11" fillId="0" borderId="0" applyFont="0" applyFill="0" applyBorder="0" applyAlignment="0" applyProtection="0"/>
  </cellStyleXfs>
  <cellXfs count="96">
    <xf numFmtId="0" fontId="0" fillId="0" borderId="0" xfId="0"/>
    <xf numFmtId="0" fontId="1" fillId="0" borderId="1" xfId="0" applyFont="1" applyBorder="1" applyAlignment="1">
      <alignment horizontal="left" vertical="top"/>
    </xf>
    <xf numFmtId="0" fontId="1" fillId="2" borderId="1" xfId="0" applyFont="1" applyFill="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1" fillId="2" borderId="1" xfId="0" applyFont="1" applyFill="1" applyBorder="1" applyAlignment="1">
      <alignment horizontal="left" vertical="top" wrapText="1"/>
    </xf>
    <xf numFmtId="0" fontId="0" fillId="0" borderId="0" xfId="0" applyAlignment="1">
      <alignment wrapText="1"/>
    </xf>
    <xf numFmtId="2" fontId="0" fillId="0" borderId="0" xfId="0" applyNumberFormat="1"/>
    <xf numFmtId="0" fontId="3" fillId="0" borderId="1" xfId="0" applyFont="1" applyBorder="1" applyAlignment="1">
      <alignment horizontal="left" vertical="top" wrapText="1"/>
    </xf>
    <xf numFmtId="0" fontId="2" fillId="3" borderId="0" xfId="0" applyFont="1" applyFill="1"/>
    <xf numFmtId="0" fontId="1" fillId="2" borderId="4" xfId="0" applyFont="1" applyFill="1" applyBorder="1" applyAlignment="1">
      <alignment horizontal="center" vertical="top"/>
    </xf>
    <xf numFmtId="0" fontId="1" fillId="2" borderId="4" xfId="0" applyFont="1" applyFill="1" applyBorder="1" applyAlignment="1">
      <alignment horizontal="left" vertical="top" wrapText="1"/>
    </xf>
    <xf numFmtId="0" fontId="1" fillId="4" borderId="3" xfId="0" applyFont="1" applyFill="1" applyBorder="1" applyAlignment="1">
      <alignment horizontal="center" vertical="top"/>
    </xf>
    <xf numFmtId="0" fontId="1" fillId="4"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0" borderId="0" xfId="0" applyFont="1"/>
    <xf numFmtId="0" fontId="2" fillId="0" borderId="0" xfId="0" applyFont="1" applyAlignment="1">
      <alignment wrapText="1"/>
    </xf>
    <xf numFmtId="0" fontId="2" fillId="4" borderId="1" xfId="0" applyFont="1" applyFill="1" applyBorder="1" applyAlignment="1">
      <alignment horizontal="center" vertical="top"/>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1" fillId="4" borderId="1" xfId="0" applyFont="1" applyFill="1" applyBorder="1" applyAlignment="1">
      <alignment horizontal="center" vertical="top"/>
    </xf>
    <xf numFmtId="0" fontId="1" fillId="4" borderId="5" xfId="0" applyFont="1" applyFill="1" applyBorder="1" applyAlignment="1">
      <alignment horizontal="center" vertical="top"/>
    </xf>
    <xf numFmtId="0" fontId="4" fillId="0" borderId="3" xfId="0" applyFont="1" applyBorder="1" applyAlignment="1">
      <alignment horizontal="justify" vertical="top" wrapText="1"/>
    </xf>
    <xf numFmtId="0" fontId="1" fillId="2" borderId="1" xfId="0" applyFont="1" applyFill="1" applyBorder="1" applyAlignment="1">
      <alignment horizontal="center" vertical="top" wrapText="1"/>
    </xf>
    <xf numFmtId="0" fontId="6" fillId="0" borderId="0" xfId="0" applyFont="1"/>
    <xf numFmtId="0" fontId="3" fillId="0" borderId="1" xfId="0" applyFont="1" applyBorder="1" applyAlignment="1">
      <alignment horizontal="center" vertical="top"/>
    </xf>
    <xf numFmtId="0" fontId="1" fillId="2" borderId="7" xfId="0" applyFont="1" applyFill="1" applyBorder="1" applyAlignment="1">
      <alignment horizontal="center" vertical="top"/>
    </xf>
    <xf numFmtId="0" fontId="2" fillId="4" borderId="3" xfId="0" applyFont="1" applyFill="1" applyBorder="1" applyAlignment="1">
      <alignment horizontal="center" vertical="top"/>
    </xf>
    <xf numFmtId="0" fontId="1" fillId="2" borderId="7" xfId="0" applyFont="1" applyFill="1" applyBorder="1" applyAlignment="1">
      <alignment horizontal="left" vertical="top" wrapText="1"/>
    </xf>
    <xf numFmtId="0" fontId="1" fillId="5" borderId="1" xfId="0" applyFont="1" applyFill="1" applyBorder="1" applyAlignment="1">
      <alignment horizontal="center" vertical="top"/>
    </xf>
    <xf numFmtId="0" fontId="1" fillId="5" borderId="1" xfId="0" applyFont="1" applyFill="1" applyBorder="1" applyAlignment="1">
      <alignment horizontal="left" vertical="top" wrapText="1"/>
    </xf>
    <xf numFmtId="0" fontId="1" fillId="0" borderId="1" xfId="0" applyFont="1" applyBorder="1" applyAlignment="1">
      <alignment horizontal="center" vertical="top"/>
    </xf>
    <xf numFmtId="0" fontId="3" fillId="4" borderId="1"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3" borderId="0" xfId="0" applyFill="1"/>
    <xf numFmtId="2" fontId="0" fillId="3" borderId="0" xfId="0" applyNumberFormat="1" applyFill="1"/>
    <xf numFmtId="0" fontId="9" fillId="4" borderId="2" xfId="0" applyFont="1" applyFill="1" applyBorder="1" applyAlignment="1">
      <alignment horizontal="justify" vertical="top" wrapText="1"/>
    </xf>
    <xf numFmtId="0" fontId="8" fillId="0" borderId="8" xfId="0" applyFont="1" applyBorder="1" applyAlignment="1">
      <alignment vertical="top"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3" fontId="1" fillId="0" borderId="1" xfId="1" applyFont="1" applyBorder="1" applyAlignment="1">
      <alignment horizontal="center" vertical="center"/>
    </xf>
    <xf numFmtId="0" fontId="2" fillId="4" borderId="1" xfId="0" applyFont="1" applyFill="1" applyBorder="1" applyAlignment="1">
      <alignment horizontal="center" vertical="center"/>
    </xf>
    <xf numFmtId="2" fontId="2" fillId="4" borderId="1" xfId="0" applyNumberFormat="1" applyFont="1" applyFill="1" applyBorder="1" applyAlignment="1">
      <alignment horizontal="center" vertical="center"/>
    </xf>
    <xf numFmtId="43" fontId="2" fillId="4" borderId="1" xfId="1" applyFont="1" applyFill="1" applyBorder="1" applyAlignment="1">
      <alignment horizontal="center" vertical="center"/>
    </xf>
    <xf numFmtId="0" fontId="2" fillId="5" borderId="1" xfId="0" applyFont="1" applyFill="1" applyBorder="1" applyAlignment="1">
      <alignment horizontal="center" vertical="center"/>
    </xf>
    <xf numFmtId="2" fontId="2" fillId="5" borderId="1" xfId="0" applyNumberFormat="1" applyFont="1" applyFill="1" applyBorder="1" applyAlignment="1">
      <alignment horizontal="center" vertical="center"/>
    </xf>
    <xf numFmtId="43" fontId="2" fillId="5" borderId="1" xfId="1" applyFont="1" applyFill="1" applyBorder="1" applyAlignment="1">
      <alignment horizontal="center" vertical="center"/>
    </xf>
    <xf numFmtId="0" fontId="1" fillId="5" borderId="1" xfId="0" applyFont="1" applyFill="1" applyBorder="1" applyAlignment="1">
      <alignment horizontal="center" vertical="center"/>
    </xf>
    <xf numFmtId="2" fontId="1" fillId="5" borderId="1" xfId="0" applyNumberFormat="1" applyFont="1" applyFill="1" applyBorder="1" applyAlignment="1">
      <alignment horizontal="center" vertical="center"/>
    </xf>
    <xf numFmtId="43" fontId="1" fillId="5" borderId="1" xfId="1" applyFont="1" applyFill="1" applyBorder="1" applyAlignment="1">
      <alignment horizontal="center" vertical="center"/>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43" fontId="2" fillId="2" borderId="1" xfId="1" applyFont="1" applyFill="1" applyBorder="1" applyAlignment="1">
      <alignment horizontal="center" vertical="center"/>
    </xf>
    <xf numFmtId="0" fontId="8" fillId="0" borderId="2" xfId="0" applyFont="1" applyBorder="1" applyAlignment="1">
      <alignment horizontal="center" vertical="center" wrapText="1"/>
    </xf>
    <xf numFmtId="0" fontId="2" fillId="4" borderId="6" xfId="0" applyFont="1" applyFill="1" applyBorder="1" applyAlignment="1">
      <alignment horizontal="center" vertical="center"/>
    </xf>
    <xf numFmtId="43" fontId="2" fillId="0" borderId="1" xfId="1" applyFont="1" applyBorder="1" applyAlignment="1">
      <alignment horizontal="center" vertical="center"/>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43" fontId="6" fillId="0" borderId="1" xfId="1" applyFont="1" applyBorder="1" applyAlignment="1">
      <alignment horizontal="center" vertical="center"/>
    </xf>
    <xf numFmtId="0" fontId="2" fillId="2" borderId="4" xfId="0" applyFont="1" applyFill="1" applyBorder="1" applyAlignment="1">
      <alignment horizontal="center" vertical="center"/>
    </xf>
    <xf numFmtId="2" fontId="2" fillId="2" borderId="4" xfId="0" applyNumberFormat="1" applyFont="1" applyFill="1" applyBorder="1" applyAlignment="1">
      <alignment horizontal="center" vertical="center"/>
    </xf>
    <xf numFmtId="43" fontId="2" fillId="2" borderId="4" xfId="1" applyFont="1" applyFill="1" applyBorder="1" applyAlignment="1">
      <alignment horizontal="center" vertical="center"/>
    </xf>
    <xf numFmtId="0" fontId="2" fillId="4" borderId="3" xfId="0" applyFont="1" applyFill="1" applyBorder="1" applyAlignment="1">
      <alignment horizontal="center" vertical="center"/>
    </xf>
    <xf numFmtId="2" fontId="2" fillId="4" borderId="3" xfId="0" applyNumberFormat="1" applyFont="1" applyFill="1" applyBorder="1" applyAlignment="1">
      <alignment horizontal="center" vertical="center"/>
    </xf>
    <xf numFmtId="43" fontId="2" fillId="4" borderId="3" xfId="1" applyFont="1" applyFill="1" applyBorder="1" applyAlignment="1">
      <alignment horizontal="center" vertical="center"/>
    </xf>
    <xf numFmtId="0" fontId="2" fillId="2" borderId="7" xfId="0" applyFont="1" applyFill="1" applyBorder="1" applyAlignment="1">
      <alignment horizontal="center" vertical="center"/>
    </xf>
    <xf numFmtId="2" fontId="2" fillId="2" borderId="7" xfId="0" applyNumberFormat="1" applyFont="1" applyFill="1" applyBorder="1" applyAlignment="1">
      <alignment horizontal="center" vertical="center"/>
    </xf>
    <xf numFmtId="43" fontId="2" fillId="2" borderId="7" xfId="1" applyFont="1" applyFill="1" applyBorder="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43" fontId="2" fillId="0" borderId="0" xfId="1" applyFont="1" applyAlignment="1">
      <alignment horizontal="center" vertical="center"/>
    </xf>
    <xf numFmtId="0" fontId="2" fillId="0" borderId="3" xfId="0" applyFont="1" applyBorder="1"/>
    <xf numFmtId="0" fontId="2" fillId="0" borderId="3" xfId="0" applyFont="1" applyBorder="1" applyAlignment="1">
      <alignment wrapText="1"/>
    </xf>
    <xf numFmtId="0" fontId="2" fillId="0" borderId="3" xfId="0" applyFont="1" applyBorder="1" applyAlignment="1">
      <alignment horizontal="center" vertical="center"/>
    </xf>
    <xf numFmtId="2" fontId="2" fillId="0" borderId="3" xfId="0" applyNumberFormat="1" applyFont="1" applyBorder="1" applyAlignment="1">
      <alignment horizontal="center" vertical="center"/>
    </xf>
    <xf numFmtId="43" fontId="2" fillId="0" borderId="3" xfId="1" applyFont="1" applyBorder="1" applyAlignment="1">
      <alignment horizontal="center" vertical="center"/>
    </xf>
    <xf numFmtId="0" fontId="1" fillId="6" borderId="3" xfId="0" applyFont="1" applyFill="1" applyBorder="1" applyAlignment="1">
      <alignment horizontal="center"/>
    </xf>
    <xf numFmtId="0" fontId="1" fillId="6" borderId="3" xfId="0" applyFont="1" applyFill="1" applyBorder="1" applyAlignment="1">
      <alignment horizontal="center" wrapText="1"/>
    </xf>
    <xf numFmtId="0" fontId="1" fillId="6" borderId="3" xfId="0" applyFont="1" applyFill="1" applyBorder="1" applyAlignment="1">
      <alignment horizontal="center" vertical="center"/>
    </xf>
    <xf numFmtId="2" fontId="1" fillId="6" borderId="3" xfId="0" applyNumberFormat="1" applyFont="1" applyFill="1" applyBorder="1" applyAlignment="1">
      <alignment horizontal="center" vertical="center"/>
    </xf>
    <xf numFmtId="43" fontId="1" fillId="6" borderId="3" xfId="1" applyFont="1" applyFill="1" applyBorder="1" applyAlignment="1">
      <alignment horizontal="center" vertical="center"/>
    </xf>
    <xf numFmtId="0" fontId="2" fillId="6" borderId="3" xfId="0" applyFont="1" applyFill="1" applyBorder="1" applyAlignment="1">
      <alignment horizontal="center" vertical="center"/>
    </xf>
    <xf numFmtId="0" fontId="12" fillId="0" borderId="0" xfId="0" applyFont="1"/>
    <xf numFmtId="0" fontId="13" fillId="0" borderId="0" xfId="0" applyFont="1"/>
    <xf numFmtId="0" fontId="14" fillId="0" borderId="0" xfId="0" applyFont="1"/>
    <xf numFmtId="0" fontId="15" fillId="0" borderId="0" xfId="0"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B61"/>
  <sheetViews>
    <sheetView tabSelected="1" topLeftCell="A42" zoomScale="120" zoomScaleNormal="120" workbookViewId="0">
      <selection activeCell="H53" sqref="H53"/>
    </sheetView>
  </sheetViews>
  <sheetFormatPr defaultColWidth="8.88671875" defaultRowHeight="7.8" x14ac:dyDescent="0.15"/>
  <cols>
    <col min="1" max="1" width="5.33203125" style="17" customWidth="1"/>
    <col min="2" max="2" width="46.88671875" style="18" customWidth="1"/>
    <col min="3" max="3" width="5.109375" style="78" customWidth="1"/>
    <col min="4" max="4" width="5.88671875" style="79" customWidth="1"/>
    <col min="5" max="5" width="6.6640625" style="78" customWidth="1"/>
    <col min="6" max="6" width="9.5546875" style="80" bestFit="1" customWidth="1"/>
    <col min="7" max="7" width="8.88671875" style="17"/>
    <col min="8" max="8" width="42" style="17" customWidth="1"/>
    <col min="9" max="16384" width="8.88671875" style="17"/>
  </cols>
  <sheetData>
    <row r="1" spans="1:938" ht="24.6" customHeight="1" x14ac:dyDescent="0.15">
      <c r="A1" s="43" t="s">
        <v>44</v>
      </c>
      <c r="B1" s="44"/>
      <c r="C1" s="44"/>
      <c r="D1" s="44"/>
      <c r="E1" s="44"/>
      <c r="F1" s="44"/>
    </row>
    <row r="2" spans="1:938" ht="10.199999999999999" x14ac:dyDescent="0.15">
      <c r="A2" s="38"/>
      <c r="B2" s="36"/>
      <c r="C2" s="36"/>
      <c r="D2" s="36"/>
      <c r="E2" s="36"/>
      <c r="F2" s="45"/>
    </row>
    <row r="3" spans="1:938" ht="10.199999999999999" customHeight="1" x14ac:dyDescent="0.15">
      <c r="A3" s="36" t="s">
        <v>0</v>
      </c>
      <c r="B3" s="35" t="s">
        <v>1</v>
      </c>
      <c r="C3" s="36" t="s">
        <v>2</v>
      </c>
      <c r="D3" s="37" t="s">
        <v>3</v>
      </c>
      <c r="E3" s="36" t="s">
        <v>4</v>
      </c>
      <c r="F3" s="45" t="s">
        <v>5</v>
      </c>
    </row>
    <row r="4" spans="1:938" x14ac:dyDescent="0.15">
      <c r="A4" s="1"/>
      <c r="B4" s="6"/>
      <c r="C4" s="36"/>
      <c r="D4" s="37"/>
      <c r="E4" s="36"/>
      <c r="F4" s="45"/>
    </row>
    <row r="5" spans="1:938" s="11" customFormat="1" x14ac:dyDescent="0.15">
      <c r="A5" s="31" t="s">
        <v>6</v>
      </c>
      <c r="B5" s="32" t="s">
        <v>45</v>
      </c>
      <c r="C5" s="49" t="s">
        <v>20</v>
      </c>
      <c r="D5" s="50">
        <f>Sheet1!G11</f>
        <v>416.08920000000001</v>
      </c>
      <c r="E5" s="49">
        <v>850</v>
      </c>
      <c r="F5" s="51">
        <f>D5*E5</f>
        <v>353675.82</v>
      </c>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row>
    <row r="6" spans="1:938" s="11" customFormat="1" ht="93.6" x14ac:dyDescent="0.15">
      <c r="A6" s="22"/>
      <c r="B6" s="20" t="s">
        <v>77</v>
      </c>
      <c r="C6" s="46"/>
      <c r="D6" s="47"/>
      <c r="E6" s="46"/>
      <c r="F6" s="48"/>
      <c r="G6" s="17"/>
      <c r="H6" s="41"/>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row>
    <row r="7" spans="1:938" s="11" customFormat="1" ht="13.2" customHeight="1" x14ac:dyDescent="0.15">
      <c r="A7" s="22"/>
      <c r="B7" s="20"/>
      <c r="C7" s="46"/>
      <c r="D7" s="47"/>
      <c r="E7" s="46"/>
      <c r="F7" s="48"/>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row>
    <row r="8" spans="1:938" s="11" customFormat="1" ht="12" customHeight="1" x14ac:dyDescent="0.15">
      <c r="A8" s="31" t="s">
        <v>8</v>
      </c>
      <c r="B8" s="32" t="s">
        <v>51</v>
      </c>
      <c r="C8" s="46"/>
      <c r="D8" s="47"/>
      <c r="E8" s="46"/>
      <c r="F8" s="48"/>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row>
    <row r="9" spans="1:938" s="11" customFormat="1" ht="71.400000000000006" customHeight="1" x14ac:dyDescent="0.15">
      <c r="A9" s="22"/>
      <c r="B9" s="20" t="s">
        <v>64</v>
      </c>
      <c r="C9" s="46" t="s">
        <v>20</v>
      </c>
      <c r="D9" s="47">
        <f>Sheet1!I4</f>
        <v>122.77159999999999</v>
      </c>
      <c r="E9" s="46">
        <v>550</v>
      </c>
      <c r="F9" s="48">
        <f>D9*E9</f>
        <v>67524.37999999999</v>
      </c>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row>
    <row r="10" spans="1:938" s="11" customFormat="1" ht="9.6" customHeight="1" x14ac:dyDescent="0.15">
      <c r="A10" s="22"/>
      <c r="B10" s="20"/>
      <c r="C10" s="46"/>
      <c r="D10" s="47"/>
      <c r="E10" s="46"/>
      <c r="F10" s="48"/>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row>
    <row r="11" spans="1:938" s="11" customFormat="1" ht="10.199999999999999" customHeight="1" x14ac:dyDescent="0.15">
      <c r="A11" s="31" t="s">
        <v>10</v>
      </c>
      <c r="B11" s="32" t="s">
        <v>48</v>
      </c>
      <c r="C11" s="52"/>
      <c r="D11" s="53"/>
      <c r="E11" s="52"/>
      <c r="F11" s="54"/>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row>
    <row r="12" spans="1:938" s="11" customFormat="1" ht="33" customHeight="1" x14ac:dyDescent="0.15">
      <c r="A12" s="21"/>
      <c r="B12" s="20" t="s">
        <v>49</v>
      </c>
      <c r="C12" s="55"/>
      <c r="D12" s="56"/>
      <c r="E12" s="55"/>
      <c r="F12" s="5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row>
    <row r="13" spans="1:938" s="11" customFormat="1" ht="12" customHeight="1" x14ac:dyDescent="0.15">
      <c r="A13" s="21"/>
      <c r="B13" s="20" t="s">
        <v>47</v>
      </c>
      <c r="C13" s="46" t="s">
        <v>20</v>
      </c>
      <c r="D13" s="47">
        <f>Sheet1!I6</f>
        <v>122.77159999999999</v>
      </c>
      <c r="E13" s="46">
        <v>850</v>
      </c>
      <c r="F13" s="48">
        <f>D13*E13</f>
        <v>104355.86</v>
      </c>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row>
    <row r="14" spans="1:938" s="11" customFormat="1" x14ac:dyDescent="0.15">
      <c r="A14" s="21"/>
      <c r="B14" s="20" t="s">
        <v>9</v>
      </c>
      <c r="C14" s="55"/>
      <c r="D14" s="56"/>
      <c r="E14" s="55"/>
      <c r="F14" s="5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row>
    <row r="15" spans="1:938" s="11" customFormat="1" ht="10.8" customHeight="1" x14ac:dyDescent="0.15">
      <c r="A15" s="21"/>
      <c r="B15" s="20" t="s">
        <v>70</v>
      </c>
      <c r="C15" s="58"/>
      <c r="D15" s="59"/>
      <c r="E15" s="55"/>
      <c r="F15" s="5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row>
    <row r="16" spans="1:938" s="11" customFormat="1" ht="11.4" customHeight="1" x14ac:dyDescent="0.15">
      <c r="A16" s="25" t="s">
        <v>11</v>
      </c>
      <c r="B16" s="7" t="s">
        <v>50</v>
      </c>
      <c r="C16" s="55"/>
      <c r="D16" s="56"/>
      <c r="E16" s="55"/>
      <c r="F16" s="5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row>
    <row r="17" spans="1:938" s="11" customFormat="1" ht="101.4" customHeight="1" x14ac:dyDescent="0.15">
      <c r="A17" s="6"/>
      <c r="B17" s="20" t="s">
        <v>69</v>
      </c>
      <c r="C17" s="46" t="s">
        <v>20</v>
      </c>
      <c r="D17" s="47">
        <f>Sheet1!I6</f>
        <v>122.77159999999999</v>
      </c>
      <c r="E17" s="58">
        <v>220</v>
      </c>
      <c r="F17" s="65">
        <f>D17*E17</f>
        <v>27009.751999999997</v>
      </c>
      <c r="G17" s="17"/>
      <c r="H17" s="20"/>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row>
    <row r="18" spans="1:938" s="11" customFormat="1" ht="12" customHeight="1" x14ac:dyDescent="0.15">
      <c r="A18" s="21"/>
      <c r="B18" s="20"/>
      <c r="C18" s="46"/>
      <c r="D18" s="47"/>
      <c r="E18" s="55"/>
      <c r="F18" s="5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row>
    <row r="19" spans="1:938" s="11" customFormat="1" ht="13.2" customHeight="1" x14ac:dyDescent="0.15">
      <c r="A19" s="2" t="s">
        <v>13</v>
      </c>
      <c r="B19" s="7" t="s">
        <v>62</v>
      </c>
      <c r="C19" s="60"/>
      <c r="D19" s="61"/>
      <c r="E19" s="60"/>
      <c r="F19" s="62"/>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row>
    <row r="20" spans="1:938" ht="114" customHeight="1" x14ac:dyDescent="0.15">
      <c r="A20" s="22"/>
      <c r="B20" s="20" t="s">
        <v>68</v>
      </c>
      <c r="C20" s="46" t="s">
        <v>20</v>
      </c>
      <c r="D20" s="47">
        <v>424</v>
      </c>
      <c r="E20" s="46">
        <v>75</v>
      </c>
      <c r="F20" s="48">
        <f>D20*E20</f>
        <v>31800</v>
      </c>
    </row>
    <row r="21" spans="1:938" s="11" customFormat="1" x14ac:dyDescent="0.15">
      <c r="A21" s="21"/>
      <c r="B21" s="20"/>
      <c r="C21" s="55"/>
      <c r="D21" s="56"/>
      <c r="E21" s="55"/>
      <c r="F21" s="5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row>
    <row r="22" spans="1:938" s="11" customFormat="1" x14ac:dyDescent="0.15">
      <c r="A22" s="25" t="s">
        <v>14</v>
      </c>
      <c r="B22" s="7" t="s">
        <v>52</v>
      </c>
      <c r="C22" s="46"/>
      <c r="D22" s="47"/>
      <c r="E22" s="46"/>
      <c r="F22" s="48"/>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row>
    <row r="23" spans="1:938" s="11" customFormat="1" ht="49.2" customHeight="1" x14ac:dyDescent="0.15">
      <c r="A23" s="19"/>
      <c r="B23" s="34" t="s">
        <v>67</v>
      </c>
      <c r="C23" s="46" t="s">
        <v>20</v>
      </c>
      <c r="D23" s="47">
        <f>Sheet1!I4</f>
        <v>122.77159999999999</v>
      </c>
      <c r="E23" s="46">
        <v>180</v>
      </c>
      <c r="F23" s="48">
        <f>D23*E23</f>
        <v>22098.887999999999</v>
      </c>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row>
    <row r="24" spans="1:938" s="11" customFormat="1" ht="12" customHeight="1" x14ac:dyDescent="0.15">
      <c r="A24" s="19"/>
      <c r="B24" s="20"/>
      <c r="C24" s="46"/>
      <c r="D24" s="47"/>
      <c r="E24" s="46"/>
      <c r="F24" s="5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row>
    <row r="25" spans="1:938" s="11" customFormat="1" ht="16.2" customHeight="1" x14ac:dyDescent="0.15">
      <c r="A25" s="25" t="s">
        <v>16</v>
      </c>
      <c r="B25" s="7" t="s">
        <v>53</v>
      </c>
      <c r="C25" s="49"/>
      <c r="D25" s="50"/>
      <c r="E25" s="49"/>
      <c r="F25" s="54"/>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row>
    <row r="26" spans="1:938" s="11" customFormat="1" ht="31.2" x14ac:dyDescent="0.15">
      <c r="A26" s="21"/>
      <c r="B26" s="34" t="s">
        <v>66</v>
      </c>
      <c r="C26" s="63" t="s">
        <v>21</v>
      </c>
      <c r="D26" s="47">
        <v>2</v>
      </c>
      <c r="E26" s="46">
        <v>8500</v>
      </c>
      <c r="F26" s="48">
        <f>D26*E26</f>
        <v>17000</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row>
    <row r="27" spans="1:938" s="11" customFormat="1" ht="10.8" customHeight="1" x14ac:dyDescent="0.15">
      <c r="A27" s="19"/>
      <c r="B27" s="20"/>
      <c r="C27" s="55"/>
      <c r="D27" s="56"/>
      <c r="E27" s="55"/>
      <c r="F27" s="5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row>
    <row r="28" spans="1:938" ht="10.8" customHeight="1" x14ac:dyDescent="0.15">
      <c r="A28" s="2" t="s">
        <v>17</v>
      </c>
      <c r="B28" s="7" t="s">
        <v>58</v>
      </c>
      <c r="C28" s="60"/>
      <c r="D28" s="61"/>
      <c r="E28" s="60"/>
      <c r="F28" s="62"/>
    </row>
    <row r="29" spans="1:938" ht="24.6" customHeight="1" x14ac:dyDescent="0.15">
      <c r="A29" s="22"/>
      <c r="B29" s="34" t="s">
        <v>65</v>
      </c>
      <c r="C29" s="46" t="s">
        <v>34</v>
      </c>
      <c r="D29" s="47">
        <f>Sheet1!G25</f>
        <v>33.626559999999998</v>
      </c>
      <c r="E29" s="46">
        <v>85</v>
      </c>
      <c r="F29" s="48">
        <f>D29*E29</f>
        <v>2858.2575999999999</v>
      </c>
    </row>
    <row r="30" spans="1:938" ht="10.8" customHeight="1" x14ac:dyDescent="0.15">
      <c r="A30" s="23"/>
      <c r="B30" s="24"/>
      <c r="C30" s="64"/>
      <c r="D30" s="47"/>
      <c r="E30" s="46"/>
      <c r="F30" s="48"/>
    </row>
    <row r="31" spans="1:938" ht="9" customHeight="1" x14ac:dyDescent="0.15">
      <c r="A31" s="2" t="s">
        <v>18</v>
      </c>
      <c r="B31" s="7" t="s">
        <v>12</v>
      </c>
      <c r="C31" s="60"/>
      <c r="D31" s="61"/>
      <c r="E31" s="60"/>
      <c r="F31" s="62"/>
    </row>
    <row r="32" spans="1:938" ht="43.8" customHeight="1" x14ac:dyDescent="0.15">
      <c r="A32" s="3"/>
      <c r="B32" s="10" t="s">
        <v>71</v>
      </c>
      <c r="C32" s="58" t="s">
        <v>33</v>
      </c>
      <c r="D32" s="59">
        <v>2</v>
      </c>
      <c r="E32" s="58">
        <v>25800</v>
      </c>
      <c r="F32" s="65">
        <f>D32*E32</f>
        <v>51600</v>
      </c>
    </row>
    <row r="33" spans="1:6" x14ac:dyDescent="0.15">
      <c r="A33" s="4"/>
      <c r="B33" s="5"/>
      <c r="C33" s="58"/>
      <c r="D33" s="59"/>
      <c r="E33" s="58"/>
      <c r="F33" s="65"/>
    </row>
    <row r="34" spans="1:6" ht="10.8" customHeight="1" x14ac:dyDescent="0.15">
      <c r="A34" s="2" t="s">
        <v>19</v>
      </c>
      <c r="B34" s="7" t="s">
        <v>15</v>
      </c>
      <c r="C34" s="60"/>
      <c r="D34" s="61"/>
      <c r="E34" s="60"/>
      <c r="F34" s="62"/>
    </row>
    <row r="35" spans="1:6" ht="39" customHeight="1" x14ac:dyDescent="0.15">
      <c r="A35" s="3">
        <v>2</v>
      </c>
      <c r="B35" s="5" t="s">
        <v>72</v>
      </c>
      <c r="C35" s="58" t="s">
        <v>20</v>
      </c>
      <c r="D35" s="59">
        <f>Sheet1!I20</f>
        <v>299.96190000000001</v>
      </c>
      <c r="E35" s="58">
        <v>250</v>
      </c>
      <c r="F35" s="65">
        <f>D35*E35</f>
        <v>74990.475000000006</v>
      </c>
    </row>
    <row r="36" spans="1:6" ht="13.8" customHeight="1" x14ac:dyDescent="0.15">
      <c r="A36" s="3"/>
      <c r="B36" s="5"/>
      <c r="C36" s="58"/>
      <c r="D36" s="59"/>
      <c r="E36" s="58"/>
      <c r="F36" s="65"/>
    </row>
    <row r="37" spans="1:6" ht="12.6" customHeight="1" x14ac:dyDescent="0.15">
      <c r="A37" s="2" t="s">
        <v>22</v>
      </c>
      <c r="B37" s="7" t="s">
        <v>55</v>
      </c>
      <c r="C37" s="60" t="s">
        <v>20</v>
      </c>
      <c r="D37" s="61">
        <f>Sheet1!G15+Sheet1!I30</f>
        <v>387.15017999999998</v>
      </c>
      <c r="E37" s="60">
        <v>45</v>
      </c>
      <c r="F37" s="62">
        <f>D37*E37</f>
        <v>17421.758099999999</v>
      </c>
    </row>
    <row r="38" spans="1:6" s="26" customFormat="1" ht="32.4" customHeight="1" x14ac:dyDescent="0.15">
      <c r="A38" s="27" t="s">
        <v>7</v>
      </c>
      <c r="B38" s="42" t="s">
        <v>73</v>
      </c>
      <c r="C38" s="66"/>
      <c r="D38" s="66"/>
      <c r="E38" s="67"/>
      <c r="F38" s="68"/>
    </row>
    <row r="39" spans="1:6" x14ac:dyDescent="0.15">
      <c r="A39" s="4"/>
      <c r="B39" s="5"/>
      <c r="C39" s="58"/>
      <c r="D39" s="59"/>
      <c r="E39" s="58"/>
      <c r="F39" s="65"/>
    </row>
    <row r="40" spans="1:6" x14ac:dyDescent="0.15">
      <c r="A40" s="2" t="s">
        <v>23</v>
      </c>
      <c r="B40" s="7" t="s">
        <v>63</v>
      </c>
      <c r="C40" s="60" t="s">
        <v>20</v>
      </c>
      <c r="D40" s="61">
        <f>Sheet1!I30</f>
        <v>87.026880000000006</v>
      </c>
      <c r="E40" s="60">
        <v>75</v>
      </c>
      <c r="F40" s="62">
        <f>D40*E40</f>
        <v>6527.0160000000005</v>
      </c>
    </row>
    <row r="41" spans="1:6" ht="67.2" customHeight="1" x14ac:dyDescent="0.15">
      <c r="A41" s="33"/>
      <c r="B41" s="10" t="s">
        <v>74</v>
      </c>
      <c r="C41" s="58"/>
      <c r="D41" s="59"/>
      <c r="E41" s="58"/>
      <c r="F41" s="65"/>
    </row>
    <row r="42" spans="1:6" ht="12.6" customHeight="1" x14ac:dyDescent="0.15">
      <c r="A42" s="4"/>
      <c r="B42" s="5"/>
      <c r="C42" s="58"/>
      <c r="D42" s="59"/>
      <c r="E42" s="58"/>
      <c r="F42" s="65"/>
    </row>
    <row r="43" spans="1:6" ht="11.4" customHeight="1" x14ac:dyDescent="0.15">
      <c r="A43" s="12" t="s">
        <v>41</v>
      </c>
      <c r="B43" s="13" t="s">
        <v>40</v>
      </c>
      <c r="C43" s="69"/>
      <c r="D43" s="70"/>
      <c r="E43" s="69"/>
      <c r="F43" s="71"/>
    </row>
    <row r="44" spans="1:6" ht="54.6" x14ac:dyDescent="0.15">
      <c r="A44" s="29">
        <v>1</v>
      </c>
      <c r="B44" s="16" t="s">
        <v>59</v>
      </c>
      <c r="C44" s="72"/>
      <c r="D44" s="73"/>
      <c r="E44" s="72"/>
      <c r="F44" s="74"/>
    </row>
    <row r="45" spans="1:6" ht="13.2" customHeight="1" x14ac:dyDescent="0.15">
      <c r="A45" s="14"/>
      <c r="B45" s="15" t="s">
        <v>60</v>
      </c>
      <c r="C45" s="72" t="s">
        <v>21</v>
      </c>
      <c r="D45" s="73">
        <v>4</v>
      </c>
      <c r="E45" s="91"/>
      <c r="F45" s="74"/>
    </row>
    <row r="46" spans="1:6" ht="10.8" customHeight="1" x14ac:dyDescent="0.15">
      <c r="A46" s="14"/>
      <c r="B46" s="16" t="s">
        <v>75</v>
      </c>
      <c r="C46" s="72"/>
      <c r="D46" s="73"/>
      <c r="E46" s="72"/>
      <c r="F46" s="74"/>
    </row>
    <row r="47" spans="1:6" ht="13.2" customHeight="1" x14ac:dyDescent="0.15">
      <c r="A47" s="28" t="s">
        <v>42</v>
      </c>
      <c r="B47" s="30" t="s">
        <v>61</v>
      </c>
      <c r="C47" s="75"/>
      <c r="D47" s="76"/>
      <c r="E47" s="75"/>
      <c r="F47" s="77"/>
    </row>
    <row r="48" spans="1:6" ht="23.4" x14ac:dyDescent="0.15">
      <c r="A48" s="14"/>
      <c r="B48" s="16" t="s">
        <v>76</v>
      </c>
      <c r="C48" s="72" t="s">
        <v>21</v>
      </c>
      <c r="D48" s="73">
        <v>1</v>
      </c>
      <c r="E48" s="72">
        <v>10000</v>
      </c>
      <c r="F48" s="74">
        <f>D48*E48</f>
        <v>10000</v>
      </c>
    </row>
    <row r="49" spans="1:6" x14ac:dyDescent="0.15">
      <c r="A49" s="14"/>
      <c r="B49" s="16"/>
      <c r="C49" s="72"/>
      <c r="D49" s="73"/>
      <c r="E49" s="72"/>
      <c r="F49" s="74"/>
    </row>
    <row r="50" spans="1:6" ht="11.4" customHeight="1" x14ac:dyDescent="0.15">
      <c r="A50" s="14"/>
      <c r="B50" s="16"/>
      <c r="C50" s="72"/>
      <c r="D50" s="73"/>
      <c r="E50" s="72"/>
      <c r="F50" s="74"/>
    </row>
    <row r="51" spans="1:6" x14ac:dyDescent="0.15">
      <c r="A51" s="81"/>
      <c r="B51" s="82"/>
      <c r="C51" s="83"/>
      <c r="D51" s="84"/>
      <c r="E51" s="83"/>
      <c r="F51" s="85"/>
    </row>
    <row r="52" spans="1:6" x14ac:dyDescent="0.15">
      <c r="A52" s="86"/>
      <c r="B52" s="87" t="s">
        <v>78</v>
      </c>
      <c r="C52" s="88"/>
      <c r="D52" s="89"/>
      <c r="E52" s="88"/>
      <c r="F52" s="90">
        <f>SUM(F5:F51)</f>
        <v>786862.20669999998</v>
      </c>
    </row>
    <row r="56" spans="1:6" ht="10.8" x14ac:dyDescent="0.25">
      <c r="B56" s="92" t="s">
        <v>79</v>
      </c>
      <c r="C56" s="92"/>
      <c r="D56" s="93"/>
      <c r="E56" s="93"/>
    </row>
    <row r="57" spans="1:6" ht="10.8" x14ac:dyDescent="0.25">
      <c r="B57" s="94" t="s">
        <v>80</v>
      </c>
      <c r="C57" s="94"/>
      <c r="D57" s="93"/>
      <c r="E57" s="93"/>
    </row>
    <row r="58" spans="1:6" ht="10.8" x14ac:dyDescent="0.25">
      <c r="B58" s="95" t="s">
        <v>81</v>
      </c>
      <c r="C58" s="95"/>
      <c r="D58" s="93"/>
      <c r="E58" s="93"/>
    </row>
    <row r="59" spans="1:6" ht="10.8" x14ac:dyDescent="0.25">
      <c r="B59" s="94" t="s">
        <v>82</v>
      </c>
      <c r="C59" s="94"/>
      <c r="D59" s="93"/>
      <c r="E59" s="93"/>
    </row>
    <row r="60" spans="1:6" ht="10.8" x14ac:dyDescent="0.25">
      <c r="B60" s="94" t="s">
        <v>83</v>
      </c>
      <c r="C60" s="94"/>
      <c r="D60" s="93"/>
      <c r="E60" s="93"/>
    </row>
    <row r="61" spans="1:6" ht="10.8" x14ac:dyDescent="0.25">
      <c r="B61" s="94" t="s">
        <v>84</v>
      </c>
      <c r="C61" s="94"/>
      <c r="D61" s="93"/>
      <c r="E61" s="93"/>
    </row>
  </sheetData>
  <mergeCells count="1">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workbookViewId="0">
      <pane ySplit="2" topLeftCell="A9" activePane="bottomLeft" state="frozen"/>
      <selection pane="bottomLeft" activeCell="G15" sqref="G15"/>
    </sheetView>
  </sheetViews>
  <sheetFormatPr defaultRowHeight="14.4" x14ac:dyDescent="0.3"/>
  <cols>
    <col min="1" max="1" width="17.109375" customWidth="1"/>
    <col min="2" max="2" width="17.44140625" customWidth="1"/>
    <col min="3" max="5" width="8.88671875" style="9"/>
    <col min="10" max="10" width="8.88671875" style="9"/>
  </cols>
  <sheetData>
    <row r="1" spans="1:10" x14ac:dyDescent="0.3">
      <c r="C1" s="9" t="s">
        <v>23</v>
      </c>
      <c r="D1" s="9" t="s">
        <v>8</v>
      </c>
      <c r="E1" s="9" t="s">
        <v>17</v>
      </c>
      <c r="F1" t="s">
        <v>24</v>
      </c>
    </row>
    <row r="2" spans="1:10" x14ac:dyDescent="0.3">
      <c r="F2" t="s">
        <v>26</v>
      </c>
      <c r="G2" t="s">
        <v>25</v>
      </c>
      <c r="H2" t="s">
        <v>27</v>
      </c>
      <c r="I2" t="s">
        <v>28</v>
      </c>
    </row>
    <row r="3" spans="1:10" ht="15" customHeight="1" x14ac:dyDescent="0.3"/>
    <row r="4" spans="1:10" ht="15" customHeight="1" x14ac:dyDescent="0.3">
      <c r="A4" s="39" t="s">
        <v>29</v>
      </c>
      <c r="B4" s="39"/>
      <c r="C4" s="40"/>
      <c r="D4" s="40"/>
      <c r="E4" s="40"/>
      <c r="F4" s="39">
        <v>11.41</v>
      </c>
      <c r="G4" s="39">
        <f>F4*10.76</f>
        <v>122.77159999999999</v>
      </c>
      <c r="H4" s="39"/>
      <c r="I4" s="39">
        <f>G4+H4</f>
        <v>122.77159999999999</v>
      </c>
    </row>
    <row r="5" spans="1:10" ht="15" customHeight="1" x14ac:dyDescent="0.3">
      <c r="A5" s="39"/>
      <c r="B5" s="39"/>
      <c r="C5" s="40"/>
      <c r="D5" s="40"/>
      <c r="E5" s="40"/>
      <c r="F5" s="39"/>
      <c r="G5" s="39"/>
      <c r="H5" s="39"/>
      <c r="I5" s="39"/>
    </row>
    <row r="6" spans="1:10" x14ac:dyDescent="0.3">
      <c r="A6" s="39" t="s">
        <v>30</v>
      </c>
      <c r="B6" s="39"/>
      <c r="C6" s="40"/>
      <c r="D6" s="40"/>
      <c r="E6" s="40"/>
      <c r="F6" s="39">
        <v>11.42</v>
      </c>
      <c r="G6" s="39">
        <f>F6*10.76</f>
        <v>122.8792</v>
      </c>
      <c r="H6" s="39"/>
      <c r="I6" s="39">
        <f>I4</f>
        <v>122.77159999999999</v>
      </c>
    </row>
    <row r="9" spans="1:10" s="39" customFormat="1" x14ac:dyDescent="0.3">
      <c r="A9" s="39" t="s">
        <v>46</v>
      </c>
      <c r="C9" s="40">
        <v>13.52</v>
      </c>
      <c r="D9" s="40"/>
      <c r="E9" s="40">
        <v>3</v>
      </c>
      <c r="F9" s="39">
        <f>C9*E9</f>
        <v>40.56</v>
      </c>
      <c r="J9" s="40"/>
    </row>
    <row r="10" spans="1:10" s="39" customFormat="1" x14ac:dyDescent="0.3">
      <c r="C10" s="40">
        <v>-0.9</v>
      </c>
      <c r="D10" s="40"/>
      <c r="E10" s="40">
        <v>2.1</v>
      </c>
      <c r="F10" s="39">
        <f>C10*E10</f>
        <v>-1.8900000000000001</v>
      </c>
      <c r="J10" s="40"/>
    </row>
    <row r="11" spans="1:10" s="39" customFormat="1" x14ac:dyDescent="0.3">
      <c r="C11" s="40"/>
      <c r="D11" s="40"/>
      <c r="E11" s="40"/>
      <c r="F11" s="39">
        <f>SUM(F9:F10)</f>
        <v>38.67</v>
      </c>
      <c r="G11" s="39">
        <f>F11*10.76</f>
        <v>416.08920000000001</v>
      </c>
      <c r="J11" s="40"/>
    </row>
    <row r="13" spans="1:10" x14ac:dyDescent="0.3">
      <c r="C13" s="9">
        <v>10.45</v>
      </c>
      <c r="E13" s="9">
        <v>2.85</v>
      </c>
      <c r="F13">
        <f>C13*E13</f>
        <v>29.782499999999999</v>
      </c>
    </row>
    <row r="14" spans="1:10" x14ac:dyDescent="0.3">
      <c r="C14" s="40">
        <v>-0.9</v>
      </c>
      <c r="D14" s="40"/>
      <c r="E14" s="40">
        <v>2.1</v>
      </c>
      <c r="F14" s="39">
        <f>C14*E14</f>
        <v>-1.8900000000000001</v>
      </c>
    </row>
    <row r="15" spans="1:10" x14ac:dyDescent="0.3">
      <c r="F15">
        <f>SUM(F13:F14)</f>
        <v>27.892499999999998</v>
      </c>
      <c r="G15">
        <f>F15*10.76</f>
        <v>300.12329999999997</v>
      </c>
    </row>
    <row r="17" spans="1:9" ht="28.8" x14ac:dyDescent="0.3">
      <c r="A17" s="8" t="s">
        <v>56</v>
      </c>
      <c r="B17">
        <v>2</v>
      </c>
      <c r="C17" s="9">
        <v>3.38</v>
      </c>
      <c r="E17" s="9">
        <v>2.1</v>
      </c>
      <c r="F17">
        <f>B17*C17*E17</f>
        <v>14.196</v>
      </c>
      <c r="G17">
        <f>F17*10.76</f>
        <v>152.74895999999998</v>
      </c>
      <c r="H17">
        <f>G17*5%</f>
        <v>7.6374479999999991</v>
      </c>
      <c r="I17">
        <f>G17+H17</f>
        <v>160.38640799999999</v>
      </c>
    </row>
    <row r="18" spans="1:9" x14ac:dyDescent="0.3">
      <c r="B18">
        <v>2</v>
      </c>
      <c r="C18" s="9">
        <v>3.37</v>
      </c>
      <c r="E18" s="9">
        <v>2.1</v>
      </c>
      <c r="F18">
        <f>B18*C18*E18</f>
        <v>14.154000000000002</v>
      </c>
      <c r="G18">
        <f t="shared" ref="G18:G19" si="0">F18*10.76</f>
        <v>152.29704000000001</v>
      </c>
      <c r="H18">
        <f>G18*5%</f>
        <v>7.6148520000000008</v>
      </c>
      <c r="I18">
        <f>G18+H18</f>
        <v>159.91189200000002</v>
      </c>
    </row>
    <row r="19" spans="1:9" x14ac:dyDescent="0.3">
      <c r="C19" s="9">
        <v>-0.9</v>
      </c>
      <c r="E19" s="9">
        <v>2.1</v>
      </c>
      <c r="F19">
        <f t="shared" ref="F19" si="1">C19*E19</f>
        <v>-1.8900000000000001</v>
      </c>
      <c r="G19">
        <f t="shared" si="0"/>
        <v>-20.336400000000001</v>
      </c>
      <c r="I19">
        <f>G19</f>
        <v>-20.336400000000001</v>
      </c>
    </row>
    <row r="20" spans="1:9" x14ac:dyDescent="0.3">
      <c r="I20">
        <f>SUM(I17:I19)</f>
        <v>299.96190000000001</v>
      </c>
    </row>
    <row r="22" spans="1:9" x14ac:dyDescent="0.3">
      <c r="G22" t="s">
        <v>34</v>
      </c>
    </row>
    <row r="23" spans="1:9" x14ac:dyDescent="0.3">
      <c r="A23" t="s">
        <v>54</v>
      </c>
      <c r="B23">
        <v>2</v>
      </c>
      <c r="C23" s="9">
        <v>3.3959999999999999</v>
      </c>
      <c r="F23">
        <f>B23*C23</f>
        <v>6.7919999999999998</v>
      </c>
    </row>
    <row r="24" spans="1:9" x14ac:dyDescent="0.3">
      <c r="C24" s="9">
        <v>3.46</v>
      </c>
      <c r="F24" s="9">
        <f>C24</f>
        <v>3.46</v>
      </c>
    </row>
    <row r="25" spans="1:9" x14ac:dyDescent="0.3">
      <c r="F25">
        <f>SUM(F23:F24)</f>
        <v>10.251999999999999</v>
      </c>
      <c r="G25">
        <f>F25*3.28</f>
        <v>33.626559999999998</v>
      </c>
    </row>
    <row r="28" spans="1:9" x14ac:dyDescent="0.3">
      <c r="A28" t="s">
        <v>57</v>
      </c>
      <c r="B28">
        <v>2</v>
      </c>
      <c r="C28" s="9">
        <v>3.4</v>
      </c>
      <c r="E28" s="9">
        <v>0.6</v>
      </c>
      <c r="F28">
        <f>B28*C28*E28</f>
        <v>4.08</v>
      </c>
      <c r="G28">
        <f>F28*10.76</f>
        <v>43.900799999999997</v>
      </c>
      <c r="I28">
        <f>G28</f>
        <v>43.900799999999997</v>
      </c>
    </row>
    <row r="29" spans="1:9" x14ac:dyDescent="0.3">
      <c r="B29">
        <v>2</v>
      </c>
      <c r="C29" s="9">
        <v>3.34</v>
      </c>
      <c r="E29" s="9">
        <v>0.6</v>
      </c>
      <c r="F29">
        <f>B29*C29*E29</f>
        <v>4.008</v>
      </c>
      <c r="G29">
        <f>F29*10.76</f>
        <v>43.126080000000002</v>
      </c>
      <c r="I29">
        <f>G29</f>
        <v>43.126080000000002</v>
      </c>
    </row>
    <row r="30" spans="1:9" x14ac:dyDescent="0.3">
      <c r="I30">
        <f>SUM(I28:I29)</f>
        <v>87.026880000000006</v>
      </c>
    </row>
    <row r="31" spans="1:9" x14ac:dyDescent="0.3">
      <c r="F31" s="9"/>
    </row>
    <row r="38" spans="1:9" ht="57.6" x14ac:dyDescent="0.3">
      <c r="A38" s="8" t="s">
        <v>39</v>
      </c>
      <c r="B38" t="s">
        <v>35</v>
      </c>
      <c r="F38">
        <f>2*2.74</f>
        <v>5.48</v>
      </c>
      <c r="G38">
        <f>F38*10.76</f>
        <v>58.964800000000004</v>
      </c>
      <c r="I38">
        <f>G38</f>
        <v>58.964800000000004</v>
      </c>
    </row>
    <row r="39" spans="1:9" x14ac:dyDescent="0.3">
      <c r="B39" t="s">
        <v>36</v>
      </c>
      <c r="C39" s="9">
        <f>2*3.43</f>
        <v>6.86</v>
      </c>
      <c r="E39" s="9">
        <v>2.85</v>
      </c>
      <c r="F39">
        <f>C39*E39</f>
        <v>19.551000000000002</v>
      </c>
      <c r="G39">
        <f>F39*10.76</f>
        <v>210.36876000000001</v>
      </c>
      <c r="I39">
        <f>G39</f>
        <v>210.36876000000001</v>
      </c>
    </row>
    <row r="40" spans="1:9" x14ac:dyDescent="0.3">
      <c r="B40" t="s">
        <v>37</v>
      </c>
      <c r="C40" s="9">
        <v>-0.9</v>
      </c>
      <c r="E40" s="9">
        <v>2.1</v>
      </c>
      <c r="F40">
        <f>C40*E40</f>
        <v>-1.8900000000000001</v>
      </c>
      <c r="G40">
        <f>F40*10.76</f>
        <v>-20.336400000000001</v>
      </c>
      <c r="I40">
        <f>G40</f>
        <v>-20.336400000000001</v>
      </c>
    </row>
    <row r="41" spans="1:9" x14ac:dyDescent="0.3">
      <c r="I41">
        <f>SUM(I38:I40)</f>
        <v>248.99716000000004</v>
      </c>
    </row>
    <row r="43" spans="1:9" ht="16.8" customHeight="1" x14ac:dyDescent="0.3">
      <c r="A43" t="s">
        <v>38</v>
      </c>
      <c r="F43">
        <f>2*1.84</f>
        <v>3.68</v>
      </c>
      <c r="G43">
        <f>F43*10.76</f>
        <v>39.596800000000002</v>
      </c>
      <c r="I43">
        <f>G43</f>
        <v>39.596800000000002</v>
      </c>
    </row>
    <row r="45" spans="1:9" x14ac:dyDescent="0.3">
      <c r="A45" t="s">
        <v>31</v>
      </c>
      <c r="C45" s="9">
        <v>0.9</v>
      </c>
      <c r="E45" s="9">
        <v>1.0129999999999999</v>
      </c>
      <c r="F45">
        <f>C45*E45</f>
        <v>0.91169999999999995</v>
      </c>
      <c r="G45">
        <f>F45*10.76</f>
        <v>9.8098919999999996</v>
      </c>
      <c r="I45">
        <f>G45</f>
        <v>9.8098919999999996</v>
      </c>
    </row>
    <row r="46" spans="1:9" x14ac:dyDescent="0.3">
      <c r="A46" t="s">
        <v>32</v>
      </c>
      <c r="C46" s="9">
        <v>0.9</v>
      </c>
      <c r="E46" s="9">
        <v>2.1</v>
      </c>
      <c r="F46">
        <f>C46*E46</f>
        <v>1.8900000000000001</v>
      </c>
      <c r="G46">
        <f>F46*10.76</f>
        <v>20.336400000000001</v>
      </c>
      <c r="I46">
        <f>G46</f>
        <v>20.336400000000001</v>
      </c>
    </row>
    <row r="48" spans="1:9" x14ac:dyDescent="0.3">
      <c r="A48" t="s">
        <v>43</v>
      </c>
      <c r="B48">
        <v>4</v>
      </c>
      <c r="C48" s="9">
        <v>3</v>
      </c>
      <c r="E48" s="9">
        <v>0.1</v>
      </c>
      <c r="F48">
        <f>B48*C48*E48</f>
        <v>1.2000000000000002</v>
      </c>
      <c r="G48">
        <f>F48*10.76</f>
        <v>12.912000000000001</v>
      </c>
      <c r="I48">
        <f>G48</f>
        <v>12.912000000000001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Carpentry - Kit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Mahadik</dc:creator>
  <cp:lastModifiedBy>Kaium</cp:lastModifiedBy>
  <dcterms:created xsi:type="dcterms:W3CDTF">2018-10-06T11:41:13Z</dcterms:created>
  <dcterms:modified xsi:type="dcterms:W3CDTF">2023-12-21T07:53:57Z</dcterms:modified>
</cp:coreProperties>
</file>