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108" yWindow="-108" windowWidth="23256" windowHeight="12576" tabRatio="696" firstSheet="1" activeTab="1"/>
  </bookViews>
  <sheets>
    <sheet name="Masala Kitchen MB" sheetId="15" state="hidden" r:id="rId1"/>
    <sheet name="FOH AREA BOQ " sheetId="19" r:id="rId2"/>
    <sheet name="FOH AREA  MB " sheetId="16" state="hidden" r:id="rId3"/>
    <sheet name="Basement MB " sheetId="21" state="hidden" r:id="rId4"/>
    <sheet name="CIVIL INTERIOR MAKE LIST" sheetId="10"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9" l="1"/>
  <c r="G52" i="19" l="1"/>
  <c r="G51" i="19"/>
  <c r="G50" i="19" l="1"/>
  <c r="I56" i="19" l="1"/>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G38" i="19" l="1"/>
  <c r="G39" i="19" s="1"/>
  <c r="G34" i="19"/>
  <c r="G33" i="19"/>
  <c r="G32" i="19"/>
  <c r="G31" i="19"/>
  <c r="G15" i="19"/>
  <c r="G11" i="19"/>
  <c r="G5" i="19"/>
  <c r="G6" i="19" s="1"/>
  <c r="G114" i="16"/>
  <c r="G294" i="15"/>
  <c r="G293" i="15"/>
  <c r="G288" i="15"/>
  <c r="G282" i="15"/>
  <c r="G283" i="15"/>
  <c r="G132" i="21"/>
  <c r="G126" i="21"/>
  <c r="G125" i="21"/>
  <c r="G124" i="21"/>
  <c r="G28" i="19" l="1"/>
  <c r="G297" i="15"/>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A56" i="19" l="1"/>
  <c r="G56" i="19"/>
  <c r="G58" i="19" s="1"/>
  <c r="G49" i="19" l="1"/>
  <c r="G313" i="15" l="1"/>
  <c r="G314" i="15"/>
  <c r="G44" i="19"/>
  <c r="G122" i="16"/>
  <c r="G113" i="16"/>
  <c r="G316" i="15" l="1"/>
  <c r="G317" i="15" s="1"/>
  <c r="G318" i="15" s="1"/>
  <c r="G123" i="16"/>
  <c r="G124" i="16" s="1"/>
  <c r="G112" i="16"/>
  <c r="G116" i="16" s="1"/>
  <c r="G103" i="16"/>
  <c r="G104" i="16"/>
  <c r="G105" i="16"/>
  <c r="G102" i="16"/>
  <c r="G107" i="16" s="1"/>
  <c r="G47" i="19"/>
  <c r="G48" i="19"/>
  <c r="A47" i="19"/>
  <c r="A48" i="19"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43" i="19"/>
  <c r="G42" i="19"/>
  <c r="G41" i="19"/>
  <c r="A41" i="19"/>
  <c r="A42" i="19" s="1"/>
  <c r="A43" i="19" s="1"/>
  <c r="A44" i="19" s="1"/>
  <c r="A31" i="19"/>
  <c r="A32" i="19" s="1"/>
  <c r="A33" i="19" s="1"/>
  <c r="A34" i="19" s="1"/>
  <c r="A10" i="19"/>
  <c r="A12" i="19" s="1"/>
  <c r="A14" i="19" s="1"/>
  <c r="A16" i="19" s="1"/>
  <c r="A18" i="19" s="1"/>
  <c r="A21" i="19" s="1"/>
  <c r="A23" i="19" s="1"/>
  <c r="A25" i="19" s="1"/>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45" i="19"/>
  <c r="G217" i="15"/>
  <c r="G218" i="15" s="1"/>
  <c r="G201" i="15"/>
  <c r="G273" i="15"/>
  <c r="G274" i="15" s="1"/>
  <c r="G56" i="16"/>
  <c r="G231" i="15"/>
  <c r="G232" i="15" s="1"/>
  <c r="G108" i="16"/>
  <c r="G109" i="16" s="1"/>
  <c r="G57" i="16"/>
  <c r="G58" i="16" s="1"/>
  <c r="G46" i="16"/>
  <c r="G47" i="16" s="1"/>
  <c r="G72" i="16"/>
  <c r="G130" i="15"/>
  <c r="G131" i="15" s="1"/>
  <c r="G132" i="15" s="1"/>
  <c r="G133" i="15" s="1"/>
  <c r="G36" i="19"/>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G59" i="19" l="1"/>
</calcChain>
</file>

<file path=xl/sharedStrings.xml><?xml version="1.0" encoding="utf-8"?>
<sst xmlns="http://schemas.openxmlformats.org/spreadsheetml/2006/main" count="464" uniqueCount="383">
  <si>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</si>
  <si>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</si>
  <si>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</si>
  <si>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</si>
  <si>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</si>
  <si>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</si>
  <si>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</si>
  <si>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</si>
  <si>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</si>
  <si>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</si>
  <si>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</si>
  <si>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</si>
  <si>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</si>
  <si>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</si>
  <si>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</si>
  <si>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</si>
  <si>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</si>
  <si>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</si>
  <si>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</si>
  <si>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</si>
  <si>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</si>
  <si>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</si>
  <si>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</si>
  <si>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</si>
  <si>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</si>
  <si>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</si>
  <si>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</si>
  <si>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</si>
  <si>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TRAP DOORS [IN  BOH AREA]</t>
  </si>
  <si>
    <t>Sqft</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</si>
  <si>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</si>
  <si>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</si>
  <si>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</si>
  <si>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</si>
  <si>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</si>
  <si>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</si>
  <si>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</si>
  <si>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</si>
  <si>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</si>
  <si>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</si>
  <si>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</si>
  <si>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</si>
  <si>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</si>
  <si>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</si>
  <si>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</si>
  <si>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</si>
  <si>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</si>
  <si>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</si>
  <si>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</si>
  <si>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</si>
  <si>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</si>
  <si>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</si>
  <si>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</si>
  <si>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</si>
  <si>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</si>
  <si>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</si>
  <si>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</si>
  <si>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</si>
  <si>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</si>
  <si>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</si>
  <si>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</si>
  <si>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</si>
  <si>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</si>
  <si>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</si>
  <si>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</si>
  <si>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</si>
  <si>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</si>
  <si>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</si>
  <si>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</si>
  <si>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</si>
  <si>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</si>
  <si>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</si>
  <si>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</si>
  <si>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</si>
  <si>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</si>
  <si>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</si>
  <si>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</si>
  <si>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</si>
  <si>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</si>
  <si>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</si>
  <si>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</si>
  <si>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</si>
  <si>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</si>
  <si>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</si>
  <si>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</si>
  <si>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</si>
  <si>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</si>
  <si>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</si>
  <si>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</si>
  <si>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</si>
  <si>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</si>
  <si>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</si>
  <si>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</si>
  <si>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</si>
  <si>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</si>
  <si>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</si>
  <si>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</si>
  <si>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</si>
  <si>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</si>
  <si>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</si>
  <si>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</si>
  <si>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</si>
  <si>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</si>
  <si>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</si>
  <si>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</si>
  <si>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</si>
  <si>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</si>
  <si>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</si>
  <si>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</si>
  <si>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</si>
  <si>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</si>
  <si>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</si>
  <si>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</si>
  <si>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</si>
  <si>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</si>
  <si>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</si>
  <si>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</si>
  <si>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</si>
  <si>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</si>
  <si>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</si>
  <si>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</si>
  <si>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</si>
  <si>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</si>
  <si>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</si>
  <si>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</si>
  <si>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</si>
  <si>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</si>
  <si>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</si>
  <si>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</si>
  <si>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</si>
  <si>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</si>
  <si>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</si>
  <si>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</si>
  <si>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</si>
  <si>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</si>
  <si>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</si>
  <si>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</si>
  <si>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</si>
  <si>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</si>
  <si>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</si>
  <si>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</si>
  <si>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</si>
  <si>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</si>
  <si>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</si>
  <si>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</si>
  <si>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</si>
  <si>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</si>
  <si>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</si>
  <si>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</si>
  <si>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</si>
  <si>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</si>
  <si>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</si>
  <si>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</si>
  <si>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</si>
  <si>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</si>
  <si>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</si>
  <si>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</si>
  <si>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</si>
  <si>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</si>
  <si>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</si>
  <si>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</si>
  <si>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</si>
  <si>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</si>
  <si>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</si>
  <si>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</si>
  <si>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</si>
  <si>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</si>
  <si>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</si>
  <si>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</si>
  <si>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</si>
  <si>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</si>
  <si>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</si>
  <si>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</si>
  <si>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</si>
  <si>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</si>
  <si>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</si>
  <si>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</si>
  <si>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</si>
  <si>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</si>
  <si>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</si>
  <si>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</si>
  <si>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</si>
  <si>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</si>
  <si>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</si>
  <si>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</si>
  <si>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</si>
  <si>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</si>
  <si>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</si>
  <si>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</si>
  <si>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</si>
  <si>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</si>
  <si>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</si>
  <si>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</si>
  <si>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</si>
  <si>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</si>
  <si>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</si>
  <si>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</si>
  <si>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</si>
  <si>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</si>
  <si>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</si>
  <si>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</si>
  <si>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</si>
  <si>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</si>
  <si>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</si>
  <si>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</si>
  <si>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</si>
  <si>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</si>
  <si>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</si>
  <si>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</si>
  <si>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</si>
  <si>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</si>
  <si>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</si>
  <si>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</si>
  <si>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</si>
  <si>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</si>
  <si>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</si>
  <si>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</si>
  <si>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</si>
  <si>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</si>
  <si>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</si>
  <si>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</si>
  <si>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</si>
  <si>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</si>
  <si>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</si>
  <si>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</si>
  <si>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</si>
  <si>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</si>
  <si>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</si>
  <si>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</si>
  <si>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</si>
  <si>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</si>
  <si>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</si>
  <si>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</si>
  <si>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</si>
  <si>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</si>
  <si>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</si>
  <si>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</si>
  <si>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</si>
  <si>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</si>
  <si>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</si>
  <si>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 xml:space="preserve">ANTI-TERMITE TREATMENT WORK </t>
  </si>
  <si>
    <t xml:space="preserve">WOOD WORK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</si>
  <si>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</si>
  <si>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</si>
  <si>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</si>
  <si>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</si>
  <si>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</si>
  <si>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</si>
  <si>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</si>
  <si>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</si>
  <si>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</si>
  <si>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</si>
  <si>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</si>
  <si>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</si>
  <si>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</si>
  <si>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</si>
  <si>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</si>
  <si>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</si>
  <si>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</si>
  <si>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</si>
  <si>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</si>
  <si>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</si>
  <si>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</si>
  <si>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</si>
  <si>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</si>
  <si>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</si>
  <si>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</si>
  <si>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</si>
  <si>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</si>
  <si>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</si>
  <si>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</si>
  <si>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</si>
  <si>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</si>
  <si>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</si>
  <si>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</si>
  <si>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</si>
  <si>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</si>
  <si>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</si>
  <si>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</si>
  <si>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</si>
  <si>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</si>
  <si>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</si>
  <si>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</si>
  <si>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</si>
  <si>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</si>
  <si>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</si>
  <si>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</si>
  <si>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</si>
  <si>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</si>
  <si>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</si>
  <si>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</si>
  <si>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</si>
  <si>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</si>
  <si>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</si>
  <si>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 xml:space="preserve">FRENCH WENGE ( SIDRON )Tile Flooring ( FOH  Area ) </t>
  </si>
  <si>
    <t xml:space="preserve">R.O.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</si>
  <si>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</si>
  <si>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</si>
  <si>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</si>
  <si>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</si>
  <si>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</si>
  <si>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</si>
  <si>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</si>
  <si>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</si>
  <si>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</si>
  <si>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</si>
  <si>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</si>
  <si>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</si>
  <si>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</si>
  <si>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</si>
  <si>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</si>
  <si>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</si>
  <si>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MORACCON MOSAIC  Tile Flooring ( FOH  Area ) </t>
  </si>
  <si>
    <t xml:space="preserve">POS &amp; BAIN MARRY COUNTER </t>
  </si>
  <si>
    <t xml:space="preserve">MISC. WORK </t>
  </si>
  <si>
    <t xml:space="preserve">Total of Misc. Work </t>
  </si>
  <si>
    <t>Floor Tiles -1 300 x 300     MORACCON MOSAIC</t>
  </si>
  <si>
    <t>Tile -2  600 x 1200  FRENCH WENGE ( Sidron )</t>
  </si>
  <si>
    <t xml:space="preserve">AZUL BIANCO  ( SIDRON )Tile Flooring ( FOH  Area ) </t>
  </si>
  <si>
    <t>Tile -3 AZUL BIANCO 600 x 600</t>
  </si>
  <si>
    <t xml:space="preserve">Less Moraccon Mosaic Tiles </t>
  </si>
  <si>
    <t xml:space="preserve">MS  LOW HEIGHT PARTITION </t>
  </si>
  <si>
    <r>
      <rPr>
        <sz val="10"/>
        <rFont val="Arial"/>
        <family val="2"/>
      </rPr>
      <t>Providing &amp; laying floor SS   transition profile as per approved sample including all fixing arrangement between junction of two type flooring i.e. wooden &amp; carpet &amp; tile / stone junction complete in all respect</t>
    </r>
    <r>
      <rPr>
        <b/>
        <sz val="10"/>
        <rFont val="Arial"/>
        <family val="2"/>
      </rPr>
      <t>.( Basic cost for Transition profile @ Rs. 350/- Rmtr)</t>
    </r>
  </si>
  <si>
    <t>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t>
  </si>
  <si>
    <t xml:space="preserve">Trasition Profile </t>
  </si>
  <si>
    <t xml:space="preserve">FOH AREA </t>
  </si>
  <si>
    <t>Less HDHMR Board Ceiling</t>
  </si>
  <si>
    <t xml:space="preserve">HDHMR BORAD CEILING </t>
  </si>
  <si>
    <t>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t>
  </si>
  <si>
    <t xml:space="preserve">Cove in Ceiling Area </t>
  </si>
  <si>
    <t xml:space="preserve">Ultra Bar Bulk Head </t>
  </si>
  <si>
    <t xml:space="preserve">FOH AREA SS TRANSITION PROFILE </t>
  </si>
  <si>
    <t xml:space="preserve">FOH AREA COLOUMN INSIDE PAINT </t>
  </si>
  <si>
    <t xml:space="preserve">FOH AREA PERIPHERY  LOW HEIGHT PARTITION </t>
  </si>
  <si>
    <t>FOH AREA PARTITION BETWEEN TABLE</t>
  </si>
  <si>
    <t xml:space="preserve">Total of Wood Work </t>
  </si>
  <si>
    <t>Providing Making &amp;fixing in position Ultra bar lit signage  ( 2500 x 400mm ) made of MS Frame work finish with paint including all fixing arrangement, lit etc. complete.</t>
  </si>
  <si>
    <t xml:space="preserve">Near Glazing FOH Area </t>
  </si>
  <si>
    <r>
      <t xml:space="preserve">FLOORING TILE  Providing &amp; laying MORACCON MOSAIC tiles  ( KASA DECOR ) of size of 300 x 300 mm on 40 mm thk of cement sand bedding with CM 1:4 (fixing to be done with cement slurry &amp; paste) for dinning area with all grouting.Marfil Make </t>
    </r>
    <r>
      <rPr>
        <b/>
        <sz val="10"/>
        <color rgb="FFFF0000"/>
        <rFont val="Arial"/>
        <family val="2"/>
      </rPr>
      <t xml:space="preserve"> (Basic Rate of tile Rs.160/- per sq.ft.)</t>
    </r>
  </si>
  <si>
    <r>
      <t>FLOORING TILE  Providing &amp; laying AZUL BIANCO tiles of size of 600 x 600 mm on 40 mm thk of cement sand bedding with CM 1:4 (fixing to be done with cement slurry &amp; paste) for dinning area with all grouting.Marfil Make</t>
    </r>
    <r>
      <rPr>
        <sz val="10"/>
        <color rgb="FFFF0000"/>
        <rFont val="Arial"/>
        <family val="2"/>
      </rPr>
      <t xml:space="preserve"> </t>
    </r>
    <r>
      <rPr>
        <b/>
        <sz val="10"/>
        <color rgb="FFFF0000"/>
        <rFont val="Arial"/>
        <family val="2"/>
      </rPr>
      <t xml:space="preserve"> (Basic Rate of tile Rs.65/- per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</si>
  <si>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complete.</t>
    </r>
    <r>
      <rPr>
        <sz val="10"/>
        <color rgb="FFFF0000"/>
        <rFont val="Arial"/>
        <family val="2"/>
      </rPr>
      <t xml:space="preserve"> </t>
    </r>
    <r>
      <rPr>
        <b/>
        <sz val="10"/>
        <rFont val="Arial"/>
        <family val="2"/>
      </rPr>
      <t>(Base Rate of granite is Rs 180 /- sq.ft.)</t>
    </r>
  </si>
  <si>
    <t xml:space="preserve">Providing &amp; making Cove in ceiling as per design </t>
  </si>
  <si>
    <t xml:space="preserve">BOQ  FOR CIVIL &amp;  INTERIOR  WORK   FOR  FOH    AREA  FOR  FOOD  COURT AT  JAIPUR  AIRPORT </t>
  </si>
  <si>
    <t xml:space="preserve">GRAPHIC / SIGNAGES </t>
  </si>
  <si>
    <t>Total of Graphic / Signages</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</si>
  <si>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</si>
  <si>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</si>
  <si>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</si>
  <si>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</si>
  <si>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</si>
  <si>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</si>
  <si>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</si>
  <si>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</si>
  <si>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</si>
  <si>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</si>
  <si>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</si>
  <si>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</si>
  <si>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</si>
  <si>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</si>
  <si>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</si>
  <si>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</si>
  <si>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</si>
  <si>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</si>
  <si>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</si>
  <si>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rPr>
        <sz val="10"/>
        <rFont val="Arial"/>
        <family val="2"/>
      </rPr>
      <t>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t>
    </r>
    <r>
      <rPr>
        <b/>
        <sz val="10"/>
        <rFont val="Arial"/>
        <family val="2"/>
      </rPr>
      <t xml:space="preserve">  ( Base Rate of Veneer @ Rs. 150/- Sqft )</t>
    </r>
  </si>
  <si>
    <r>
      <t xml:space="preserve">Providing &amp;  applying </t>
    </r>
    <r>
      <rPr>
        <sz val="11"/>
        <color theme="1"/>
        <rFont val="Calibri"/>
        <family val="2"/>
        <scheme val="minor"/>
      </rPr>
      <t>O</t>
    </r>
    <r>
      <rPr>
        <sz val="10"/>
        <color theme="1"/>
        <rFont val="Arial"/>
        <family val="2"/>
      </rPr>
      <t>f Two or more coats of  roller applied</t>
    </r>
    <r>
      <rPr>
        <b/>
        <sz val="10"/>
        <color theme="1"/>
        <rFont val="Arial"/>
        <family val="2"/>
      </rPr>
      <t xml:space="preserve">  </t>
    </r>
    <r>
      <rPr>
        <sz val="10"/>
        <color theme="1"/>
        <rFont val="Arial"/>
        <family val="2"/>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</si>
  <si>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</si>
  <si>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</si>
  <si>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</si>
  <si>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</si>
  <si>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</si>
  <si>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</si>
  <si>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</si>
  <si>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</si>
  <si>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</si>
  <si>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r>
      <t>FLOORING TILE  Providing &amp; laying FRENCH WENGE ( Sidron )  tiles of size of 600 x 1200 mm on 40 mm thk of cement sand bedding with CM 1:4 (fixing to be done with cement slurry &amp; paste) for dinning area with all grouting.Marfil Make</t>
    </r>
    <r>
      <rPr>
        <sz val="10"/>
        <color rgb="FFFF0000"/>
        <rFont val="Arial"/>
        <family val="2"/>
      </rPr>
      <t xml:space="preserve"> </t>
    </r>
    <r>
      <rPr>
        <b/>
        <sz val="10"/>
        <rFont val="Arial"/>
        <family val="2"/>
      </rPr>
      <t xml:space="preserve"> (Basic Rate of tile Rs.160/- per sq.ft.)</t>
    </r>
  </si>
  <si>
    <t>Scaffolding required for ducting work outside premises</t>
  </si>
  <si>
    <t>Job</t>
  </si>
  <si>
    <t>Barricading and flex for ducting work outside premises</t>
  </si>
  <si>
    <t>Barricading and flex to cover scaffolding for ducting work from Ultra bar till airport roof top, considering 3-4 floors.</t>
  </si>
  <si>
    <t>Scaffolding required for ducting to be taken from Ultra area glazing till roof top of airport, considering 3-4 floors.</t>
  </si>
  <si>
    <t>ACP cladding for above point 7.05</t>
  </si>
  <si>
    <t>Airport approved ACP panelling to be done with alluminum framing/ms brackets with fasteners and complete accessories from ground till roof top of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</si>
</sst>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color rgb="FFFF0000"/>
      <name val="Arial"/>
      <family val="2"/>
    </font>
  </fonts>
  <fills count="8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6327">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10" fillId="84" borderId="0"/>
    <xf numFmtId="0" fontId="106" fillId="0" borderId="0" applyBorder="0" applyProtection="0"/>
    <xf numFmtId="0" fontId="40" fillId="0" borderId="0"/>
    <xf numFmtId="0" fontId="40" fillId="0" borderId="0"/>
    <xf numFmtId="0" fontId="111" fillId="85" borderId="0"/>
    <xf numFmtId="0" fontId="108" fillId="0" borderId="0" applyBorder="0" applyProtection="0"/>
    <xf numFmtId="0" fontId="107" fillId="0" borderId="0" applyBorder="0" applyProtection="0"/>
    <xf numFmtId="0" fontId="4" fillId="0" borderId="0"/>
    <xf numFmtId="0" fontId="114" fillId="0" borderId="0" applyBorder="0" applyProtection="0"/>
    <xf numFmtId="0" fontId="26" fillId="0" borderId="0" applyNumberFormat="0" applyFill="0" applyBorder="0" applyAlignment="0" applyProtection="0"/>
    <xf numFmtId="0" fontId="115" fillId="0" borderId="0" applyBorder="0" applyProtection="0"/>
    <xf numFmtId="0" fontId="5" fillId="0" borderId="0"/>
    <xf numFmtId="0" fontId="5" fillId="0" borderId="0"/>
    <xf numFmtId="0" fontId="113"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13" fillId="0" borderId="0"/>
    <xf numFmtId="0" fontId="116" fillId="0" borderId="0"/>
    <xf numFmtId="0" fontId="5" fillId="0" borderId="0"/>
    <xf numFmtId="0" fontId="5" fillId="0" borderId="0"/>
    <xf numFmtId="0" fontId="1" fillId="0" borderId="0"/>
    <xf numFmtId="0" fontId="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 fillId="0" borderId="0">
      <alignment vertical="center"/>
    </xf>
    <xf numFmtId="0" fontId="5" fillId="0" borderId="0">
      <alignment vertical="center"/>
    </xf>
    <xf numFmtId="0" fontId="113" fillId="0" borderId="0"/>
    <xf numFmtId="0" fontId="1" fillId="0" borderId="0"/>
    <xf numFmtId="0" fontId="1" fillId="0" borderId="0"/>
    <xf numFmtId="0" fontId="113" fillId="0" borderId="0"/>
    <xf numFmtId="0" fontId="37" fillId="0" borderId="0"/>
    <xf numFmtId="0" fontId="6" fillId="0" borderId="0"/>
    <xf numFmtId="0" fontId="113" fillId="0" borderId="0"/>
    <xf numFmtId="0" fontId="1" fillId="0" borderId="0"/>
    <xf numFmtId="0" fontId="113" fillId="0" borderId="0"/>
    <xf numFmtId="0" fontId="112" fillId="0" borderId="0"/>
    <xf numFmtId="0" fontId="113" fillId="0" borderId="0"/>
    <xf numFmtId="0" fontId="1" fillId="0" borderId="0"/>
    <xf numFmtId="0" fontId="113" fillId="0" borderId="0"/>
    <xf numFmtId="0" fontId="109" fillId="0" borderId="0">
      <alignment vertical="center"/>
    </xf>
    <xf numFmtId="0" fontId="113" fillId="0" borderId="0"/>
    <xf numFmtId="9" fontId="1" fillId="0" borderId="0" applyFont="0" applyFill="0" applyBorder="0" applyAlignment="0" applyProtection="0"/>
  </cellStyleXfs>
  <cellXfs count="169">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5" fillId="0" borderId="72" xfId="3" applyBorder="1" applyAlignment="1">
      <alignment horizontal="center" vertical="center" wrapText="1"/>
    </xf>
    <xf numFmtId="2" fontId="99" fillId="0" borderId="72" xfId="3" applyNumberFormat="1" applyFont="1" applyBorder="1" applyAlignment="1">
      <alignment horizontal="center" vertical="center" wrapText="1"/>
    </xf>
    <xf numFmtId="0" fontId="100" fillId="0" borderId="72" xfId="0" applyFont="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164" fontId="99" fillId="3" borderId="66" xfId="16" applyFont="1" applyFill="1" applyBorder="1" applyAlignment="1" applyProtection="1">
      <alignment horizontal="center" vertical="center" wrapText="1"/>
      <protection locked="0"/>
    </xf>
    <xf numFmtId="43"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1" fillId="0" borderId="66" xfId="0" applyFont="1" applyBorder="1"/>
    <xf numFmtId="165" fontId="101" fillId="0" borderId="66" xfId="0" applyNumberFormat="1" applyFont="1" applyBorder="1"/>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0" borderId="0" xfId="0" applyFont="1" applyFill="1"/>
    <xf numFmtId="0" fontId="0" fillId="80" borderId="0" xfId="0" applyFill="1"/>
    <xf numFmtId="0" fontId="5" fillId="0" borderId="73" xfId="3" applyBorder="1" applyAlignment="1">
      <alignment horizontal="center" vertical="center" wrapText="1"/>
    </xf>
    <xf numFmtId="165" fontId="100" fillId="0" borderId="73" xfId="2" applyNumberFormat="1" applyFont="1" applyFill="1" applyBorder="1" applyAlignment="1" applyProtection="1">
      <alignment horizontal="center" vertical="center" wrapText="1"/>
      <protection locked="0"/>
    </xf>
    <xf numFmtId="165" fontId="100" fillId="0" borderId="73" xfId="2" applyNumberFormat="1" applyFont="1" applyFill="1" applyBorder="1" applyAlignment="1" applyProtection="1">
      <alignment horizontal="center" vertical="center" wrapText="1"/>
    </xf>
    <xf numFmtId="0" fontId="0" fillId="0" borderId="73" xfId="0" applyBorder="1"/>
    <xf numFmtId="0" fontId="100" fillId="0" borderId="73" xfId="0" applyFont="1" applyBorder="1" applyAlignment="1">
      <alignment horizontal="center" vertical="center" wrapText="1"/>
    </xf>
    <xf numFmtId="2" fontId="99" fillId="0" borderId="73" xfId="5" applyNumberFormat="1" applyFont="1" applyBorder="1" applyAlignment="1">
      <alignment horizontal="center" vertical="center" wrapText="1"/>
    </xf>
    <xf numFmtId="0" fontId="100" fillId="0" borderId="73" xfId="3" applyFont="1" applyBorder="1" applyAlignment="1">
      <alignment horizontal="left" vertical="top" wrapText="1"/>
    </xf>
    <xf numFmtId="2" fontId="99" fillId="0" borderId="73" xfId="3" applyNumberFormat="1" applyFont="1" applyBorder="1" applyAlignment="1">
      <alignment horizontal="center" vertical="center" wrapText="1"/>
    </xf>
    <xf numFmtId="2" fontId="99" fillId="5" borderId="73" xfId="3" applyNumberFormat="1" applyFont="1" applyFill="1" applyBorder="1" applyAlignment="1">
      <alignment horizontal="center" vertical="center" wrapText="1"/>
    </xf>
    <xf numFmtId="0" fontId="99" fillId="5" borderId="73" xfId="3" applyFont="1" applyFill="1" applyBorder="1" applyAlignment="1">
      <alignment horizontal="left" vertical="top" wrapText="1"/>
    </xf>
    <xf numFmtId="0" fontId="100" fillId="5" borderId="73" xfId="0" applyFont="1" applyFill="1" applyBorder="1" applyAlignment="1">
      <alignment horizontal="center" vertical="center" wrapText="1"/>
    </xf>
    <xf numFmtId="165" fontId="100" fillId="5" borderId="73" xfId="2" applyNumberFormat="1" applyFont="1" applyFill="1" applyBorder="1" applyAlignment="1" applyProtection="1">
      <alignment horizontal="center" vertical="center" wrapText="1"/>
      <protection locked="0"/>
    </xf>
    <xf numFmtId="165" fontId="102" fillId="5" borderId="73" xfId="2" applyNumberFormat="1" applyFont="1" applyFill="1" applyBorder="1" applyAlignment="1" applyProtection="1">
      <alignment horizontal="center" vertical="center" wrapText="1"/>
    </xf>
    <xf numFmtId="0" fontId="99" fillId="0" borderId="73" xfId="3" applyFont="1" applyBorder="1" applyAlignment="1">
      <alignment horizontal="left" vertical="top" wrapText="1"/>
    </xf>
    <xf numFmtId="165" fontId="102" fillId="0" borderId="73" xfId="2" applyNumberFormat="1" applyFont="1" applyFill="1" applyBorder="1" applyAlignment="1" applyProtection="1">
      <alignment horizontal="center" vertical="center" wrapText="1"/>
    </xf>
    <xf numFmtId="2" fontId="99" fillId="81" borderId="73" xfId="3" applyNumberFormat="1" applyFont="1" applyFill="1" applyBorder="1" applyAlignment="1">
      <alignment horizontal="center" vertical="center" wrapText="1"/>
    </xf>
    <xf numFmtId="0" fontId="99" fillId="81" borderId="73" xfId="3" applyFont="1" applyFill="1" applyBorder="1" applyAlignment="1">
      <alignment horizontal="left" vertical="top" wrapText="1"/>
    </xf>
    <xf numFmtId="0" fontId="100" fillId="81" borderId="73" xfId="0" applyFont="1" applyFill="1" applyBorder="1" applyAlignment="1">
      <alignment horizontal="center" vertical="center" wrapText="1"/>
    </xf>
    <xf numFmtId="165" fontId="100" fillId="81" borderId="73" xfId="2" applyNumberFormat="1" applyFont="1" applyFill="1" applyBorder="1" applyAlignment="1" applyProtection="1">
      <alignment horizontal="center" vertical="center" wrapText="1"/>
      <protection locked="0"/>
    </xf>
    <xf numFmtId="165" fontId="102" fillId="81" borderId="73" xfId="2" applyNumberFormat="1" applyFont="1" applyFill="1" applyBorder="1" applyAlignment="1" applyProtection="1">
      <alignment horizontal="center" vertical="center" wrapText="1"/>
    </xf>
    <xf numFmtId="0" fontId="0" fillId="0" borderId="74" xfId="0" applyBorder="1"/>
    <xf numFmtId="165" fontId="102" fillId="5" borderId="74" xfId="2" applyNumberFormat="1" applyFont="1" applyFill="1" applyBorder="1" applyAlignment="1" applyProtection="1">
      <alignment horizontal="center" vertical="center" wrapText="1"/>
    </xf>
    <xf numFmtId="165" fontId="100" fillId="5" borderId="74" xfId="2" applyNumberFormat="1" applyFont="1" applyFill="1" applyBorder="1" applyAlignment="1" applyProtection="1">
      <alignment horizontal="center" vertical="center" wrapText="1"/>
      <protection locked="0"/>
    </xf>
    <xf numFmtId="0" fontId="99" fillId="5" borderId="74" xfId="0" applyFont="1" applyFill="1" applyBorder="1" applyAlignment="1">
      <alignment horizontal="left" vertical="top" wrapText="1"/>
    </xf>
    <xf numFmtId="0" fontId="99" fillId="5" borderId="74" xfId="0" applyFont="1" applyFill="1" applyBorder="1" applyAlignment="1">
      <alignment horizontal="center" vertical="center" wrapText="1"/>
    </xf>
    <xf numFmtId="0" fontId="100" fillId="5" borderId="74" xfId="0" applyFont="1" applyFill="1" applyBorder="1" applyAlignment="1">
      <alignment horizontal="center" vertical="center" wrapText="1"/>
    </xf>
    <xf numFmtId="0" fontId="5" fillId="0" borderId="73" xfId="3" applyBorder="1" applyAlignment="1">
      <alignment horizontal="left" vertical="center" wrapText="1"/>
    </xf>
    <xf numFmtId="2" fontId="100" fillId="0" borderId="74" xfId="0" applyNumberFormat="1" applyFont="1" applyBorder="1" applyAlignment="1">
      <alignment horizontal="center" vertical="center" wrapText="1"/>
    </xf>
    <xf numFmtId="2" fontId="99" fillId="4" borderId="74" xfId="0" applyNumberFormat="1" applyFont="1" applyFill="1" applyBorder="1" applyAlignment="1">
      <alignment horizontal="center" vertical="center" wrapText="1"/>
    </xf>
    <xf numFmtId="0" fontId="5" fillId="0" borderId="74" xfId="0" applyFont="1" applyBorder="1" applyAlignment="1">
      <alignment horizontal="left" vertical="top" wrapText="1"/>
    </xf>
    <xf numFmtId="0" fontId="5" fillId="0" borderId="74" xfId="3"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165" fontId="100" fillId="0" borderId="74" xfId="0" applyNumberFormat="1" applyFont="1" applyBorder="1" applyAlignment="1" applyProtection="1">
      <alignment horizontal="center" vertical="center"/>
      <protection locked="0"/>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0" fontId="5" fillId="0" borderId="73" xfId="3" applyBorder="1" applyAlignment="1">
      <alignment horizontal="left" vertical="top" wrapText="1"/>
    </xf>
    <xf numFmtId="2" fontId="99" fillId="5" borderId="74" xfId="3" applyNumberFormat="1" applyFont="1" applyFill="1" applyBorder="1" applyAlignment="1">
      <alignment horizontal="center" vertical="center" wrapText="1"/>
    </xf>
    <xf numFmtId="0" fontId="99" fillId="5" borderId="74" xfId="3" applyFont="1" applyFill="1" applyBorder="1" applyAlignment="1">
      <alignment horizontal="left" vertical="top" wrapText="1"/>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0" fontId="100" fillId="80" borderId="66" xfId="0" applyFont="1" applyFill="1" applyBorder="1" applyAlignment="1">
      <alignment horizontal="center" vertical="center" wrapText="1"/>
    </xf>
    <xf numFmtId="0" fontId="99" fillId="80" borderId="66" xfId="0" applyFont="1" applyFill="1" applyBorder="1" applyAlignment="1">
      <alignment horizontal="center" vertical="center" wrapText="1"/>
    </xf>
    <xf numFmtId="0" fontId="99" fillId="80" borderId="66" xfId="0" applyFont="1" applyFill="1" applyBorder="1" applyAlignment="1">
      <alignment horizontal="left" vertical="top" wrapText="1"/>
    </xf>
    <xf numFmtId="165" fontId="100" fillId="80" borderId="66" xfId="2" applyNumberFormat="1" applyFont="1" applyFill="1" applyBorder="1" applyAlignment="1" applyProtection="1">
      <alignment horizontal="center" vertical="center" wrapText="1"/>
      <protection locked="0"/>
    </xf>
    <xf numFmtId="165" fontId="102" fillId="80" borderId="66" xfId="2" applyNumberFormat="1" applyFont="1" applyFill="1" applyBorder="1" applyAlignment="1" applyProtection="1">
      <alignment horizontal="center" vertical="center" wrapText="1"/>
    </xf>
    <xf numFmtId="0" fontId="99" fillId="0" borderId="74" xfId="0" applyFont="1" applyBorder="1" applyAlignment="1">
      <alignment horizontal="center" vertical="center" wrapText="1"/>
    </xf>
    <xf numFmtId="0" fontId="99" fillId="0" borderId="74" xfId="0" applyFont="1" applyBorder="1" applyAlignment="1">
      <alignment horizontal="left" vertical="top" wrapText="1"/>
    </xf>
    <xf numFmtId="0" fontId="0" fillId="0" borderId="77" xfId="0" applyBorder="1"/>
    <xf numFmtId="2" fontId="99" fillId="0" borderId="77" xfId="3" applyNumberFormat="1" applyFont="1" applyBorder="1" applyAlignment="1">
      <alignment horizontal="center" vertical="center" wrapText="1"/>
    </xf>
    <xf numFmtId="0" fontId="99" fillId="0" borderId="77" xfId="3" applyFont="1" applyBorder="1" applyAlignment="1">
      <alignment horizontal="left" vertical="top" wrapText="1"/>
    </xf>
    <xf numFmtId="0" fontId="100" fillId="0" borderId="77" xfId="0" applyFont="1" applyBorder="1" applyAlignment="1">
      <alignment horizontal="center" vertical="center" wrapText="1"/>
    </xf>
    <xf numFmtId="165" fontId="100" fillId="0" borderId="77" xfId="2" applyNumberFormat="1" applyFont="1" applyFill="1" applyBorder="1" applyAlignment="1" applyProtection="1">
      <alignment horizontal="center" vertical="center" wrapText="1"/>
      <protection locked="0"/>
    </xf>
    <xf numFmtId="165" fontId="102" fillId="0" borderId="77" xfId="2" applyNumberFormat="1" applyFont="1" applyFill="1" applyBorder="1" applyAlignment="1" applyProtection="1">
      <alignment horizontal="center" vertical="center" wrapText="1"/>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43" fontId="99" fillId="3" borderId="66" xfId="2"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164" fontId="99" fillId="3" borderId="66" xfId="16" applyFont="1" applyFill="1" applyBorder="1" applyAlignment="1" applyProtection="1">
      <alignment horizontal="center" vertical="center" wrapText="1"/>
      <protection locked="0"/>
    </xf>
    <xf numFmtId="0" fontId="13" fillId="0" borderId="5" xfId="13" applyFont="1" applyBorder="1" applyAlignment="1">
      <alignment horizontal="center" vertical="center" wrapText="1"/>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4"/>
  <cols>
    <col min="2" max="2" width="53.6640625" customWidth="1"/>
  </cols>
  <sheetData>
    <row r="1" spans="2:7">
      <c r="B1" s="23" t="s">
        <v>245</v>
      </c>
    </row>
    <row r="2" spans="2:7">
      <c r="B2" t="s">
        <v>269</v>
      </c>
      <c r="C2">
        <v>1</v>
      </c>
      <c r="D2">
        <v>55.484999999999999</v>
      </c>
      <c r="F2">
        <v>10.76</v>
      </c>
      <c r="G2">
        <f>F2*D2*C2</f>
        <v>597.01859999999999</v>
      </c>
    </row>
    <row r="5" spans="2:7">
      <c r="B5" t="s">
        <v>278</v>
      </c>
      <c r="C5">
        <v>1</v>
      </c>
      <c r="D5">
        <v>55.484999999999999</v>
      </c>
      <c r="F5">
        <v>10.76</v>
      </c>
      <c r="G5">
        <f>F5*D5*C5</f>
        <v>597.01859999999999</v>
      </c>
    </row>
    <row r="6" spans="2:7">
      <c r="G6">
        <v>600</v>
      </c>
    </row>
    <row r="11" spans="2:7">
      <c r="B11" s="23" t="s">
        <v>172</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250</v>
      </c>
    </row>
    <row r="26" spans="2:7">
      <c r="C26">
        <v>1</v>
      </c>
      <c r="D26">
        <v>55.484999999999999</v>
      </c>
      <c r="G26">
        <f>D26*C26*10.76</f>
        <v>597.01859999999999</v>
      </c>
    </row>
    <row r="27" spans="2:7">
      <c r="B27" t="s">
        <v>276</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251</v>
      </c>
    </row>
    <row r="36" spans="2:7">
      <c r="C36">
        <v>1</v>
      </c>
      <c r="D36">
        <v>55.484999999999999</v>
      </c>
      <c r="G36">
        <f>D36*C36</f>
        <v>55.484999999999999</v>
      </c>
    </row>
    <row r="37" spans="2:7">
      <c r="G37">
        <f>G36*10.76</f>
        <v>597.01859999999999</v>
      </c>
    </row>
    <row r="39" spans="2:7">
      <c r="G39">
        <v>600</v>
      </c>
    </row>
    <row r="41" spans="2:7">
      <c r="B41" t="s">
        <v>175</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246</v>
      </c>
      <c r="C43">
        <v>-1</v>
      </c>
      <c r="D43">
        <v>0.8</v>
      </c>
      <c r="F43">
        <v>2.1</v>
      </c>
      <c r="G43">
        <f t="shared" si="1"/>
        <v>-1.6800000000000002</v>
      </c>
    </row>
    <row r="44" spans="2:7">
      <c r="B44" t="s">
        <v>247</v>
      </c>
      <c r="C44">
        <v>1</v>
      </c>
      <c r="D44">
        <v>2.4300000000000002</v>
      </c>
      <c r="F44">
        <v>4.2949999999999999</v>
      </c>
      <c r="G44">
        <f t="shared" si="1"/>
        <v>10.43685</v>
      </c>
    </row>
    <row r="45" spans="2:7">
      <c r="B45" t="s">
        <v>248</v>
      </c>
      <c r="C45">
        <v>1</v>
      </c>
      <c r="D45">
        <v>1.8049999999999999</v>
      </c>
      <c r="F45">
        <v>4.2949999999999999</v>
      </c>
      <c r="G45">
        <f t="shared" si="1"/>
        <v>7.7524749999999996</v>
      </c>
    </row>
    <row r="46" spans="2:7">
      <c r="B46" t="s">
        <v>246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271</v>
      </c>
      <c r="C49">
        <v>1</v>
      </c>
      <c r="D49">
        <v>1.8759999999999999</v>
      </c>
      <c r="F49">
        <v>1.05</v>
      </c>
      <c r="G49">
        <f>F49*D49*C49</f>
        <v>1.9698</v>
      </c>
    </row>
    <row r="50" spans="2:7">
      <c r="B50" t="s">
        <v>271</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249</v>
      </c>
    </row>
    <row r="61" spans="2:7">
      <c r="C61">
        <v>2</v>
      </c>
      <c r="D61">
        <v>2.2650000000000001</v>
      </c>
      <c r="F61">
        <v>4.2949999999999999</v>
      </c>
      <c r="G61">
        <f>F61*D61*C61</f>
        <v>19.45635</v>
      </c>
    </row>
    <row r="62" spans="2:7">
      <c r="B62" t="s">
        <v>273</v>
      </c>
      <c r="C62">
        <v>2</v>
      </c>
      <c r="D62">
        <v>5.7149999999999999</v>
      </c>
      <c r="F62">
        <v>4.2949999999999999</v>
      </c>
      <c r="G62">
        <f t="shared" ref="G62:G71" si="3">F62*D62*C62</f>
        <v>49.091850000000001</v>
      </c>
    </row>
    <row r="63" spans="2:7">
      <c r="B63" t="s">
        <v>246</v>
      </c>
      <c r="C63">
        <v>-2</v>
      </c>
      <c r="D63">
        <v>0.8</v>
      </c>
      <c r="F63">
        <v>2.1</v>
      </c>
      <c r="G63">
        <f t="shared" si="3"/>
        <v>-3.3600000000000003</v>
      </c>
    </row>
    <row r="64" spans="2:7">
      <c r="B64" t="s">
        <v>247</v>
      </c>
      <c r="C64">
        <v>2</v>
      </c>
      <c r="D64">
        <v>2.4300000000000002</v>
      </c>
      <c r="F64">
        <v>4.2949999999999999</v>
      </c>
      <c r="G64">
        <f t="shared" si="3"/>
        <v>20.873699999999999</v>
      </c>
    </row>
    <row r="65" spans="2:7">
      <c r="B65" t="s">
        <v>248</v>
      </c>
      <c r="C65">
        <v>2</v>
      </c>
      <c r="D65">
        <v>1.8049999999999999</v>
      </c>
      <c r="F65">
        <v>4.2949999999999999</v>
      </c>
      <c r="G65">
        <f t="shared" si="3"/>
        <v>15.504949999999999</v>
      </c>
    </row>
    <row r="66" spans="2:7">
      <c r="B66" t="s">
        <v>246</v>
      </c>
      <c r="C66">
        <v>-2</v>
      </c>
      <c r="D66">
        <v>0.85</v>
      </c>
      <c r="F66">
        <v>2.1</v>
      </c>
      <c r="G66">
        <f t="shared" si="3"/>
        <v>-3.57</v>
      </c>
    </row>
    <row r="67" spans="2:7">
      <c r="B67" t="s">
        <v>274</v>
      </c>
      <c r="C67">
        <v>2</v>
      </c>
      <c r="D67">
        <v>3.3050000000000002</v>
      </c>
      <c r="F67">
        <v>4.2949999999999999</v>
      </c>
      <c r="G67">
        <f t="shared" si="3"/>
        <v>28.389950000000002</v>
      </c>
    </row>
    <row r="68" spans="2:7">
      <c r="B68" t="s">
        <v>275</v>
      </c>
      <c r="C68">
        <v>-2</v>
      </c>
      <c r="D68">
        <v>0.95</v>
      </c>
      <c r="F68">
        <v>2.1</v>
      </c>
      <c r="G68">
        <f t="shared" si="3"/>
        <v>-3.9899999999999998</v>
      </c>
    </row>
    <row r="69" spans="2:7">
      <c r="B69" t="s">
        <v>272</v>
      </c>
      <c r="C69">
        <v>2</v>
      </c>
      <c r="D69">
        <v>6.9349999999999996</v>
      </c>
      <c r="F69">
        <v>4.2949999999999999</v>
      </c>
      <c r="G69">
        <f t="shared" si="3"/>
        <v>59.571649999999998</v>
      </c>
    </row>
    <row r="70" spans="2:7">
      <c r="B70" t="s">
        <v>270</v>
      </c>
      <c r="C70">
        <v>2</v>
      </c>
      <c r="D70">
        <v>1.8759999999999999</v>
      </c>
      <c r="F70">
        <v>1.05</v>
      </c>
      <c r="G70">
        <f t="shared" si="3"/>
        <v>3.9396</v>
      </c>
    </row>
    <row r="71" spans="2:7">
      <c r="B71" t="s">
        <v>270</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279</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252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253</v>
      </c>
      <c r="C102">
        <v>1</v>
      </c>
      <c r="D102">
        <v>51.427</v>
      </c>
      <c r="G102">
        <f>D102*3.28</f>
        <v>168.68055999999999</v>
      </c>
    </row>
    <row r="105" spans="2:7">
      <c r="G105">
        <f>G102*10%</f>
        <v>16.868055999999999</v>
      </c>
    </row>
    <row r="106" spans="2:7">
      <c r="G106">
        <f>SUM(G102:G105)</f>
        <v>185.54861599999998</v>
      </c>
    </row>
    <row r="109" spans="2:7">
      <c r="B109" s="23" t="s">
        <v>280</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281</v>
      </c>
    </row>
    <row r="116" spans="2:7">
      <c r="B116" t="s">
        <v>293</v>
      </c>
      <c r="C116">
        <v>1</v>
      </c>
      <c r="D116">
        <v>3.3149999999999999</v>
      </c>
      <c r="G116">
        <f>D116*C116*3.28</f>
        <v>10.873199999999999</v>
      </c>
    </row>
    <row r="117" spans="2:7">
      <c r="B117" t="s">
        <v>292</v>
      </c>
      <c r="C117">
        <v>1</v>
      </c>
      <c r="D117">
        <v>4.63</v>
      </c>
      <c r="G117">
        <f>D117*C117*3.28</f>
        <v>15.186399999999999</v>
      </c>
    </row>
    <row r="118" spans="2:7">
      <c r="B118" t="s">
        <v>292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291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254</v>
      </c>
    </row>
    <row r="137" spans="2:7">
      <c r="B137" t="s">
        <v>255</v>
      </c>
      <c r="C137">
        <v>1</v>
      </c>
      <c r="D137">
        <v>51.427</v>
      </c>
      <c r="F137">
        <v>2.4550000000000001</v>
      </c>
      <c r="G137">
        <f>C137*D137*F137*10.76</f>
        <v>1358.4853466</v>
      </c>
    </row>
    <row r="138" spans="2:7">
      <c r="B138" t="s">
        <v>282</v>
      </c>
      <c r="C138">
        <v>-1</v>
      </c>
      <c r="D138">
        <v>4.63</v>
      </c>
      <c r="F138">
        <v>1.5</v>
      </c>
      <c r="G138">
        <f t="shared" ref="G138:G147" si="7">C138*D138*F138*10.76</f>
        <v>-74.728200000000001</v>
      </c>
    </row>
    <row r="139" spans="2:7">
      <c r="B139" t="s">
        <v>282</v>
      </c>
      <c r="C139">
        <v>-1</v>
      </c>
      <c r="D139">
        <v>1.31</v>
      </c>
      <c r="F139">
        <v>1.5</v>
      </c>
      <c r="G139">
        <f t="shared" si="7"/>
        <v>-21.1434</v>
      </c>
    </row>
    <row r="140" spans="2:7">
      <c r="B140" t="s">
        <v>284</v>
      </c>
      <c r="C140">
        <v>-1</v>
      </c>
      <c r="D140">
        <v>1.875</v>
      </c>
      <c r="F140">
        <v>1.5</v>
      </c>
      <c r="G140">
        <f t="shared" si="7"/>
        <v>-30.262499999999999</v>
      </c>
    </row>
    <row r="141" spans="2:7">
      <c r="B141" t="s">
        <v>285</v>
      </c>
      <c r="C141">
        <v>-1</v>
      </c>
      <c r="D141">
        <v>5.8170000000000002</v>
      </c>
      <c r="F141">
        <v>2.4550000000000001</v>
      </c>
      <c r="G141">
        <f t="shared" si="7"/>
        <v>-153.66070859999999</v>
      </c>
    </row>
    <row r="142" spans="2:7">
      <c r="B142" t="s">
        <v>283</v>
      </c>
      <c r="C142">
        <v>-1</v>
      </c>
      <c r="D142">
        <v>2.278</v>
      </c>
      <c r="F142">
        <v>2.4550000000000001</v>
      </c>
      <c r="G142">
        <f t="shared" si="7"/>
        <v>-60.175192400000007</v>
      </c>
    </row>
    <row r="143" spans="2:7">
      <c r="B143" t="s">
        <v>286</v>
      </c>
      <c r="C143">
        <v>-1</v>
      </c>
      <c r="D143">
        <v>2.528</v>
      </c>
      <c r="F143">
        <v>2.4550000000000001</v>
      </c>
      <c r="G143">
        <f t="shared" si="7"/>
        <v>-66.779142399999998</v>
      </c>
    </row>
    <row r="144" spans="2:7">
      <c r="B144" t="s">
        <v>287</v>
      </c>
      <c r="C144">
        <v>-1</v>
      </c>
      <c r="D144">
        <v>3.23</v>
      </c>
      <c r="F144">
        <v>2.4550000000000001</v>
      </c>
      <c r="G144">
        <f t="shared" si="7"/>
        <v>-85.323034000000007</v>
      </c>
    </row>
    <row r="145" spans="2:7">
      <c r="B145" t="s">
        <v>288</v>
      </c>
      <c r="C145">
        <v>1</v>
      </c>
      <c r="D145">
        <v>0.8</v>
      </c>
      <c r="F145">
        <v>0.3</v>
      </c>
      <c r="G145">
        <f t="shared" si="7"/>
        <v>2.5823999999999998</v>
      </c>
    </row>
    <row r="146" spans="2:7">
      <c r="C146">
        <v>1</v>
      </c>
      <c r="D146">
        <v>0.95</v>
      </c>
      <c r="F146">
        <v>0.3</v>
      </c>
      <c r="G146">
        <f t="shared" si="7"/>
        <v>3.0665999999999998</v>
      </c>
    </row>
    <row r="147" spans="2:7">
      <c r="B147" t="s">
        <v>289</v>
      </c>
      <c r="C147">
        <v>-1</v>
      </c>
      <c r="D147">
        <v>3.1749999999999998</v>
      </c>
      <c r="F147">
        <v>2.2999999999999998</v>
      </c>
      <c r="G147">
        <f t="shared" si="7"/>
        <v>-78.574899999999985</v>
      </c>
    </row>
    <row r="148" spans="2:7">
      <c r="B148" t="s">
        <v>299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296</v>
      </c>
    </row>
    <row r="155" spans="2:7">
      <c r="B155" t="s">
        <v>298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258</v>
      </c>
    </row>
    <row r="164" spans="2:7">
      <c r="B164" t="s">
        <v>298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259</v>
      </c>
      <c r="C179" s="100"/>
      <c r="D179" s="100"/>
      <c r="E179" s="100"/>
      <c r="F179" s="100"/>
      <c r="G179" s="100"/>
    </row>
    <row r="180" spans="2:7">
      <c r="B180" s="100" t="s">
        <v>260</v>
      </c>
      <c r="C180" s="100">
        <v>1</v>
      </c>
      <c r="D180" s="100">
        <v>5.7140000000000004</v>
      </c>
      <c r="E180" s="100"/>
      <c r="F180" s="100">
        <v>2.6</v>
      </c>
      <c r="G180" s="100">
        <f>D180*C180*F180*10.76</f>
        <v>159.85486399999999</v>
      </c>
    </row>
    <row r="181" spans="2:7">
      <c r="B181" s="100" t="s">
        <v>275</v>
      </c>
      <c r="C181" s="100">
        <v>-1</v>
      </c>
      <c r="D181" s="100">
        <v>0.8</v>
      </c>
      <c r="E181" s="100"/>
      <c r="F181" s="100">
        <v>2.1</v>
      </c>
      <c r="G181" s="100">
        <f>D181*C181*F181*10.76</f>
        <v>-18.076800000000002</v>
      </c>
    </row>
    <row r="182" spans="2:7">
      <c r="B182" s="100" t="s">
        <v>256</v>
      </c>
      <c r="C182" s="100">
        <v>1</v>
      </c>
      <c r="D182" s="100">
        <v>2.2650000000000001</v>
      </c>
      <c r="E182" s="100"/>
      <c r="F182" s="100">
        <v>2.6</v>
      </c>
      <c r="G182" s="100">
        <f t="shared" ref="G182:G188" si="8">D182*C182*F182*10.76</f>
        <v>63.365639999999999</v>
      </c>
    </row>
    <row r="183" spans="2:7">
      <c r="B183" s="100" t="s">
        <v>261</v>
      </c>
      <c r="C183" s="100">
        <v>-1</v>
      </c>
      <c r="D183" s="100">
        <v>2.2650000000000001</v>
      </c>
      <c r="E183" s="100"/>
      <c r="F183" s="100">
        <v>0.9</v>
      </c>
      <c r="G183" s="100">
        <f>D183*C183*F183*10.76</f>
        <v>-21.934259999999998</v>
      </c>
    </row>
    <row r="184" spans="2:7">
      <c r="B184" s="100" t="s">
        <v>257</v>
      </c>
      <c r="C184" s="100">
        <v>1</v>
      </c>
      <c r="D184" s="100">
        <v>2.5350000000000001</v>
      </c>
      <c r="E184" s="100"/>
      <c r="F184" s="100">
        <v>2.6</v>
      </c>
      <c r="G184" s="100">
        <f t="shared" si="8"/>
        <v>70.919160000000005</v>
      </c>
    </row>
    <row r="185" spans="2:7">
      <c r="B185" s="100" t="s">
        <v>297</v>
      </c>
      <c r="C185" s="100">
        <v>1</v>
      </c>
      <c r="D185" s="100">
        <v>5.7149999999999999</v>
      </c>
      <c r="E185" s="100"/>
      <c r="F185" s="100">
        <v>2.6</v>
      </c>
      <c r="G185" s="100">
        <f t="shared" si="8"/>
        <v>159.88283999999999</v>
      </c>
    </row>
    <row r="186" spans="2:7">
      <c r="B186" s="100" t="s">
        <v>275</v>
      </c>
      <c r="C186" s="100">
        <v>-1</v>
      </c>
      <c r="D186" s="100">
        <v>0.8</v>
      </c>
      <c r="E186" s="100"/>
      <c r="F186" s="100">
        <v>2.1</v>
      </c>
      <c r="G186" s="100">
        <f t="shared" si="8"/>
        <v>-18.076800000000002</v>
      </c>
    </row>
    <row r="187" spans="2:7">
      <c r="B187" s="100" t="s">
        <v>297</v>
      </c>
      <c r="C187" s="100">
        <v>1</v>
      </c>
      <c r="D187" s="100">
        <v>3.1949999999999998</v>
      </c>
      <c r="E187" s="100"/>
      <c r="F187" s="100">
        <v>2.6</v>
      </c>
      <c r="G187" s="100">
        <f t="shared" si="8"/>
        <v>89.383319999999998</v>
      </c>
    </row>
    <row r="188" spans="2:7">
      <c r="B188" s="100" t="s">
        <v>275</v>
      </c>
      <c r="C188" s="100">
        <v>-1</v>
      </c>
      <c r="D188" s="100">
        <v>0.95</v>
      </c>
      <c r="E188" s="100"/>
      <c r="F188" s="100">
        <v>2.1</v>
      </c>
      <c r="G188" s="100">
        <f t="shared" si="8"/>
        <v>-21.466199999999997</v>
      </c>
    </row>
    <row r="189" spans="2:7">
      <c r="B189" s="100" t="s">
        <v>302</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301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300</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305</v>
      </c>
    </row>
    <row r="222" spans="2:7">
      <c r="B222" t="s">
        <v>306</v>
      </c>
      <c r="C222">
        <v>1</v>
      </c>
    </row>
    <row r="224" spans="2:7">
      <c r="B224" t="s">
        <v>307</v>
      </c>
      <c r="C224">
        <v>1</v>
      </c>
    </row>
    <row r="226" spans="2:7">
      <c r="B226" t="s">
        <v>308</v>
      </c>
      <c r="C226">
        <v>1</v>
      </c>
    </row>
    <row r="229" spans="2:7">
      <c r="B229" t="s">
        <v>304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313</v>
      </c>
    </row>
    <row r="238" spans="2:7">
      <c r="B238" t="s">
        <v>304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309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303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310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194</v>
      </c>
    </row>
    <row r="281" spans="2:7">
      <c r="C281">
        <v>1</v>
      </c>
      <c r="D281">
        <v>55.484999999999999</v>
      </c>
      <c r="G281">
        <f>D281*C281*10.76</f>
        <v>597.01859999999999</v>
      </c>
    </row>
    <row r="282" spans="2:7">
      <c r="B282" t="s">
        <v>373</v>
      </c>
      <c r="C282">
        <v>-1</v>
      </c>
      <c r="D282">
        <v>16.317</v>
      </c>
      <c r="G282">
        <f t="shared" ref="G282:G283" si="10">D282*C282*10.76</f>
        <v>-175.57092</v>
      </c>
    </row>
    <row r="283" spans="2:7">
      <c r="B283" t="s">
        <v>374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370</v>
      </c>
    </row>
    <row r="293" spans="2:7">
      <c r="B293" t="s">
        <v>371</v>
      </c>
      <c r="C293">
        <v>1</v>
      </c>
      <c r="D293">
        <v>16.317</v>
      </c>
      <c r="G293">
        <f t="shared" ref="G293:G294" si="11">D293*C293*10.76</f>
        <v>175.57092</v>
      </c>
    </row>
    <row r="294" spans="2:7">
      <c r="B294" t="s">
        <v>372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47" workbookViewId="0">
      <selection activeCell="F61" sqref="F61"/>
    </sheetView>
  </sheetViews>
  <sheetFormatPr defaultRowHeight="14.4"/>
  <cols>
    <col min="1" max="1" width="12.44140625" style="30"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 min="9" max="9" width="33.33203125" customWidth="1"/>
  </cols>
  <sheetData>
    <row r="1" spans="1:9" ht="15.6">
      <c r="A1" s="161" t="s">
        <v>342</v>
      </c>
      <c r="B1" s="162"/>
      <c r="C1" s="162"/>
      <c r="D1" s="162"/>
      <c r="E1" s="162"/>
      <c r="F1" s="162"/>
      <c r="G1" s="162"/>
    </row>
    <row r="2" spans="1:9">
      <c r="A2" s="165" t="s">
        <v>180</v>
      </c>
      <c r="B2" s="165" t="s">
        <v>1</v>
      </c>
      <c r="C2" s="166" t="s">
        <v>2</v>
      </c>
      <c r="D2" s="165" t="s">
        <v>3</v>
      </c>
      <c r="E2" s="167" t="s">
        <v>181</v>
      </c>
      <c r="F2" s="163" t="s">
        <v>36</v>
      </c>
      <c r="G2" s="163" t="s">
        <v>4</v>
      </c>
      <c r="H2" s="31" t="s">
        <v>266</v>
      </c>
    </row>
    <row r="3" spans="1:9">
      <c r="A3" s="165"/>
      <c r="B3" s="165"/>
      <c r="C3" s="166"/>
      <c r="D3" s="165"/>
      <c r="E3" s="167"/>
      <c r="F3" s="163"/>
      <c r="G3" s="163" t="s">
        <v>5</v>
      </c>
      <c r="H3" s="32"/>
    </row>
    <row r="4" spans="1:9">
      <c r="A4" s="33">
        <v>1</v>
      </c>
      <c r="B4" s="33"/>
      <c r="C4" s="34" t="s">
        <v>240</v>
      </c>
      <c r="D4" s="33"/>
      <c r="E4" s="35"/>
      <c r="F4" s="36"/>
      <c r="G4" s="36"/>
      <c r="H4" s="32"/>
      <c r="I4" t="str">
        <f>CONCATENATE(B$2," ",B4," ",C$2," ",C4)</f>
        <v xml:space="preserve">LOCATION   DESCRIPTION ANTI-TERMITE TREATMENT WORK </v>
      </c>
    </row>
    <row r="5" spans="1:9" ht="79.2">
      <c r="A5" s="37">
        <v>1.1000000000000001</v>
      </c>
      <c r="B5" s="38" t="s">
        <v>183</v>
      </c>
      <c r="C5" s="39" t="s">
        <v>182</v>
      </c>
      <c r="D5" s="40" t="s">
        <v>6</v>
      </c>
      <c r="E5" s="41">
        <v>850</v>
      </c>
      <c r="F5" s="42">
        <v>25</v>
      </c>
      <c r="G5" s="42">
        <f>F5*E5</f>
        <v>21250</v>
      </c>
      <c r="H5" s="32"/>
      <c r="I5" t="str">
        <f t="shared" ref="I5:I56" si="0">CONCATENATE(B$2," ",B5," ",C$2," ",C5)</f>
        <v>LOCATION  BOH &amp; MOH AREA  DESCRIPTION 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v>
      </c>
    </row>
    <row r="6" spans="1:9">
      <c r="A6" s="43"/>
      <c r="B6" s="44"/>
      <c r="C6" s="45" t="s">
        <v>186</v>
      </c>
      <c r="D6" s="46"/>
      <c r="E6" s="46"/>
      <c r="F6" s="46"/>
      <c r="G6" s="47">
        <f>SUM(G5)</f>
        <v>21250</v>
      </c>
      <c r="H6" s="32"/>
      <c r="I6" t="str">
        <f t="shared" si="0"/>
        <v xml:space="preserve">LOCATION   DESCRIPTION Total of Antitermite Treatment Work </v>
      </c>
    </row>
    <row r="7" spans="1:9">
      <c r="A7" s="37">
        <v>2</v>
      </c>
      <c r="B7" s="38"/>
      <c r="C7" s="48" t="s">
        <v>7</v>
      </c>
      <c r="D7" s="49"/>
      <c r="E7" s="49"/>
      <c r="F7" s="49"/>
      <c r="G7" s="50"/>
      <c r="H7" s="32"/>
      <c r="I7" t="str">
        <f t="shared" si="0"/>
        <v>LOCATION   DESCRIPTION CIVIL WORK</v>
      </c>
    </row>
    <row r="8" spans="1:9">
      <c r="A8" s="37">
        <v>2.0099999999999998</v>
      </c>
      <c r="B8" s="38"/>
      <c r="C8" s="48" t="s">
        <v>8</v>
      </c>
      <c r="D8" s="51"/>
      <c r="E8" s="52"/>
      <c r="F8" s="53"/>
      <c r="G8" s="53"/>
      <c r="H8" s="32"/>
      <c r="I8" t="str">
        <f t="shared" si="0"/>
        <v>LOCATION   DESCRIPTION WATERPROOFING (MEMBRANE)</v>
      </c>
    </row>
    <row r="9" spans="1:9" ht="118.8">
      <c r="A9" s="37"/>
      <c r="B9" s="38" t="s">
        <v>183</v>
      </c>
      <c r="C9" s="54" t="s">
        <v>9</v>
      </c>
      <c r="D9" s="40" t="s">
        <v>6</v>
      </c>
      <c r="E9" s="41" t="s">
        <v>295</v>
      </c>
      <c r="F9" s="42">
        <v>120</v>
      </c>
      <c r="G9" s="42"/>
      <c r="H9" s="32"/>
      <c r="I9" t="str">
        <f t="shared" si="0"/>
        <v xml:space="preserve">LOCATION  BOH &amp; MOH AREA  DESCRIPTION 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v>
      </c>
    </row>
    <row r="10" spans="1:9">
      <c r="A10" s="37">
        <f>A8+0.01</f>
        <v>2.0199999999999996</v>
      </c>
      <c r="B10" s="38"/>
      <c r="C10" s="48" t="s">
        <v>10</v>
      </c>
      <c r="D10" s="51"/>
      <c r="E10" s="41"/>
      <c r="F10" s="42"/>
      <c r="G10" s="42"/>
      <c r="H10" s="32"/>
      <c r="I10" t="str">
        <f t="shared" si="0"/>
        <v>LOCATION   DESCRIPTION WATERPROOFING (TAPECRETE)</v>
      </c>
    </row>
    <row r="11" spans="1:9" ht="66">
      <c r="A11" s="37"/>
      <c r="B11" s="55"/>
      <c r="C11" s="54" t="s">
        <v>11</v>
      </c>
      <c r="D11" s="40" t="s">
        <v>6</v>
      </c>
      <c r="E11" s="151">
        <v>980</v>
      </c>
      <c r="F11" s="42">
        <v>80</v>
      </c>
      <c r="G11" s="42">
        <f>F11*E11</f>
        <v>78400</v>
      </c>
      <c r="H11" s="32"/>
      <c r="I11" t="str">
        <f t="shared" si="0"/>
        <v xml:space="preserve">LOCATION   DESCRIPTION 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v>
      </c>
    </row>
    <row r="12" spans="1:9">
      <c r="A12" s="37">
        <f>A10+0.01</f>
        <v>2.0299999999999994</v>
      </c>
      <c r="B12" s="56"/>
      <c r="C12" s="57" t="s">
        <v>12</v>
      </c>
      <c r="D12" s="56"/>
      <c r="E12" s="58"/>
      <c r="F12" s="59"/>
      <c r="G12" s="42"/>
      <c r="H12" s="32"/>
      <c r="I12" t="str">
        <f t="shared" si="0"/>
        <v>LOCATION   DESCRIPTION CINDER/ LIGHT WT. SIPORAX BLOCK BATS  FILLING</v>
      </c>
    </row>
    <row r="13" spans="1:9" ht="52.8">
      <c r="A13" s="37"/>
      <c r="B13" s="60" t="s">
        <v>13</v>
      </c>
      <c r="C13" s="39" t="s">
        <v>14</v>
      </c>
      <c r="D13" s="61" t="s">
        <v>6</v>
      </c>
      <c r="E13" s="41" t="s">
        <v>295</v>
      </c>
      <c r="F13" s="42">
        <v>45</v>
      </c>
      <c r="G13" s="42"/>
      <c r="H13" s="32"/>
      <c r="I13" t="str">
        <f t="shared" si="0"/>
        <v xml:space="preserve">LOCATION  BOH &amp; MOH RAISED AREA DESCRIPTION 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v>
      </c>
    </row>
    <row r="14" spans="1:9">
      <c r="A14" s="37">
        <f>A12+0.01</f>
        <v>2.0399999999999991</v>
      </c>
      <c r="B14" s="62"/>
      <c r="C14" s="63" t="s">
        <v>15</v>
      </c>
      <c r="D14" s="62"/>
      <c r="E14" s="64"/>
      <c r="F14" s="65"/>
      <c r="G14" s="42"/>
      <c r="H14" s="32"/>
      <c r="I14" t="str">
        <f t="shared" si="0"/>
        <v>LOCATION   DESCRIPTION PCC LAYER</v>
      </c>
    </row>
    <row r="15" spans="1:9" ht="26.4">
      <c r="A15" s="37"/>
      <c r="B15" s="60" t="s">
        <v>188</v>
      </c>
      <c r="C15" s="39" t="s">
        <v>16</v>
      </c>
      <c r="D15" s="61" t="s">
        <v>6</v>
      </c>
      <c r="E15" s="66">
        <v>850</v>
      </c>
      <c r="F15" s="42">
        <v>65</v>
      </c>
      <c r="G15" s="42">
        <f>F15*E15</f>
        <v>55250</v>
      </c>
      <c r="H15" s="32"/>
      <c r="I15" t="str">
        <f t="shared" si="0"/>
        <v>LOCATION  BOH &amp; MOH  AREA DESCRIPTION Providing &amp; Laying P.C.C 1:3:6 of average thickness 75mm of M 10 grade of concrete ( 1 cement :3 coarse sand:6 graded stone aggregate 20 mm nominal size) as floor base.</v>
      </c>
    </row>
    <row r="16" spans="1:9">
      <c r="A16" s="37">
        <f>A14+0.01</f>
        <v>2.0499999999999989</v>
      </c>
      <c r="B16" s="62"/>
      <c r="C16" s="63" t="s">
        <v>235</v>
      </c>
      <c r="D16" s="62"/>
      <c r="E16" s="64"/>
      <c r="F16" s="65"/>
      <c r="G16" s="42"/>
      <c r="H16" s="32"/>
      <c r="I16" t="str">
        <f t="shared" si="0"/>
        <v>LOCATION   DESCRIPTION BLOCK MASONARY WORK</v>
      </c>
    </row>
    <row r="17" spans="1:9" ht="66">
      <c r="A17" s="37"/>
      <c r="B17" s="60" t="s">
        <v>189</v>
      </c>
      <c r="C17" s="39" t="s">
        <v>17</v>
      </c>
      <c r="D17" s="61" t="s">
        <v>6</v>
      </c>
      <c r="E17" s="67" t="s">
        <v>295</v>
      </c>
      <c r="F17" s="42">
        <v>110</v>
      </c>
      <c r="G17" s="42"/>
      <c r="H17" s="32"/>
      <c r="I17" t="str">
        <f t="shared" si="0"/>
        <v>LOCATION  100 MM THICK BLOCK MASONARY ( BOH &amp; MOH Area Partition Walls ) DESCRIPTION 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v>
      </c>
    </row>
    <row r="18" spans="1:9">
      <c r="A18" s="37">
        <f>A16+0.01</f>
        <v>2.0599999999999987</v>
      </c>
      <c r="B18" s="60"/>
      <c r="C18" s="68" t="s">
        <v>236</v>
      </c>
      <c r="D18" s="61"/>
      <c r="E18" s="67"/>
      <c r="F18" s="42"/>
      <c r="G18" s="42"/>
      <c r="H18" s="32"/>
      <c r="I18" t="str">
        <f t="shared" si="0"/>
        <v xml:space="preserve">LOCATION   DESCRIPTION BRICK MASONARY WORK </v>
      </c>
    </row>
    <row r="19" spans="1:9" ht="52.8">
      <c r="A19" s="37" t="s">
        <v>238</v>
      </c>
      <c r="B19" s="69"/>
      <c r="C19" s="39" t="s">
        <v>184</v>
      </c>
      <c r="D19" s="61" t="s">
        <v>6</v>
      </c>
      <c r="E19" s="41" t="s">
        <v>268</v>
      </c>
      <c r="F19" s="42">
        <v>125</v>
      </c>
      <c r="G19" s="42"/>
      <c r="H19" s="32"/>
      <c r="I19" t="str">
        <f t="shared" si="0"/>
        <v xml:space="preserve">LOCATION   DESCRIPTION Providing &amp; constructing Brick Masonry of 115 mm thk with CM 1:4 in proper line, level &amp; plumb . At every 4th coarse  ht.02 nos 6mm dia round bars as stiffeners should  provided. Rate should be include the cost of stiffeners,scaffolding completing with curing as per drawings or as directed by Architect/site Incharge.                                                          </v>
      </c>
    </row>
    <row r="20" spans="1:9" ht="39.6">
      <c r="A20" s="37" t="s">
        <v>239</v>
      </c>
      <c r="B20" s="69"/>
      <c r="C20" s="70" t="s">
        <v>185</v>
      </c>
      <c r="D20" s="61" t="s">
        <v>6</v>
      </c>
      <c r="E20" s="67" t="s">
        <v>268</v>
      </c>
      <c r="F20" s="42">
        <v>240</v>
      </c>
      <c r="G20" s="42"/>
      <c r="H20" s="32"/>
      <c r="I20" t="str">
        <f t="shared" si="0"/>
        <v xml:space="preserve">LOCATION   DESCRIPTION Providing &amp; constructing Brick Masonry of 230 mm thk with CM 1:4 in proper line, level &amp; plumb  At every 1 tm ht. interval stiffener should be provided. Rate to include the cost of stiffener, the necessary curing scaffolding etc. complete as directed by Architect.  </v>
      </c>
    </row>
    <row r="21" spans="1:9">
      <c r="A21" s="37">
        <f>A18+0.01</f>
        <v>2.0699999999999985</v>
      </c>
      <c r="B21" s="62"/>
      <c r="C21" s="63" t="s">
        <v>18</v>
      </c>
      <c r="D21" s="62"/>
      <c r="E21" s="64"/>
      <c r="F21" s="59"/>
      <c r="G21" s="42"/>
      <c r="H21" s="32"/>
      <c r="I21" t="str">
        <f t="shared" si="0"/>
        <v>LOCATION   DESCRIPTION PLASTER</v>
      </c>
    </row>
    <row r="22" spans="1:9" ht="66">
      <c r="A22" s="37"/>
      <c r="B22" s="60" t="s">
        <v>190</v>
      </c>
      <c r="C22" s="39" t="s">
        <v>19</v>
      </c>
      <c r="D22" s="61" t="s">
        <v>6</v>
      </c>
      <c r="E22" s="67" t="s">
        <v>268</v>
      </c>
      <c r="F22" s="42">
        <v>55</v>
      </c>
      <c r="G22" s="42"/>
      <c r="H22" s="32"/>
      <c r="I22" t="str">
        <f t="shared" si="0"/>
        <v>LOCATION  Plaster on 100 MM THICK BLOCK MASONARY ( BOH &amp; MOH Area Partition Walls ) DESCRIPTION 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v>
      </c>
    </row>
    <row r="23" spans="1:9">
      <c r="A23" s="71">
        <f>A21+0.01</f>
        <v>2.0799999999999983</v>
      </c>
      <c r="B23" s="62"/>
      <c r="C23" s="63" t="s">
        <v>20</v>
      </c>
      <c r="D23" s="62"/>
      <c r="E23" s="64"/>
      <c r="F23" s="59"/>
      <c r="G23" s="42"/>
      <c r="H23" s="32"/>
      <c r="I23" t="str">
        <f t="shared" si="0"/>
        <v>LOCATION   DESCRIPTION RCC WORKS</v>
      </c>
    </row>
    <row r="24" spans="1:9" ht="26.4">
      <c r="A24" s="71"/>
      <c r="B24" s="72" t="s">
        <v>191</v>
      </c>
      <c r="C24" s="39" t="s">
        <v>21</v>
      </c>
      <c r="D24" s="61" t="s">
        <v>22</v>
      </c>
      <c r="E24" s="67" t="s">
        <v>268</v>
      </c>
      <c r="F24" s="42">
        <v>1250</v>
      </c>
      <c r="G24" s="42"/>
      <c r="H24" s="32"/>
      <c r="I24" t="str">
        <f t="shared" si="0"/>
        <v>LOCATION  RCC LINTEL on BOH &amp; MOH Area  DESCRIPTION Providing &amp; laying RCC slab &amp; lintel of size 41/2" x 6" over door in FOH  area. Rates include the centerring &amp; shuttering and steel reinforcement at all levels, excluding underplaster.</v>
      </c>
    </row>
    <row r="25" spans="1:9">
      <c r="A25" s="71">
        <f>A23+0.01</f>
        <v>2.0899999999999981</v>
      </c>
      <c r="B25" s="72"/>
      <c r="C25" s="68" t="s">
        <v>237</v>
      </c>
      <c r="D25" s="61"/>
      <c r="E25" s="67"/>
      <c r="F25" s="42"/>
      <c r="G25" s="42"/>
      <c r="H25" s="32"/>
      <c r="I25" t="str">
        <f t="shared" si="0"/>
        <v xml:space="preserve">LOCATION   DESCRIPTION LT PANEL, SERVER &amp; COUNTER  BASE WORK </v>
      </c>
    </row>
    <row r="26" spans="1:9" ht="52.8">
      <c r="A26" s="37"/>
      <c r="B26" s="72" t="s">
        <v>192</v>
      </c>
      <c r="C26" s="39" t="s">
        <v>23</v>
      </c>
      <c r="D26" s="61" t="s">
        <v>6</v>
      </c>
      <c r="E26" s="67" t="s">
        <v>268</v>
      </c>
      <c r="F26" s="42">
        <v>2250</v>
      </c>
      <c r="G26" s="42"/>
      <c r="H26" s="32"/>
      <c r="I26" t="str">
        <f t="shared" si="0"/>
        <v>LOCATION  BASE FOR  LT PANAL,  SERVER RACK, POS AREA COUNTER   DESCRIPTION P/f of 8" ht base for water tanks, DG panel &amp; LT panel with RCC lintel Rates include the centerring &amp; shuttering and steel reinforcement at all levels, excluding underplaster and waterproofing.</v>
      </c>
    </row>
    <row r="27" spans="1:9">
      <c r="A27" s="37"/>
      <c r="B27" s="73"/>
      <c r="C27" s="74"/>
      <c r="D27" s="75"/>
      <c r="E27" s="67"/>
      <c r="F27" s="53"/>
      <c r="G27" s="53"/>
      <c r="H27" s="32"/>
      <c r="I27" t="str">
        <f t="shared" si="0"/>
        <v xml:space="preserve">LOCATION   DESCRIPTION </v>
      </c>
    </row>
    <row r="28" spans="1:9">
      <c r="A28" s="37"/>
      <c r="B28" s="76"/>
      <c r="C28" s="77" t="s">
        <v>24</v>
      </c>
      <c r="D28" s="78"/>
      <c r="E28" s="79"/>
      <c r="F28" s="80"/>
      <c r="G28" s="80">
        <f>SUM(G9:G27)</f>
        <v>133650</v>
      </c>
      <c r="H28" s="32"/>
      <c r="I28" t="str">
        <f t="shared" si="0"/>
        <v>LOCATION   DESCRIPTION SUB TOTAL OF CIVIL WORK</v>
      </c>
    </row>
    <row r="29" spans="1:9">
      <c r="A29" s="81">
        <v>3</v>
      </c>
      <c r="B29" s="82"/>
      <c r="C29" s="83" t="s">
        <v>25</v>
      </c>
      <c r="D29" s="82"/>
      <c r="E29" s="84"/>
      <c r="F29" s="85"/>
      <c r="G29" s="85"/>
      <c r="H29" s="32"/>
      <c r="I29" t="str">
        <f t="shared" si="0"/>
        <v>LOCATION   DESCRIPTION FLOORING</v>
      </c>
    </row>
    <row r="30" spans="1:9">
      <c r="A30" s="51"/>
      <c r="B30" s="55"/>
      <c r="C30" s="86"/>
      <c r="D30" s="51"/>
      <c r="E30" s="52"/>
      <c r="F30" s="53"/>
      <c r="G30" s="53"/>
      <c r="H30" s="32"/>
      <c r="I30" t="str">
        <f t="shared" si="0"/>
        <v xml:space="preserve">LOCATION   DESCRIPTION </v>
      </c>
    </row>
    <row r="31" spans="1:9" ht="52.8">
      <c r="A31" s="51">
        <f>A29+0.01</f>
        <v>3.01</v>
      </c>
      <c r="B31" s="73" t="s">
        <v>312</v>
      </c>
      <c r="C31" s="86" t="s">
        <v>338</v>
      </c>
      <c r="D31" s="40" t="s">
        <v>6</v>
      </c>
      <c r="E31" s="41">
        <v>340</v>
      </c>
      <c r="F31" s="42">
        <v>280</v>
      </c>
      <c r="G31" s="42">
        <f>F31*E31</f>
        <v>95200</v>
      </c>
      <c r="H31" s="32"/>
      <c r="I31" t="str">
        <f t="shared" si="0"/>
        <v>LOCATION  MORACCON MOSAIC  Tile Flooring ( FOH  Area )  DESCRIPTION FLOORING TILE  Providing &amp; laying MORACCON MOSAIC tiles  ( KASA DECOR ) of size of 300 x 300 mm on 40 mm thk of cement sand bedding with CM 1:4 (fixing to be done with cement slurry &amp; paste) for dinning area with all grouting.Marfil Make  (Basic Rate of tile Rs.160/- per sq.ft.)</v>
      </c>
    </row>
    <row r="32" spans="1:9" ht="39.6">
      <c r="A32" s="51">
        <f>A31+0.01</f>
        <v>3.0199999999999996</v>
      </c>
      <c r="B32" s="27" t="s">
        <v>294</v>
      </c>
      <c r="C32" s="28" t="s">
        <v>375</v>
      </c>
      <c r="D32" s="26" t="s">
        <v>6</v>
      </c>
      <c r="E32" s="102">
        <v>195</v>
      </c>
      <c r="F32" s="103">
        <v>270</v>
      </c>
      <c r="G32" s="42">
        <f>F32*E32</f>
        <v>52650</v>
      </c>
      <c r="H32" s="104"/>
      <c r="I32" t="str">
        <f t="shared" si="0"/>
        <v>LOCATION  FRENCH WENGE ( SIDRON )Tile Flooring ( FOH  Area )  DESCRIPTION FLOORING TILE  Providing &amp; laying FRENCH WENGE ( Sidron )  tiles of size of 600 x 1200 mm on 40 mm thk of cement sand bedding with CM 1:4 (fixing to be done with cement slurry &amp; paste) for dinning area with all grouting.Marfil Make  (Basic Rate of tile Rs.160/- per sq.ft.)</v>
      </c>
    </row>
    <row r="33" spans="1:9" ht="39.6">
      <c r="A33" s="51">
        <f>A32+0.01</f>
        <v>3.0299999999999994</v>
      </c>
      <c r="B33" s="27" t="s">
        <v>318</v>
      </c>
      <c r="C33" s="86" t="s">
        <v>339</v>
      </c>
      <c r="D33" s="101" t="s">
        <v>29</v>
      </c>
      <c r="E33" s="102">
        <v>400</v>
      </c>
      <c r="F33" s="103">
        <v>165</v>
      </c>
      <c r="G33" s="42">
        <f>F33*E33</f>
        <v>66000</v>
      </c>
      <c r="H33" s="104"/>
      <c r="I33" t="str">
        <f t="shared" si="0"/>
        <v>LOCATION  AZUL BIANCO  ( SIDRON )Tile Flooring ( FOH  Area )  DESCRIPTION FLOORING TILE  Providing &amp; laying AZUL BIANCO tiles of size of 600 x 600 mm on 40 mm thk of cement sand bedding with CM 1:4 (fixing to be done with cement slurry &amp; paste) for dinning area with all grouting.Marfil Make  (Basic Rate of tile Rs.65/- per sq.ft.)</v>
      </c>
    </row>
    <row r="34" spans="1:9" ht="52.8">
      <c r="A34" s="51">
        <f>A33+0.01</f>
        <v>3.0399999999999991</v>
      </c>
      <c r="B34" s="87" t="s">
        <v>193</v>
      </c>
      <c r="C34" s="88" t="s">
        <v>340</v>
      </c>
      <c r="D34" s="51" t="s">
        <v>26</v>
      </c>
      <c r="E34" s="41">
        <v>27</v>
      </c>
      <c r="F34" s="42">
        <v>380</v>
      </c>
      <c r="G34" s="42">
        <f>F34*E34</f>
        <v>10260</v>
      </c>
      <c r="H34" s="32"/>
      <c r="I34" t="str">
        <f t="shared" si="0"/>
        <v>LOCATION  GRANITE Door Cill  6" wide for BOH &amp; MOH Area  DESCRIPTION Providing &amp; fixing of 19 mm thk.  granite 6" wide door Cill over a bed of 20 mm thk. Cement mortar ( 1:4 ) jointed with cement slurry mixed with pigment to match the colour of granite including necessary wastage ,cutting ,grinding &amp; polishing complete. (Base Rate of granite is Rs 180 /- sq.ft.)</v>
      </c>
    </row>
    <row r="35" spans="1:9">
      <c r="A35" s="105"/>
      <c r="B35" s="106"/>
      <c r="C35" s="107"/>
      <c r="D35" s="105"/>
      <c r="E35" s="102"/>
      <c r="F35" s="103"/>
      <c r="G35" s="103"/>
      <c r="H35" s="104"/>
      <c r="I35" t="str">
        <f t="shared" si="0"/>
        <v xml:space="preserve">LOCATION   DESCRIPTION </v>
      </c>
    </row>
    <row r="36" spans="1:9">
      <c r="A36" s="148"/>
      <c r="B36" s="149"/>
      <c r="C36" s="150" t="s">
        <v>27</v>
      </c>
      <c r="D36" s="148"/>
      <c r="E36" s="151"/>
      <c r="F36" s="152"/>
      <c r="G36" s="152">
        <f>SUM(G30:G34)</f>
        <v>224110</v>
      </c>
      <c r="H36" s="32"/>
      <c r="I36" t="str">
        <f t="shared" si="0"/>
        <v>LOCATION   DESCRIPTION SUB TOTAL OF FLOORING WORK</v>
      </c>
    </row>
    <row r="37" spans="1:9">
      <c r="A37" s="126"/>
      <c r="B37" s="125"/>
      <c r="C37" s="124" t="s">
        <v>241</v>
      </c>
      <c r="D37" s="126"/>
      <c r="E37" s="123"/>
      <c r="F37" s="122"/>
      <c r="G37" s="122"/>
      <c r="H37" s="121"/>
      <c r="I37" t="str">
        <f t="shared" si="0"/>
        <v xml:space="preserve">LOCATION   DESCRIPTION WOOD WORK </v>
      </c>
    </row>
    <row r="38" spans="1:9" ht="66">
      <c r="A38" s="137"/>
      <c r="B38" s="153" t="s">
        <v>334</v>
      </c>
      <c r="C38" s="154" t="s">
        <v>364</v>
      </c>
      <c r="D38" s="137" t="s">
        <v>29</v>
      </c>
      <c r="E38" s="132">
        <v>50</v>
      </c>
      <c r="F38" s="139">
        <v>1250</v>
      </c>
      <c r="G38" s="139">
        <f>F38*E38</f>
        <v>62500</v>
      </c>
      <c r="H38" s="121"/>
      <c r="I38" t="str">
        <f t="shared" si="0"/>
        <v>LOCATION  FOH AREA PARTITION BETWEEN TABLE DESCRIPTION 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  ( Base Rate of Veneer @ Rs. 150/- Sqft )</v>
      </c>
    </row>
    <row r="39" spans="1:9">
      <c r="A39" s="126"/>
      <c r="B39" s="125"/>
      <c r="C39" s="124" t="s">
        <v>335</v>
      </c>
      <c r="D39" s="126"/>
      <c r="E39" s="123"/>
      <c r="F39" s="122"/>
      <c r="G39" s="122">
        <f>SUM(G38)</f>
        <v>62500</v>
      </c>
      <c r="H39" s="121"/>
      <c r="I39" t="str">
        <f t="shared" si="0"/>
        <v xml:space="preserve">LOCATION   DESCRIPTION Total of Wood Work </v>
      </c>
    </row>
    <row r="40" spans="1:9">
      <c r="A40" s="90">
        <v>6</v>
      </c>
      <c r="B40" s="90"/>
      <c r="C40" s="96" t="s">
        <v>30</v>
      </c>
      <c r="D40" s="90"/>
      <c r="E40" s="91"/>
      <c r="F40" s="92"/>
      <c r="G40" s="92"/>
      <c r="H40" s="32"/>
      <c r="I40" t="str">
        <f t="shared" si="0"/>
        <v>LOCATION   DESCRIPTION  FALSE CEILING WORK</v>
      </c>
    </row>
    <row r="41" spans="1:9" ht="132">
      <c r="A41" s="93">
        <f>A40+0.01</f>
        <v>6.01</v>
      </c>
      <c r="B41" s="89" t="s">
        <v>31</v>
      </c>
      <c r="C41" s="54" t="s">
        <v>242</v>
      </c>
      <c r="D41" s="40" t="s">
        <v>6</v>
      </c>
      <c r="E41" s="41">
        <v>920</v>
      </c>
      <c r="F41" s="42">
        <v>195</v>
      </c>
      <c r="G41" s="53">
        <f>F41*E41</f>
        <v>179400</v>
      </c>
      <c r="H41" s="32"/>
      <c r="I41" t="str">
        <f t="shared" si="0"/>
        <v xml:space="preserve">LOCATION  GYPSUM FALSE CEILING  DESCRIPTION 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v>
      </c>
    </row>
    <row r="42" spans="1:9" ht="66">
      <c r="A42" s="93">
        <f>A41+0.01</f>
        <v>6.02</v>
      </c>
      <c r="B42" s="73" t="s">
        <v>205</v>
      </c>
      <c r="C42" s="54" t="s">
        <v>328</v>
      </c>
      <c r="D42" s="40" t="s">
        <v>6</v>
      </c>
      <c r="E42" s="41">
        <v>220</v>
      </c>
      <c r="F42" s="53">
        <v>550</v>
      </c>
      <c r="G42" s="53">
        <f>F42*E42</f>
        <v>121000</v>
      </c>
      <c r="H42" s="32"/>
      <c r="I42" t="str">
        <f t="shared" si="0"/>
        <v>LOCATION  HDHMR BOARD FALSE CEILING ABOVE POS COUNTER FINISH WITH PAINT DESCRIPTION 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v>
      </c>
    </row>
    <row r="43" spans="1:9" ht="66">
      <c r="A43" s="93">
        <f t="shared" ref="A43" si="1">A42+0.01</f>
        <v>6.0299999999999994</v>
      </c>
      <c r="B43" s="89" t="s">
        <v>28</v>
      </c>
      <c r="C43" s="54" t="s">
        <v>234</v>
      </c>
      <c r="D43" s="40" t="s">
        <v>6</v>
      </c>
      <c r="E43" s="95">
        <v>25</v>
      </c>
      <c r="F43" s="42">
        <v>550</v>
      </c>
      <c r="G43" s="53">
        <f>F43*E43</f>
        <v>13750</v>
      </c>
      <c r="H43" s="32"/>
      <c r="I43" t="str">
        <f t="shared" si="0"/>
        <v xml:space="preserve">LOCATION  TRAP DOORS [IN  BOH AREA] DESCRIPTION 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v>
      </c>
    </row>
    <row r="44" spans="1:9">
      <c r="A44" s="128">
        <f>A43+0.01</f>
        <v>6.0399999999999991</v>
      </c>
      <c r="B44" s="129" t="s">
        <v>329</v>
      </c>
      <c r="C44" s="130" t="s">
        <v>341</v>
      </c>
      <c r="D44" s="131" t="s">
        <v>277</v>
      </c>
      <c r="E44" s="134">
        <v>250</v>
      </c>
      <c r="F44" s="133">
        <v>165</v>
      </c>
      <c r="G44" s="53">
        <f>F44*E44</f>
        <v>41250</v>
      </c>
      <c r="H44" s="121"/>
      <c r="I44" t="str">
        <f t="shared" si="0"/>
        <v xml:space="preserve">LOCATION  Cove in Ceiling Area  DESCRIPTION Providing &amp; making Cove in ceiling as per design </v>
      </c>
    </row>
    <row r="45" spans="1:9">
      <c r="A45" s="97"/>
      <c r="B45" s="97"/>
      <c r="C45" s="94" t="s">
        <v>32</v>
      </c>
      <c r="D45" s="78"/>
      <c r="E45" s="79"/>
      <c r="F45" s="80"/>
      <c r="G45" s="80">
        <f>SUM(G40:G44)</f>
        <v>355400</v>
      </c>
      <c r="H45" s="32"/>
      <c r="I45" t="str">
        <f t="shared" si="0"/>
        <v>LOCATION   DESCRIPTION SUB TOTAL OF FALSE CEILING</v>
      </c>
    </row>
    <row r="46" spans="1:9">
      <c r="A46" s="116">
        <v>7</v>
      </c>
      <c r="B46" s="116"/>
      <c r="C46" s="117" t="s">
        <v>314</v>
      </c>
      <c r="D46" s="118"/>
      <c r="E46" s="119"/>
      <c r="F46" s="120"/>
      <c r="G46" s="120"/>
      <c r="H46" s="104"/>
      <c r="I46" t="str">
        <f t="shared" si="0"/>
        <v xml:space="preserve">LOCATION   DESCRIPTION MISC. WORK </v>
      </c>
    </row>
    <row r="47" spans="1:9" ht="39.6">
      <c r="A47" s="108">
        <f>A46+0.01</f>
        <v>7.01</v>
      </c>
      <c r="B47" s="108" t="s">
        <v>331</v>
      </c>
      <c r="C47" s="127" t="s">
        <v>322</v>
      </c>
      <c r="D47" s="26" t="s">
        <v>277</v>
      </c>
      <c r="E47" s="102">
        <v>75</v>
      </c>
      <c r="F47" s="115">
        <v>205</v>
      </c>
      <c r="G47" s="115">
        <f>F47*E47</f>
        <v>15375</v>
      </c>
      <c r="H47" s="104"/>
      <c r="I47" t="str">
        <f t="shared" si="0"/>
        <v>LOCATION  FOH AREA SS TRANSITION PROFILE  DESCRIPTION Providing &amp; laying floor SS   transition profile as per approved sample including all fixing arrangement between junction of two type flooring i.e. wooden &amp; carpet &amp; tile / stone junction complete in all respect.( Basic cost for Transition profile @ Rs. 350/- Rmtr)</v>
      </c>
    </row>
    <row r="48" spans="1:9" ht="79.2">
      <c r="A48" s="108">
        <f>A47+0.01</f>
        <v>7.02</v>
      </c>
      <c r="B48" s="108" t="s">
        <v>333</v>
      </c>
      <c r="C48" s="140" t="s">
        <v>323</v>
      </c>
      <c r="D48" s="105" t="s">
        <v>29</v>
      </c>
      <c r="E48" s="102">
        <v>125</v>
      </c>
      <c r="F48" s="115">
        <v>960</v>
      </c>
      <c r="G48" s="115">
        <f>F48*E48</f>
        <v>120000</v>
      </c>
      <c r="H48" s="104"/>
      <c r="I48" t="str">
        <f t="shared" si="0"/>
        <v>LOCATION  FOH AREA PERIPHERY  LOW HEIGHT PARTITION  DESCRIPTION 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v>
      </c>
    </row>
    <row r="49" spans="1:9" ht="80.400000000000006">
      <c r="A49" s="135">
        <v>7.03</v>
      </c>
      <c r="B49" s="135" t="s">
        <v>332</v>
      </c>
      <c r="C49" s="114" t="s">
        <v>365</v>
      </c>
      <c r="D49" s="137" t="s">
        <v>29</v>
      </c>
      <c r="E49" s="132">
        <v>100</v>
      </c>
      <c r="F49" s="139">
        <v>45</v>
      </c>
      <c r="G49" s="115">
        <f t="shared" ref="G49:G52" si="2">F49*E49</f>
        <v>4500</v>
      </c>
      <c r="H49" s="121"/>
      <c r="I49" t="str">
        <f t="shared" si="0"/>
        <v>LOCATION  FOH AREA COLOUMN INSIDE PAINT  DESCRIPTION Providing &amp;  applying Of Two or more coats of  roller applied  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v>
      </c>
    </row>
    <row r="50" spans="1:9" ht="39.6">
      <c r="A50" s="156">
        <v>7.04</v>
      </c>
      <c r="B50" s="156" t="s">
        <v>376</v>
      </c>
      <c r="C50" s="156" t="s">
        <v>380</v>
      </c>
      <c r="D50" s="158" t="s">
        <v>377</v>
      </c>
      <c r="E50" s="159">
        <v>1</v>
      </c>
      <c r="F50" s="160">
        <v>45000</v>
      </c>
      <c r="G50" s="115">
        <f t="shared" si="2"/>
        <v>45000</v>
      </c>
      <c r="H50" s="155"/>
      <c r="I50" t="str">
        <f t="shared" si="0"/>
        <v>LOCATION  Scaffolding required for ducting work outside premises DESCRIPTION Scaffolding required for ducting to be taken from Ultra area glazing till roof top of airport, considering 3-4 floors.</v>
      </c>
    </row>
    <row r="51" spans="1:9" ht="39.6">
      <c r="A51" s="156">
        <v>7.05</v>
      </c>
      <c r="B51" s="156" t="s">
        <v>378</v>
      </c>
      <c r="C51" s="157" t="s">
        <v>379</v>
      </c>
      <c r="D51" s="158" t="s">
        <v>377</v>
      </c>
      <c r="E51" s="159">
        <v>1</v>
      </c>
      <c r="F51" s="160">
        <v>200000</v>
      </c>
      <c r="G51" s="160">
        <f t="shared" si="2"/>
        <v>200000</v>
      </c>
      <c r="H51" s="155"/>
      <c r="I51" t="str">
        <f t="shared" si="0"/>
        <v>LOCATION  Barricading and flex for ducting work outside premises DESCRIPTION Barricading and flex to cover scaffolding for ducting work from Ultra bar till airport roof top, considering 3-4 floors.</v>
      </c>
    </row>
    <row r="52" spans="1:9" ht="26.4">
      <c r="A52" s="156">
        <v>7.06</v>
      </c>
      <c r="B52" s="156" t="s">
        <v>381</v>
      </c>
      <c r="C52" s="157" t="s">
        <v>382</v>
      </c>
      <c r="D52" s="158" t="s">
        <v>377</v>
      </c>
      <c r="E52" s="159">
        <v>1</v>
      </c>
      <c r="F52" s="160">
        <v>300000</v>
      </c>
      <c r="G52" s="160">
        <f t="shared" si="2"/>
        <v>300000</v>
      </c>
      <c r="H52" s="155"/>
      <c r="I52" t="str">
        <f t="shared" si="0"/>
        <v>LOCATION  ACP cladding for above point 7.05 DESCRIPTION Airport approved ACP panelling to be done with alluminum framing/ms brackets with fasteners and complete accessories from ground till roof top of airport.</v>
      </c>
    </row>
    <row r="53" spans="1:9">
      <c r="A53" s="135"/>
      <c r="B53" s="135"/>
      <c r="C53" s="138"/>
      <c r="D53" s="137"/>
      <c r="E53" s="132"/>
      <c r="F53" s="139"/>
      <c r="G53" s="139"/>
      <c r="H53" s="121"/>
      <c r="I53" t="str">
        <f t="shared" si="0"/>
        <v xml:space="preserve">LOCATION   DESCRIPTION </v>
      </c>
    </row>
    <row r="54" spans="1:9">
      <c r="A54" s="109"/>
      <c r="B54" s="109"/>
      <c r="C54" s="110" t="s">
        <v>315</v>
      </c>
      <c r="D54" s="111"/>
      <c r="E54" s="112"/>
      <c r="F54" s="113"/>
      <c r="G54" s="113">
        <f>SUM(G47:G53)</f>
        <v>684875</v>
      </c>
      <c r="H54" s="104"/>
      <c r="I54" t="str">
        <f t="shared" si="0"/>
        <v xml:space="preserve">LOCATION   DESCRIPTION Total of Misc. Work </v>
      </c>
    </row>
    <row r="55" spans="1:9">
      <c r="A55" s="141">
        <v>8</v>
      </c>
      <c r="B55" s="141"/>
      <c r="C55" s="142" t="s">
        <v>343</v>
      </c>
      <c r="D55" s="126"/>
      <c r="E55" s="123"/>
      <c r="F55" s="122"/>
      <c r="G55" s="122"/>
      <c r="H55" s="121"/>
      <c r="I55" t="str">
        <f t="shared" si="0"/>
        <v xml:space="preserve">LOCATION   DESCRIPTION GRAPHIC / SIGNAGES </v>
      </c>
    </row>
    <row r="56" spans="1:9" ht="26.4">
      <c r="A56" s="135">
        <f>A55+0.01</f>
        <v>8.01</v>
      </c>
      <c r="B56" s="135" t="s">
        <v>337</v>
      </c>
      <c r="C56" s="136" t="s">
        <v>336</v>
      </c>
      <c r="D56" s="137" t="s">
        <v>33</v>
      </c>
      <c r="E56" s="132">
        <v>1</v>
      </c>
      <c r="F56" s="139">
        <v>7500</v>
      </c>
      <c r="G56" s="115">
        <f>F56*E56</f>
        <v>7500</v>
      </c>
      <c r="H56" s="121"/>
      <c r="I56" t="str">
        <f t="shared" si="0"/>
        <v>LOCATION  Near Glazing FOH Area  DESCRIPTION Providing Making &amp;fixing in position Ultra bar lit signage  ( 2500 x 400mm ) made of MS Frame work finish with paint including all fixing arrangement, lit etc. complete.</v>
      </c>
    </row>
    <row r="57" spans="1:9">
      <c r="A57" s="135"/>
      <c r="B57" s="135"/>
      <c r="C57" s="138"/>
      <c r="D57" s="137"/>
      <c r="E57" s="132"/>
      <c r="F57" s="139"/>
      <c r="G57" s="139"/>
      <c r="H57" s="121"/>
    </row>
    <row r="58" spans="1:9">
      <c r="A58" s="143"/>
      <c r="B58" s="143"/>
      <c r="C58" s="144" t="s">
        <v>344</v>
      </c>
      <c r="D58" s="145"/>
      <c r="E58" s="146"/>
      <c r="F58" s="147"/>
      <c r="G58" s="147">
        <f>SUM(G56:G57)</f>
        <v>7500</v>
      </c>
      <c r="H58" s="32"/>
    </row>
    <row r="59" spans="1:9">
      <c r="A59" s="164" t="s">
        <v>0</v>
      </c>
      <c r="B59" s="164"/>
      <c r="C59" s="164"/>
      <c r="D59" s="164"/>
      <c r="E59" s="98"/>
      <c r="F59" s="98"/>
      <c r="G59" s="98">
        <f>G45+G36+G28+G6+G54+G39+G58</f>
        <v>1489285</v>
      </c>
      <c r="H59" s="32"/>
    </row>
  </sheetData>
  <mergeCells count="9">
    <mergeCell ref="A1:G1"/>
    <mergeCell ref="G2:G3"/>
    <mergeCell ref="A59:D59"/>
    <mergeCell ref="A2:A3"/>
    <mergeCell ref="B2:B3"/>
    <mergeCell ref="C2:C3"/>
    <mergeCell ref="D2:D3"/>
    <mergeCell ref="E2:E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4"/>
  <cols>
    <col min="2" max="2" width="55.88671875" customWidth="1"/>
  </cols>
  <sheetData>
    <row r="2" spans="2:7">
      <c r="B2" t="s">
        <v>311</v>
      </c>
      <c r="C2">
        <v>1</v>
      </c>
      <c r="D2">
        <v>78.805999999999997</v>
      </c>
      <c r="F2">
        <v>10.76</v>
      </c>
      <c r="G2">
        <f>F2*D2*C2</f>
        <v>847.95255999999995</v>
      </c>
    </row>
    <row r="3" spans="2:7">
      <c r="G3">
        <v>850</v>
      </c>
    </row>
    <row r="5" spans="2:7">
      <c r="B5" t="s">
        <v>187</v>
      </c>
    </row>
    <row r="6" spans="2:7">
      <c r="C6">
        <v>1</v>
      </c>
      <c r="D6">
        <v>78.805999999999997</v>
      </c>
      <c r="F6">
        <v>10.76</v>
      </c>
      <c r="G6">
        <f>F6*D6*C6</f>
        <v>847.95255999999995</v>
      </c>
    </row>
    <row r="8" spans="2:7">
      <c r="G8">
        <f>SUM(G6:G7)</f>
        <v>847.95255999999995</v>
      </c>
    </row>
    <row r="9" spans="2:7">
      <c r="G9">
        <v>850</v>
      </c>
    </row>
    <row r="16" spans="2:7">
      <c r="B16" s="23" t="s">
        <v>172</v>
      </c>
    </row>
    <row r="17" spans="2:7">
      <c r="B17" t="s">
        <v>173</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174</v>
      </c>
    </row>
    <row r="28" spans="2:7">
      <c r="C28">
        <v>1</v>
      </c>
      <c r="D28">
        <v>78.805999999999997</v>
      </c>
      <c r="F28">
        <v>10.76</v>
      </c>
      <c r="G28">
        <f>F28*D28*C28</f>
        <v>847.95255999999995</v>
      </c>
    </row>
    <row r="30" spans="2:7">
      <c r="G30">
        <f>SUM(G28:G29)</f>
        <v>847.95255999999995</v>
      </c>
    </row>
    <row r="31" spans="2:7">
      <c r="G31">
        <v>850</v>
      </c>
    </row>
    <row r="36" spans="2:7">
      <c r="B36" s="23" t="s">
        <v>176</v>
      </c>
    </row>
    <row r="37" spans="2:7">
      <c r="B37" t="s">
        <v>316</v>
      </c>
    </row>
    <row r="38" spans="2:7">
      <c r="B38" t="s">
        <v>177</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317</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319</v>
      </c>
      <c r="C54">
        <v>1</v>
      </c>
      <c r="D54">
        <v>11.76</v>
      </c>
      <c r="F54">
        <v>5.3049999999999997</v>
      </c>
      <c r="G54">
        <f>F54*D54*C54*10.76</f>
        <v>671.28196799999989</v>
      </c>
    </row>
    <row r="55" spans="2:7">
      <c r="B55" t="s">
        <v>320</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178</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179</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321</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324</v>
      </c>
    </row>
    <row r="102" spans="2:7">
      <c r="B102" t="s">
        <v>325</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194</v>
      </c>
      <c r="G110">
        <v>75</v>
      </c>
    </row>
    <row r="112" spans="2:7">
      <c r="C112">
        <v>1</v>
      </c>
      <c r="D112">
        <v>15.125</v>
      </c>
      <c r="F112">
        <v>5.35</v>
      </c>
      <c r="G112">
        <f>F112*D112*C112*10.76</f>
        <v>870.68574999999987</v>
      </c>
    </row>
    <row r="113" spans="2:7">
      <c r="B113" t="s">
        <v>326</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327</v>
      </c>
    </row>
    <row r="122" spans="2:7">
      <c r="B122" t="s">
        <v>326</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208</v>
      </c>
    </row>
    <row r="144" spans="2:7">
      <c r="B144" t="s">
        <v>210</v>
      </c>
      <c r="C144">
        <v>2</v>
      </c>
      <c r="D144">
        <v>7</v>
      </c>
      <c r="G144">
        <f>D144*C144</f>
        <v>14</v>
      </c>
    </row>
    <row r="145" spans="2:7">
      <c r="C145">
        <v>1</v>
      </c>
      <c r="D145">
        <v>2.5</v>
      </c>
      <c r="G145">
        <f t="shared" ref="G145:G147" si="4">D145*C145</f>
        <v>2.5</v>
      </c>
    </row>
    <row r="146" spans="2:7">
      <c r="B146" t="s">
        <v>209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211</v>
      </c>
    </row>
    <row r="154" spans="2:7">
      <c r="B154" t="s">
        <v>212</v>
      </c>
    </row>
    <row r="155" spans="2:7">
      <c r="B155" t="s">
        <v>213</v>
      </c>
      <c r="C155">
        <v>1</v>
      </c>
    </row>
    <row r="158" spans="2:7">
      <c r="B158" t="s">
        <v>215</v>
      </c>
      <c r="C158">
        <v>1</v>
      </c>
    </row>
    <row r="162" spans="2:7">
      <c r="B162" t="s">
        <v>216</v>
      </c>
    </row>
    <row r="163" spans="2:7">
      <c r="B163" t="s">
        <v>217</v>
      </c>
      <c r="C163">
        <v>2</v>
      </c>
    </row>
    <row r="165" spans="2:7">
      <c r="B165" t="s">
        <v>218</v>
      </c>
    </row>
    <row r="166" spans="2:7">
      <c r="B166" t="s">
        <v>222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219</v>
      </c>
    </row>
    <row r="176" spans="2:7">
      <c r="B176" t="s">
        <v>220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221</v>
      </c>
    </row>
    <row r="185" spans="2:7">
      <c r="B185" t="s">
        <v>222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214</v>
      </c>
      <c r="G191">
        <f>SUM(G189:G190)</f>
        <v>5.6339360000000003</v>
      </c>
    </row>
    <row r="192" spans="2:7">
      <c r="G192">
        <v>6</v>
      </c>
    </row>
    <row r="194" spans="2:7">
      <c r="B194" s="23" t="s">
        <v>223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225</v>
      </c>
    </row>
    <row r="212" spans="2:8">
      <c r="B212" t="s">
        <v>226</v>
      </c>
      <c r="C212">
        <v>2</v>
      </c>
      <c r="D212">
        <v>1.1499999999999999</v>
      </c>
      <c r="G212">
        <f>D212*C212*3.28</f>
        <v>7.5439999999999987</v>
      </c>
    </row>
    <row r="213" spans="2:8">
      <c r="G213">
        <f>G212*1%</f>
        <v>7.5439999999999993E-2</v>
      </c>
    </row>
    <row r="214" spans="2:8">
      <c r="G214">
        <f>SUM(G212:G213)</f>
        <v>7.6194399999999991</v>
      </c>
    </row>
    <row r="215" spans="2:8">
      <c r="G215">
        <v>8</v>
      </c>
      <c r="H215" t="s">
        <v>277</v>
      </c>
    </row>
    <row r="222" spans="2:8">
      <c r="B222" s="23" t="s">
        <v>227</v>
      </c>
    </row>
    <row r="223" spans="2:8">
      <c r="B223" t="s">
        <v>228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29" t="s">
        <v>233</v>
      </c>
    </row>
    <row r="229" spans="2:7">
      <c r="B229" s="29"/>
      <c r="C229">
        <v>1</v>
      </c>
      <c r="D229">
        <v>4.92</v>
      </c>
      <c r="F229">
        <v>9</v>
      </c>
      <c r="G229">
        <f>F229*D229*C229</f>
        <v>44.28</v>
      </c>
    </row>
    <row r="230" spans="2:7">
      <c r="B230" s="29"/>
      <c r="C230">
        <v>1</v>
      </c>
      <c r="D230">
        <v>11.83</v>
      </c>
      <c r="F230">
        <v>9</v>
      </c>
      <c r="G230">
        <f t="shared" ref="G230" si="6">F230*D230*C230</f>
        <v>106.47</v>
      </c>
    </row>
    <row r="231" spans="2:7">
      <c r="B231" s="29" t="s">
        <v>232</v>
      </c>
      <c r="C231">
        <v>-1</v>
      </c>
      <c r="D231">
        <v>3.25</v>
      </c>
      <c r="F231">
        <v>7</v>
      </c>
      <c r="G231">
        <f>F231*D231*C231</f>
        <v>-22.75</v>
      </c>
    </row>
    <row r="232" spans="2:7">
      <c r="B232" s="29"/>
    </row>
    <row r="233" spans="2:7">
      <c r="B233" s="29"/>
      <c r="G233">
        <f>SUM(G229:G232)</f>
        <v>128</v>
      </c>
    </row>
    <row r="234" spans="2:7">
      <c r="B234" s="29"/>
      <c r="G234">
        <f>G233*10%</f>
        <v>12.8</v>
      </c>
    </row>
    <row r="235" spans="2:7">
      <c r="G235">
        <f>SUM(G233:G234)</f>
        <v>140.80000000000001</v>
      </c>
    </row>
    <row r="236" spans="2:7">
      <c r="G236">
        <v>140</v>
      </c>
    </row>
    <row r="238" spans="2:7">
      <c r="B238" s="23" t="s">
        <v>267</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29" t="s">
        <v>233</v>
      </c>
    </row>
    <row r="249" spans="2:8">
      <c r="C249">
        <v>1</v>
      </c>
      <c r="D249">
        <v>18.75</v>
      </c>
      <c r="G249">
        <f>D249*C249</f>
        <v>18.75</v>
      </c>
      <c r="H249" t="s">
        <v>277</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29" t="s">
        <v>231</v>
      </c>
      <c r="C258">
        <v>1</v>
      </c>
      <c r="D258" t="s">
        <v>229</v>
      </c>
    </row>
    <row r="259" spans="2:7">
      <c r="B259" t="s">
        <v>230</v>
      </c>
    </row>
    <row r="263" spans="2:7">
      <c r="B263" s="23" t="s">
        <v>194</v>
      </c>
    </row>
    <row r="264" spans="2:7">
      <c r="B264" t="s">
        <v>31</v>
      </c>
    </row>
    <row r="265" spans="2:7">
      <c r="B265" t="s">
        <v>195</v>
      </c>
      <c r="C265">
        <v>1</v>
      </c>
      <c r="D265">
        <v>32.207999999999998</v>
      </c>
      <c r="F265">
        <v>10.76</v>
      </c>
      <c r="G265">
        <f>F265*D265*C265</f>
        <v>346.55807999999996</v>
      </c>
    </row>
    <row r="266" spans="2:7">
      <c r="B266" t="s">
        <v>199</v>
      </c>
      <c r="C266">
        <v>1</v>
      </c>
      <c r="D266">
        <v>1.92</v>
      </c>
      <c r="E266">
        <v>1.85</v>
      </c>
      <c r="F266">
        <v>10.76</v>
      </c>
      <c r="G266">
        <f>F266*D266*C266*E266</f>
        <v>38.219519999999996</v>
      </c>
    </row>
    <row r="267" spans="2:7">
      <c r="B267" t="s">
        <v>200</v>
      </c>
      <c r="C267">
        <v>1</v>
      </c>
      <c r="D267">
        <v>1.5249999999999999</v>
      </c>
      <c r="E267">
        <v>1.85</v>
      </c>
      <c r="F267">
        <v>10.76</v>
      </c>
      <c r="G267">
        <f t="shared" ref="G267:G274" si="7">F267*D267*C267*E267</f>
        <v>30.356649999999998</v>
      </c>
    </row>
    <row r="268" spans="2:7">
      <c r="B268" t="s">
        <v>200</v>
      </c>
      <c r="C268">
        <v>1</v>
      </c>
      <c r="D268">
        <v>1.385</v>
      </c>
      <c r="E268">
        <v>1.85</v>
      </c>
      <c r="F268">
        <v>10.76</v>
      </c>
      <c r="G268">
        <f t="shared" si="7"/>
        <v>27.56981</v>
      </c>
    </row>
    <row r="269" spans="2:7">
      <c r="B269" t="s">
        <v>201</v>
      </c>
      <c r="C269">
        <v>1</v>
      </c>
      <c r="D269">
        <v>2.9449999999999998</v>
      </c>
      <c r="E269">
        <v>1.85</v>
      </c>
      <c r="F269">
        <v>10.76</v>
      </c>
      <c r="G269">
        <f t="shared" si="7"/>
        <v>58.623170000000002</v>
      </c>
    </row>
    <row r="270" spans="2:7">
      <c r="B270" t="s">
        <v>201</v>
      </c>
      <c r="C270">
        <v>1</v>
      </c>
      <c r="D270">
        <v>1.2949999999999999</v>
      </c>
      <c r="E270">
        <v>1.85</v>
      </c>
      <c r="F270">
        <v>10.76</v>
      </c>
      <c r="G270">
        <f t="shared" si="7"/>
        <v>25.778269999999999</v>
      </c>
    </row>
    <row r="271" spans="2:7">
      <c r="B271" t="s">
        <v>202</v>
      </c>
      <c r="C271">
        <v>1</v>
      </c>
      <c r="D271">
        <v>0.57999999999999996</v>
      </c>
      <c r="E271">
        <v>1.85</v>
      </c>
      <c r="F271">
        <v>10.76</v>
      </c>
      <c r="G271">
        <f t="shared" si="7"/>
        <v>11.54548</v>
      </c>
    </row>
    <row r="272" spans="2:7">
      <c r="B272" t="s">
        <v>202</v>
      </c>
      <c r="C272">
        <v>2</v>
      </c>
      <c r="D272">
        <v>1.2949999999999999</v>
      </c>
      <c r="E272">
        <v>1.85</v>
      </c>
      <c r="F272">
        <v>10.76</v>
      </c>
      <c r="G272">
        <f t="shared" si="7"/>
        <v>51.556539999999998</v>
      </c>
    </row>
    <row r="273" spans="2:7">
      <c r="B273" t="s">
        <v>203</v>
      </c>
      <c r="C273">
        <v>1</v>
      </c>
      <c r="D273">
        <v>3.1749999999999998</v>
      </c>
      <c r="E273">
        <v>1.85</v>
      </c>
      <c r="F273">
        <v>10.76</v>
      </c>
      <c r="G273">
        <f t="shared" si="7"/>
        <v>63.201549999999997</v>
      </c>
    </row>
    <row r="274" spans="2:7">
      <c r="B274" t="s">
        <v>203</v>
      </c>
      <c r="C274">
        <v>1</v>
      </c>
      <c r="D274">
        <v>1.0049999999999999</v>
      </c>
      <c r="E274">
        <v>1.85</v>
      </c>
      <c r="F274">
        <v>10.76</v>
      </c>
      <c r="G274">
        <f t="shared" si="7"/>
        <v>20.00553</v>
      </c>
    </row>
    <row r="275" spans="2:7">
      <c r="B275" t="s">
        <v>196</v>
      </c>
      <c r="C275">
        <v>1</v>
      </c>
      <c r="D275">
        <v>1.4930000000000001</v>
      </c>
      <c r="F275">
        <v>10.76</v>
      </c>
      <c r="G275">
        <f>F275*D275*C275</f>
        <v>16.064679999999999</v>
      </c>
    </row>
    <row r="276" spans="2:7">
      <c r="B276" t="s">
        <v>197</v>
      </c>
      <c r="C276">
        <v>1</v>
      </c>
      <c r="D276">
        <v>1.117</v>
      </c>
      <c r="F276">
        <v>10.76</v>
      </c>
      <c r="G276">
        <f>F276*D276*C276</f>
        <v>12.01892</v>
      </c>
    </row>
    <row r="277" spans="2:7">
      <c r="B277" t="s">
        <v>198</v>
      </c>
      <c r="C277">
        <v>1</v>
      </c>
      <c r="D277">
        <v>2.8</v>
      </c>
      <c r="F277">
        <v>10.76</v>
      </c>
      <c r="G277">
        <f>F277*D277*C277</f>
        <v>30.127999999999997</v>
      </c>
    </row>
    <row r="278" spans="2:7">
      <c r="B278" s="23" t="s">
        <v>204</v>
      </c>
    </row>
    <row r="279" spans="2:7">
      <c r="C279">
        <v>1</v>
      </c>
      <c r="D279">
        <v>7.8019999999999996</v>
      </c>
      <c r="F279">
        <v>10.76</v>
      </c>
      <c r="G279">
        <f>F279*D279*C279</f>
        <v>83.949519999999993</v>
      </c>
    </row>
    <row r="280" spans="2:7">
      <c r="B280" t="s">
        <v>207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243</v>
      </c>
    </row>
    <row r="299" spans="2:7">
      <c r="B299" t="s">
        <v>244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290</v>
      </c>
    </row>
    <row r="321" spans="2:7">
      <c r="B321" t="s">
        <v>262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263</v>
      </c>
    </row>
    <row r="342" spans="2:7">
      <c r="B342" t="s">
        <v>264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265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4"/>
  <cols>
    <col min="2" max="2" width="68" customWidth="1"/>
  </cols>
  <sheetData>
    <row r="2" spans="2:7">
      <c r="B2" t="s">
        <v>345</v>
      </c>
      <c r="C2">
        <v>1</v>
      </c>
      <c r="D2">
        <v>24</v>
      </c>
      <c r="F2">
        <v>25.25</v>
      </c>
      <c r="G2">
        <f>F2*D2*C2</f>
        <v>606</v>
      </c>
    </row>
    <row r="4" spans="2:7">
      <c r="B4" t="s">
        <v>187</v>
      </c>
      <c r="C4">
        <v>1</v>
      </c>
      <c r="D4">
        <v>24</v>
      </c>
      <c r="F4">
        <v>25.25</v>
      </c>
      <c r="G4">
        <f>F4*D4*C4</f>
        <v>606</v>
      </c>
    </row>
    <row r="7" spans="2:7">
      <c r="B7" t="s">
        <v>346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347</v>
      </c>
    </row>
    <row r="14" spans="2:7">
      <c r="C14">
        <v>1</v>
      </c>
      <c r="D14">
        <v>50.32</v>
      </c>
      <c r="E14">
        <v>10.76</v>
      </c>
      <c r="G14">
        <f>E14*D14*C14</f>
        <v>541.44320000000005</v>
      </c>
    </row>
    <row r="16" spans="2:7">
      <c r="G16">
        <f>SUM(G14:G15)</f>
        <v>541.44320000000005</v>
      </c>
    </row>
    <row r="17" spans="2:7">
      <c r="B17" t="s">
        <v>251</v>
      </c>
      <c r="G17">
        <v>545</v>
      </c>
    </row>
    <row r="18" spans="2:7">
      <c r="C18">
        <v>1</v>
      </c>
      <c r="D18">
        <v>50.32</v>
      </c>
      <c r="E18">
        <v>10.76</v>
      </c>
      <c r="G18">
        <f>E18*D18*C18</f>
        <v>541.44320000000005</v>
      </c>
    </row>
    <row r="20" spans="2:7">
      <c r="G20">
        <f>SUM(G18:G19)</f>
        <v>541.44320000000005</v>
      </c>
    </row>
    <row r="21" spans="2:7">
      <c r="G21">
        <v>545</v>
      </c>
    </row>
    <row r="22" spans="2:7">
      <c r="B22" s="23" t="s">
        <v>348</v>
      </c>
    </row>
    <row r="23" spans="2:7">
      <c r="B23" t="s">
        <v>349</v>
      </c>
      <c r="C23">
        <v>2</v>
      </c>
      <c r="D23">
        <v>24</v>
      </c>
      <c r="F23">
        <v>12</v>
      </c>
      <c r="G23">
        <f>F23*D23*C23</f>
        <v>576</v>
      </c>
    </row>
    <row r="24" spans="2:7">
      <c r="B24" t="s">
        <v>275</v>
      </c>
      <c r="C24">
        <v>-1</v>
      </c>
      <c r="D24">
        <v>4</v>
      </c>
      <c r="F24">
        <v>7</v>
      </c>
      <c r="G24">
        <f t="shared" ref="G24:G36" si="0">F24*D24*C24</f>
        <v>-28</v>
      </c>
    </row>
    <row r="25" spans="2:7">
      <c r="B25" t="s">
        <v>350</v>
      </c>
      <c r="C25">
        <v>1</v>
      </c>
      <c r="D25">
        <v>10.75</v>
      </c>
      <c r="F25">
        <v>12</v>
      </c>
      <c r="G25">
        <f t="shared" si="0"/>
        <v>129</v>
      </c>
    </row>
    <row r="26" spans="2:7">
      <c r="B26" t="s">
        <v>351</v>
      </c>
      <c r="C26">
        <v>1</v>
      </c>
      <c r="D26">
        <v>10.92</v>
      </c>
      <c r="F26">
        <v>12</v>
      </c>
      <c r="G26">
        <f t="shared" si="0"/>
        <v>131.04</v>
      </c>
    </row>
    <row r="27" spans="2:7">
      <c r="B27" t="s">
        <v>352</v>
      </c>
      <c r="C27">
        <v>1</v>
      </c>
      <c r="D27">
        <v>24.42</v>
      </c>
      <c r="F27">
        <v>12</v>
      </c>
      <c r="G27">
        <f t="shared" si="0"/>
        <v>293.04000000000002</v>
      </c>
    </row>
    <row r="28" spans="2:7">
      <c r="B28" t="s">
        <v>353</v>
      </c>
      <c r="C28">
        <v>1</v>
      </c>
      <c r="D28">
        <v>14.33</v>
      </c>
      <c r="F28">
        <v>12</v>
      </c>
      <c r="G28">
        <f t="shared" si="0"/>
        <v>171.96</v>
      </c>
    </row>
    <row r="29" spans="2:7">
      <c r="B29" t="s">
        <v>354</v>
      </c>
      <c r="C29">
        <v>1</v>
      </c>
      <c r="D29">
        <v>21.25</v>
      </c>
      <c r="F29">
        <v>12</v>
      </c>
      <c r="G29">
        <f t="shared" si="0"/>
        <v>255</v>
      </c>
    </row>
    <row r="30" spans="2:7">
      <c r="B30" t="s">
        <v>355</v>
      </c>
      <c r="C30">
        <v>-1</v>
      </c>
      <c r="D30">
        <v>4</v>
      </c>
      <c r="F30">
        <v>7</v>
      </c>
      <c r="G30">
        <f t="shared" si="0"/>
        <v>-28</v>
      </c>
    </row>
    <row r="31" spans="2:7">
      <c r="B31" t="s">
        <v>356</v>
      </c>
      <c r="C31">
        <v>1</v>
      </c>
      <c r="D31">
        <v>19.25</v>
      </c>
      <c r="F31">
        <v>12</v>
      </c>
      <c r="G31">
        <f t="shared" si="0"/>
        <v>231</v>
      </c>
    </row>
    <row r="32" spans="2:7">
      <c r="B32" t="s">
        <v>357</v>
      </c>
      <c r="C32">
        <v>1</v>
      </c>
      <c r="D32">
        <v>5.33</v>
      </c>
      <c r="F32">
        <v>12</v>
      </c>
      <c r="G32">
        <f t="shared" si="0"/>
        <v>63.96</v>
      </c>
    </row>
    <row r="33" spans="2:7">
      <c r="B33" t="s">
        <v>275</v>
      </c>
      <c r="C33">
        <v>-1</v>
      </c>
      <c r="D33">
        <v>3.42</v>
      </c>
      <c r="F33">
        <v>7</v>
      </c>
      <c r="G33">
        <f t="shared" si="0"/>
        <v>-23.939999999999998</v>
      </c>
    </row>
    <row r="34" spans="2:7">
      <c r="B34" t="s">
        <v>358</v>
      </c>
      <c r="C34">
        <v>1</v>
      </c>
      <c r="D34">
        <v>5.67</v>
      </c>
      <c r="F34">
        <v>12</v>
      </c>
      <c r="G34">
        <f t="shared" si="0"/>
        <v>68.039999999999992</v>
      </c>
    </row>
    <row r="35" spans="2:7">
      <c r="B35" t="s">
        <v>359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360</v>
      </c>
    </row>
    <row r="43" spans="2:7">
      <c r="B43" t="s">
        <v>349</v>
      </c>
      <c r="C43">
        <v>4</v>
      </c>
      <c r="D43">
        <v>24</v>
      </c>
      <c r="F43">
        <v>12</v>
      </c>
      <c r="G43">
        <f>F43*D43*C43</f>
        <v>1152</v>
      </c>
    </row>
    <row r="44" spans="2:7">
      <c r="B44" t="s">
        <v>275</v>
      </c>
      <c r="C44">
        <v>-2</v>
      </c>
      <c r="D44">
        <v>4</v>
      </c>
      <c r="F44">
        <v>7</v>
      </c>
      <c r="G44">
        <f t="shared" ref="G44:G56" si="1">F44*D44*C44</f>
        <v>-56</v>
      </c>
    </row>
    <row r="45" spans="2:7">
      <c r="B45" t="s">
        <v>350</v>
      </c>
      <c r="C45">
        <v>2</v>
      </c>
      <c r="D45">
        <v>10.75</v>
      </c>
      <c r="F45">
        <v>12</v>
      </c>
      <c r="G45">
        <f t="shared" si="1"/>
        <v>258</v>
      </c>
    </row>
    <row r="46" spans="2:7">
      <c r="B46" t="s">
        <v>351</v>
      </c>
      <c r="C46">
        <v>2</v>
      </c>
      <c r="D46">
        <v>10.92</v>
      </c>
      <c r="F46">
        <v>12</v>
      </c>
      <c r="G46">
        <f t="shared" si="1"/>
        <v>262.08</v>
      </c>
    </row>
    <row r="47" spans="2:7">
      <c r="B47" t="s">
        <v>352</v>
      </c>
      <c r="C47">
        <v>2</v>
      </c>
      <c r="D47">
        <v>24.42</v>
      </c>
      <c r="F47">
        <v>12</v>
      </c>
      <c r="G47">
        <f t="shared" si="1"/>
        <v>586.08000000000004</v>
      </c>
    </row>
    <row r="48" spans="2:7">
      <c r="B48" t="s">
        <v>353</v>
      </c>
      <c r="C48">
        <v>2</v>
      </c>
      <c r="D48">
        <v>14.33</v>
      </c>
      <c r="F48">
        <v>12</v>
      </c>
      <c r="G48">
        <f t="shared" si="1"/>
        <v>343.92</v>
      </c>
    </row>
    <row r="49" spans="2:7">
      <c r="B49" t="s">
        <v>354</v>
      </c>
      <c r="C49">
        <v>2</v>
      </c>
      <c r="D49">
        <v>21.25</v>
      </c>
      <c r="F49">
        <v>12</v>
      </c>
      <c r="G49">
        <f t="shared" si="1"/>
        <v>510</v>
      </c>
    </row>
    <row r="50" spans="2:7">
      <c r="B50" t="s">
        <v>355</v>
      </c>
      <c r="C50">
        <v>-2</v>
      </c>
      <c r="D50">
        <v>4</v>
      </c>
      <c r="F50">
        <v>7</v>
      </c>
      <c r="G50">
        <f t="shared" si="1"/>
        <v>-56</v>
      </c>
    </row>
    <row r="51" spans="2:7">
      <c r="B51" t="s">
        <v>356</v>
      </c>
      <c r="C51">
        <v>2</v>
      </c>
      <c r="D51">
        <v>19.25</v>
      </c>
      <c r="F51">
        <v>12</v>
      </c>
      <c r="G51">
        <f t="shared" si="1"/>
        <v>462</v>
      </c>
    </row>
    <row r="52" spans="2:7">
      <c r="B52" t="s">
        <v>357</v>
      </c>
      <c r="C52">
        <v>2</v>
      </c>
      <c r="D52">
        <v>5.33</v>
      </c>
      <c r="F52">
        <v>12</v>
      </c>
      <c r="G52">
        <f t="shared" si="1"/>
        <v>127.92</v>
      </c>
    </row>
    <row r="53" spans="2:7">
      <c r="B53" t="s">
        <v>275</v>
      </c>
      <c r="C53">
        <v>-2</v>
      </c>
      <c r="D53">
        <v>3.42</v>
      </c>
      <c r="F53">
        <v>7</v>
      </c>
      <c r="G53">
        <f t="shared" si="1"/>
        <v>-47.879999999999995</v>
      </c>
    </row>
    <row r="54" spans="2:7">
      <c r="B54" t="s">
        <v>358</v>
      </c>
      <c r="C54">
        <v>2</v>
      </c>
      <c r="D54">
        <v>5.67</v>
      </c>
      <c r="F54">
        <v>12</v>
      </c>
      <c r="G54">
        <f t="shared" si="1"/>
        <v>136.07999999999998</v>
      </c>
    </row>
    <row r="55" spans="2:7">
      <c r="B55" t="s">
        <v>359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361</v>
      </c>
    </row>
    <row r="63" spans="2:7">
      <c r="B63" t="s">
        <v>362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171</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171</v>
      </c>
    </row>
    <row r="81" spans="2:7">
      <c r="B81" t="s">
        <v>253</v>
      </c>
      <c r="C81">
        <v>1</v>
      </c>
      <c r="D81">
        <v>63.71</v>
      </c>
      <c r="E81">
        <v>3.28</v>
      </c>
      <c r="G81">
        <f>E81*D81*C81</f>
        <v>208.96879999999999</v>
      </c>
    </row>
    <row r="82" spans="2:7">
      <c r="G82">
        <f>G81*10%</f>
        <v>20.896879999999999</v>
      </c>
    </row>
    <row r="83" spans="2:7">
      <c r="G83">
        <f>SUM(G81:G82)</f>
        <v>229.86568</v>
      </c>
    </row>
    <row r="84" spans="2:7">
      <c r="G84">
        <v>230</v>
      </c>
    </row>
    <row r="86" spans="2:7">
      <c r="B86" t="s">
        <v>363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366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208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367</v>
      </c>
    </row>
    <row r="117" spans="2:7">
      <c r="C117">
        <v>1</v>
      </c>
      <c r="D117">
        <v>50.32</v>
      </c>
      <c r="F117">
        <v>10.76</v>
      </c>
      <c r="G117">
        <f>F117*D117*C117</f>
        <v>541.44320000000005</v>
      </c>
    </row>
    <row r="119" spans="2:7">
      <c r="G119">
        <f>SUM(G117:G118)</f>
        <v>541.44320000000005</v>
      </c>
    </row>
    <row r="120" spans="2:7">
      <c r="G120">
        <v>545</v>
      </c>
    </row>
    <row r="123" spans="2:7">
      <c r="B123" t="s">
        <v>368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369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0" workbookViewId="0">
      <selection activeCell="B18" sqref="B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168" t="s">
        <v>38</v>
      </c>
      <c r="B1" s="168"/>
      <c r="C1" s="168"/>
    </row>
    <row r="2" spans="1:3" ht="15.75" customHeight="1" thickBot="1">
      <c r="A2" s="168"/>
      <c r="B2" s="168"/>
      <c r="C2" s="168"/>
    </row>
    <row r="3" spans="1:3" ht="16.5" customHeight="1" thickBot="1">
      <c r="A3" s="168"/>
      <c r="B3" s="168"/>
      <c r="C3" s="168"/>
    </row>
    <row r="4" spans="1:3" ht="16.5" customHeight="1" thickBot="1">
      <c r="A4" s="2" t="s">
        <v>39</v>
      </c>
      <c r="B4" s="3"/>
      <c r="C4" s="4"/>
    </row>
    <row r="5" spans="1:3" ht="16.5" customHeight="1" thickBot="1">
      <c r="A5" s="2">
        <v>1</v>
      </c>
      <c r="B5" s="5" t="s">
        <v>40</v>
      </c>
      <c r="C5" s="4"/>
    </row>
    <row r="6" spans="1:3" ht="15.75" customHeight="1" thickBot="1">
      <c r="A6" s="2">
        <v>2</v>
      </c>
      <c r="B6" s="5" t="s">
        <v>41</v>
      </c>
      <c r="C6" s="4"/>
    </row>
    <row r="7" spans="1:3" ht="16.5" customHeight="1" thickBot="1">
      <c r="A7" s="2">
        <v>3</v>
      </c>
      <c r="B7" s="5" t="s">
        <v>42</v>
      </c>
      <c r="C7" s="4"/>
    </row>
    <row r="8" spans="1:3" ht="18" customHeight="1" thickBot="1">
      <c r="A8" s="2">
        <v>4</v>
      </c>
      <c r="B8" s="5" t="s">
        <v>43</v>
      </c>
      <c r="C8" s="4"/>
    </row>
    <row r="9" spans="1:3" ht="48.75" customHeight="1" thickBot="1">
      <c r="A9" s="2">
        <v>5</v>
      </c>
      <c r="B9" s="5" t="s">
        <v>44</v>
      </c>
      <c r="C9" s="4"/>
    </row>
    <row r="10" spans="1:3" ht="14.4" thickBot="1">
      <c r="A10" s="6" t="s">
        <v>34</v>
      </c>
      <c r="B10" s="7" t="s">
        <v>35</v>
      </c>
      <c r="C10" s="8" t="s">
        <v>37</v>
      </c>
    </row>
    <row r="11" spans="1:3">
      <c r="A11" s="9">
        <v>1</v>
      </c>
      <c r="B11" s="10" t="s">
        <v>45</v>
      </c>
      <c r="C11" s="11" t="s">
        <v>46</v>
      </c>
    </row>
    <row r="12" spans="1:3">
      <c r="A12" s="9">
        <v>2</v>
      </c>
      <c r="B12" s="10" t="s">
        <v>47</v>
      </c>
      <c r="C12" s="11" t="s">
        <v>48</v>
      </c>
    </row>
    <row r="13" spans="1:3">
      <c r="A13" s="9">
        <v>3</v>
      </c>
      <c r="B13" s="10" t="s">
        <v>49</v>
      </c>
      <c r="C13" s="11" t="s">
        <v>50</v>
      </c>
    </row>
    <row r="14" spans="1:3" ht="16.5" customHeight="1">
      <c r="A14" s="9">
        <v>4</v>
      </c>
      <c r="B14" s="10" t="s">
        <v>51</v>
      </c>
      <c r="C14" s="11" t="s">
        <v>52</v>
      </c>
    </row>
    <row r="15" spans="1:3">
      <c r="A15" s="9">
        <v>5</v>
      </c>
      <c r="B15" s="10" t="s">
        <v>53</v>
      </c>
      <c r="C15" s="11" t="s">
        <v>54</v>
      </c>
    </row>
    <row r="16" spans="1:3">
      <c r="A16" s="9">
        <v>6</v>
      </c>
      <c r="B16" s="10" t="s">
        <v>55</v>
      </c>
      <c r="C16" s="11" t="s">
        <v>56</v>
      </c>
    </row>
    <row r="17" spans="1:3">
      <c r="A17" s="9">
        <v>7</v>
      </c>
      <c r="B17" s="10" t="s">
        <v>57</v>
      </c>
      <c r="C17" s="11" t="s">
        <v>58</v>
      </c>
    </row>
    <row r="18" spans="1:3">
      <c r="A18" s="9">
        <v>8</v>
      </c>
      <c r="B18" s="10" t="s">
        <v>59</v>
      </c>
      <c r="C18" s="11" t="s">
        <v>60</v>
      </c>
    </row>
    <row r="19" spans="1:3">
      <c r="A19" s="9">
        <v>9</v>
      </c>
      <c r="B19" s="10" t="s">
        <v>61</v>
      </c>
      <c r="C19" s="11" t="s">
        <v>62</v>
      </c>
    </row>
    <row r="20" spans="1:3">
      <c r="A20" s="9">
        <v>10</v>
      </c>
      <c r="B20" s="10" t="s">
        <v>63</v>
      </c>
      <c r="C20" s="11" t="s">
        <v>64</v>
      </c>
    </row>
    <row r="21" spans="1:3">
      <c r="A21" s="9">
        <v>11</v>
      </c>
      <c r="B21" s="10" t="s">
        <v>65</v>
      </c>
      <c r="C21" s="11" t="s">
        <v>66</v>
      </c>
    </row>
    <row r="22" spans="1:3">
      <c r="A22" s="9">
        <v>12</v>
      </c>
      <c r="B22" s="10" t="s">
        <v>67</v>
      </c>
      <c r="C22" s="11" t="s">
        <v>68</v>
      </c>
    </row>
    <row r="23" spans="1:3">
      <c r="A23" s="9">
        <v>13</v>
      </c>
      <c r="B23" s="10" t="s">
        <v>69</v>
      </c>
      <c r="C23" s="11" t="s">
        <v>70</v>
      </c>
    </row>
    <row r="24" spans="1:3">
      <c r="A24" s="9">
        <v>14</v>
      </c>
      <c r="B24" s="10" t="s">
        <v>71</v>
      </c>
      <c r="C24" s="11" t="s">
        <v>72</v>
      </c>
    </row>
    <row r="25" spans="1:3">
      <c r="A25" s="9">
        <v>15</v>
      </c>
      <c r="B25" s="10" t="s">
        <v>73</v>
      </c>
      <c r="C25" s="11" t="s">
        <v>74</v>
      </c>
    </row>
    <row r="26" spans="1:3">
      <c r="A26" s="9">
        <v>16</v>
      </c>
      <c r="B26" s="10" t="s">
        <v>75</v>
      </c>
      <c r="C26" s="11" t="s">
        <v>52</v>
      </c>
    </row>
    <row r="27" spans="1:3">
      <c r="A27" s="9">
        <v>17</v>
      </c>
      <c r="B27" s="10" t="s">
        <v>76</v>
      </c>
      <c r="C27" s="11" t="s">
        <v>77</v>
      </c>
    </row>
    <row r="28" spans="1:3">
      <c r="A28" s="9">
        <v>18</v>
      </c>
      <c r="B28" s="10" t="s">
        <v>78</v>
      </c>
      <c r="C28" s="11" t="s">
        <v>52</v>
      </c>
    </row>
    <row r="29" spans="1:3">
      <c r="A29" s="9">
        <v>19</v>
      </c>
      <c r="B29" s="10" t="s">
        <v>79</v>
      </c>
      <c r="C29" s="11" t="s">
        <v>80</v>
      </c>
    </row>
    <row r="30" spans="1:3">
      <c r="A30" s="9">
        <v>20</v>
      </c>
      <c r="B30" s="10" t="s">
        <v>81</v>
      </c>
      <c r="C30" s="11" t="s">
        <v>82</v>
      </c>
    </row>
    <row r="31" spans="1:3">
      <c r="A31" s="9">
        <v>21</v>
      </c>
      <c r="B31" s="10" t="s">
        <v>83</v>
      </c>
      <c r="C31" s="11" t="s">
        <v>84</v>
      </c>
    </row>
    <row r="32" spans="1:3">
      <c r="A32" s="9">
        <v>22</v>
      </c>
      <c r="B32" s="10" t="s">
        <v>85</v>
      </c>
      <c r="C32" s="11" t="s">
        <v>86</v>
      </c>
    </row>
    <row r="33" spans="1:3">
      <c r="A33" s="9">
        <v>23</v>
      </c>
      <c r="B33" s="10" t="s">
        <v>87</v>
      </c>
      <c r="C33" s="11" t="s">
        <v>88</v>
      </c>
    </row>
    <row r="34" spans="1:3">
      <c r="A34" s="9">
        <v>24</v>
      </c>
      <c r="B34" s="10" t="s">
        <v>89</v>
      </c>
      <c r="C34" s="11" t="s">
        <v>90</v>
      </c>
    </row>
    <row r="35" spans="1:3">
      <c r="A35" s="9">
        <v>25</v>
      </c>
      <c r="B35" s="10" t="s">
        <v>91</v>
      </c>
      <c r="C35" s="11" t="s">
        <v>92</v>
      </c>
    </row>
    <row r="36" spans="1:3">
      <c r="A36" s="9">
        <v>26</v>
      </c>
      <c r="B36" s="10" t="s">
        <v>93</v>
      </c>
      <c r="C36" s="11" t="s">
        <v>94</v>
      </c>
    </row>
    <row r="37" spans="1:3">
      <c r="A37" s="9">
        <v>27</v>
      </c>
      <c r="B37" s="10" t="s">
        <v>95</v>
      </c>
      <c r="C37" s="11" t="s">
        <v>96</v>
      </c>
    </row>
    <row r="38" spans="1:3">
      <c r="A38" s="9">
        <v>28</v>
      </c>
      <c r="B38" s="10" t="s">
        <v>97</v>
      </c>
      <c r="C38" s="11" t="s">
        <v>98</v>
      </c>
    </row>
    <row r="39" spans="1:3">
      <c r="A39" s="9">
        <v>29</v>
      </c>
      <c r="B39" s="10" t="s">
        <v>99</v>
      </c>
      <c r="C39" s="11" t="s">
        <v>100</v>
      </c>
    </row>
    <row r="40" spans="1:3">
      <c r="A40" s="9">
        <v>30</v>
      </c>
      <c r="B40" s="10" t="s">
        <v>101</v>
      </c>
      <c r="C40" s="11" t="s">
        <v>102</v>
      </c>
    </row>
    <row r="41" spans="1:3">
      <c r="A41" s="9">
        <v>31</v>
      </c>
      <c r="B41" s="10" t="s">
        <v>103</v>
      </c>
      <c r="C41" s="11" t="s">
        <v>104</v>
      </c>
    </row>
    <row r="42" spans="1:3">
      <c r="A42" s="9">
        <v>32</v>
      </c>
      <c r="B42" s="10" t="s">
        <v>105</v>
      </c>
      <c r="C42" s="11" t="s">
        <v>106</v>
      </c>
    </row>
    <row r="43" spans="1:3">
      <c r="A43" s="9">
        <v>33</v>
      </c>
      <c r="B43" s="10" t="s">
        <v>107</v>
      </c>
      <c r="C43" s="11" t="s">
        <v>108</v>
      </c>
    </row>
    <row r="44" spans="1:3">
      <c r="A44" s="9">
        <v>34</v>
      </c>
      <c r="B44" s="10" t="s">
        <v>109</v>
      </c>
      <c r="C44" s="11" t="s">
        <v>110</v>
      </c>
    </row>
    <row r="45" spans="1:3">
      <c r="A45" s="9">
        <v>35</v>
      </c>
      <c r="B45" s="10" t="s">
        <v>111</v>
      </c>
      <c r="C45" s="11" t="s">
        <v>112</v>
      </c>
    </row>
    <row r="46" spans="1:3" ht="17.25" customHeight="1">
      <c r="A46" s="9">
        <v>36</v>
      </c>
      <c r="B46" s="10" t="s">
        <v>113</v>
      </c>
      <c r="C46" s="11" t="s">
        <v>52</v>
      </c>
    </row>
    <row r="47" spans="1:3">
      <c r="A47" s="9">
        <v>37</v>
      </c>
      <c r="B47" s="10" t="s">
        <v>114</v>
      </c>
      <c r="C47" s="11" t="s">
        <v>115</v>
      </c>
    </row>
    <row r="48" spans="1:3">
      <c r="A48" s="9">
        <v>38</v>
      </c>
      <c r="B48" s="10" t="s">
        <v>116</v>
      </c>
      <c r="C48" s="11" t="s">
        <v>117</v>
      </c>
    </row>
    <row r="49" spans="1:3">
      <c r="A49" s="9">
        <v>39</v>
      </c>
      <c r="B49" s="10" t="s">
        <v>118</v>
      </c>
      <c r="C49" s="11" t="s">
        <v>119</v>
      </c>
    </row>
    <row r="50" spans="1:3">
      <c r="A50" s="9">
        <v>40</v>
      </c>
      <c r="B50" s="10" t="s">
        <v>120</v>
      </c>
      <c r="C50" s="11" t="s">
        <v>121</v>
      </c>
    </row>
    <row r="51" spans="1:3" ht="15" customHeight="1">
      <c r="A51" s="9">
        <v>41</v>
      </c>
      <c r="B51" s="10" t="s">
        <v>122</v>
      </c>
      <c r="C51" s="11" t="s">
        <v>123</v>
      </c>
    </row>
    <row r="52" spans="1:3">
      <c r="A52" s="9">
        <v>42</v>
      </c>
      <c r="B52" s="10" t="s">
        <v>124</v>
      </c>
      <c r="C52" s="11" t="s">
        <v>125</v>
      </c>
    </row>
    <row r="53" spans="1:3">
      <c r="A53" s="9">
        <v>43</v>
      </c>
      <c r="B53" s="10" t="s">
        <v>126</v>
      </c>
      <c r="C53" s="11" t="s">
        <v>127</v>
      </c>
    </row>
    <row r="54" spans="1:3">
      <c r="A54" s="9">
        <v>44</v>
      </c>
      <c r="B54" s="10" t="s">
        <v>128</v>
      </c>
      <c r="C54" s="11" t="s">
        <v>129</v>
      </c>
    </row>
    <row r="55" spans="1:3">
      <c r="A55" s="9">
        <v>45</v>
      </c>
      <c r="B55" s="10" t="s">
        <v>130</v>
      </c>
      <c r="C55" s="11" t="s">
        <v>131</v>
      </c>
    </row>
    <row r="56" spans="1:3">
      <c r="A56" s="9">
        <v>46</v>
      </c>
      <c r="B56" s="10" t="s">
        <v>132</v>
      </c>
      <c r="C56" s="11" t="s">
        <v>133</v>
      </c>
    </row>
    <row r="57" spans="1:3">
      <c r="A57" s="9">
        <v>47</v>
      </c>
      <c r="B57" s="10" t="s">
        <v>134</v>
      </c>
      <c r="C57" s="11" t="s">
        <v>133</v>
      </c>
    </row>
    <row r="58" spans="1:3">
      <c r="A58" s="9">
        <v>48</v>
      </c>
      <c r="B58" s="10" t="s">
        <v>135</v>
      </c>
      <c r="C58" s="11" t="s">
        <v>136</v>
      </c>
    </row>
    <row r="59" spans="1:3" ht="15.75" customHeight="1">
      <c r="A59" s="9">
        <v>49</v>
      </c>
      <c r="B59" s="10" t="s">
        <v>137</v>
      </c>
      <c r="C59" s="11" t="s">
        <v>138</v>
      </c>
    </row>
    <row r="60" spans="1:3" ht="15" customHeight="1">
      <c r="A60" s="9">
        <v>50</v>
      </c>
      <c r="B60" s="10" t="s">
        <v>139</v>
      </c>
      <c r="C60" s="11" t="s">
        <v>50</v>
      </c>
    </row>
    <row r="61" spans="1:3">
      <c r="A61" s="9">
        <v>51</v>
      </c>
      <c r="B61" s="10" t="s">
        <v>140</v>
      </c>
      <c r="C61" s="11" t="s">
        <v>141</v>
      </c>
    </row>
    <row r="62" spans="1:3">
      <c r="A62" s="9">
        <v>52</v>
      </c>
      <c r="B62" s="12" t="s">
        <v>142</v>
      </c>
      <c r="C62" s="13" t="s">
        <v>143</v>
      </c>
    </row>
    <row r="63" spans="1:3">
      <c r="A63" s="9">
        <v>53</v>
      </c>
      <c r="B63" s="14" t="s">
        <v>144</v>
      </c>
      <c r="C63" s="15" t="s">
        <v>145</v>
      </c>
    </row>
    <row r="64" spans="1:3" ht="16.5" customHeight="1">
      <c r="A64" s="9">
        <v>54</v>
      </c>
      <c r="B64" s="14" t="s">
        <v>146</v>
      </c>
      <c r="C64" s="15" t="s">
        <v>147</v>
      </c>
    </row>
    <row r="65" spans="1:3">
      <c r="A65" s="9">
        <v>55</v>
      </c>
      <c r="B65" s="14" t="s">
        <v>148</v>
      </c>
    </row>
    <row r="66" spans="1:3">
      <c r="A66" s="9">
        <v>56</v>
      </c>
      <c r="B66" s="14" t="s">
        <v>149</v>
      </c>
    </row>
    <row r="67" spans="1:3">
      <c r="A67" s="9">
        <v>57</v>
      </c>
      <c r="B67" s="14" t="s">
        <v>150</v>
      </c>
      <c r="C67" s="15" t="s">
        <v>151</v>
      </c>
    </row>
    <row r="68" spans="1:3">
      <c r="A68" s="9">
        <v>58</v>
      </c>
      <c r="B68" s="16" t="s">
        <v>152</v>
      </c>
      <c r="C68" s="15" t="s">
        <v>153</v>
      </c>
    </row>
    <row r="69" spans="1:3">
      <c r="A69" s="9">
        <v>59</v>
      </c>
      <c r="B69" s="14" t="s">
        <v>154</v>
      </c>
      <c r="C69" s="15" t="s">
        <v>155</v>
      </c>
    </row>
    <row r="70" spans="1:3">
      <c r="A70" s="9">
        <v>60</v>
      </c>
      <c r="B70" s="14" t="s">
        <v>156</v>
      </c>
      <c r="C70" s="15" t="s">
        <v>157</v>
      </c>
    </row>
    <row r="71" spans="1:3">
      <c r="A71" s="9">
        <v>61</v>
      </c>
      <c r="B71" s="14" t="s">
        <v>158</v>
      </c>
      <c r="C71" s="15" t="s">
        <v>159</v>
      </c>
    </row>
    <row r="72" spans="1:3">
      <c r="A72" s="9">
        <v>62</v>
      </c>
      <c r="B72" s="14" t="s">
        <v>160</v>
      </c>
      <c r="C72" s="15" t="s">
        <v>161</v>
      </c>
    </row>
    <row r="73" spans="1:3">
      <c r="A73" s="9">
        <v>63</v>
      </c>
      <c r="B73" s="14" t="s">
        <v>162</v>
      </c>
      <c r="C73" s="15" t="s">
        <v>163</v>
      </c>
    </row>
    <row r="74" spans="1:3">
      <c r="A74" s="9">
        <v>64</v>
      </c>
      <c r="B74" s="14" t="s">
        <v>164</v>
      </c>
      <c r="C74" s="15" t="s">
        <v>165</v>
      </c>
    </row>
    <row r="75" spans="1:3">
      <c r="A75" s="9">
        <v>65</v>
      </c>
      <c r="B75" s="17" t="s">
        <v>166</v>
      </c>
      <c r="C75" s="18" t="s">
        <v>167</v>
      </c>
    </row>
    <row r="76" spans="1:3" ht="14.4" thickBot="1">
      <c r="A76" s="9">
        <v>66</v>
      </c>
      <c r="B76" s="19" t="s">
        <v>168</v>
      </c>
      <c r="C76" s="20" t="s">
        <v>169</v>
      </c>
    </row>
    <row r="86" spans="2:2">
      <c r="B86" s="15" t="s">
        <v>147</v>
      </c>
    </row>
    <row r="87" spans="2:2">
      <c r="B87" s="15" t="s">
        <v>170</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Masala Kitchen MB</vt:lpstr>
      <vt:lpstr>FOH AREA BOQ </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2024-09-19T09:42:46Z</dcterms:modified>
</cp:coreProperties>
</file>