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1afa83667cb1addb/Desktop/"/>
    </mc:Choice>
  </mc:AlternateContent>
  <xr:revisionPtr revIDLastSave="20" documentId="13_ncr:1_{116B05D1-44A8-4DF0-982B-0D58C1A0053D}" xr6:coauthVersionLast="47" xr6:coauthVersionMax="47" xr10:uidLastSave="{05F689CC-0CA2-4A81-8F93-A9FB9ECF8F84}"/>
  <bookViews>
    <workbookView xWindow="-98" yWindow="-98" windowWidth="21795" windowHeight="12975" activeTab="1" xr2:uid="{CAACDB6B-CB08-47D7-AB4D-77870292B06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3" i="1" l="1"/>
  <c r="M63" i="1"/>
  <c r="L57" i="1"/>
  <c r="L55" i="1"/>
  <c r="L53" i="1"/>
  <c r="L51" i="1"/>
  <c r="M51" i="1" s="1"/>
  <c r="L50" i="1"/>
  <c r="L43" i="1"/>
  <c r="L41" i="1"/>
  <c r="M41" i="1" s="1"/>
  <c r="L40" i="1"/>
  <c r="M40" i="1" s="1"/>
  <c r="L39" i="1"/>
  <c r="L34" i="1"/>
  <c r="M34" i="1" s="1"/>
  <c r="L33" i="1"/>
  <c r="M33" i="1" s="1"/>
  <c r="L32" i="1"/>
  <c r="M32" i="1"/>
  <c r="L27" i="1"/>
  <c r="M27" i="1"/>
  <c r="L26" i="1"/>
  <c r="M26" i="1" s="1"/>
  <c r="L25" i="1"/>
  <c r="L22" i="1"/>
  <c r="M22" i="1" s="1"/>
  <c r="L20" i="1"/>
  <c r="M20" i="1" s="1"/>
  <c r="L19" i="1"/>
  <c r="M19" i="1" s="1"/>
  <c r="L16" i="1"/>
  <c r="M16" i="1"/>
  <c r="L15" i="1"/>
  <c r="M15" i="1" s="1"/>
  <c r="L12" i="1"/>
  <c r="M12" i="1" s="1"/>
  <c r="L11" i="1"/>
  <c r="L10" i="1"/>
  <c r="M10" i="1" s="1"/>
  <c r="L9" i="1"/>
  <c r="M52" i="1"/>
  <c r="M53" i="1"/>
  <c r="M54" i="1"/>
  <c r="M55" i="1"/>
  <c r="M56" i="1"/>
  <c r="M57" i="1"/>
  <c r="M50" i="1"/>
  <c r="M6" i="1"/>
  <c r="M7" i="1"/>
  <c r="M8" i="1"/>
  <c r="M9" i="1"/>
  <c r="M11" i="1"/>
  <c r="M13" i="1"/>
  <c r="M14" i="1"/>
  <c r="M17" i="1"/>
  <c r="M18" i="1"/>
  <c r="M21" i="1"/>
  <c r="M23" i="1"/>
  <c r="M24" i="1"/>
  <c r="M25" i="1"/>
  <c r="M28" i="1"/>
  <c r="M29" i="1"/>
  <c r="M30" i="1"/>
  <c r="M31" i="1"/>
  <c r="M35" i="1"/>
  <c r="M36" i="1"/>
  <c r="M37" i="1"/>
  <c r="M38" i="1"/>
  <c r="M39" i="1"/>
  <c r="M42" i="1"/>
  <c r="M43" i="1"/>
  <c r="L5" i="1"/>
  <c r="M5" i="1"/>
  <c r="I63" i="1"/>
  <c r="I57" i="1"/>
  <c r="I55" i="1"/>
  <c r="I53" i="1"/>
  <c r="I51" i="1"/>
  <c r="I50" i="1"/>
  <c r="I43" i="1"/>
  <c r="I40" i="1"/>
  <c r="I41" i="1"/>
  <c r="I39" i="1"/>
  <c r="I33" i="1"/>
  <c r="I34" i="1"/>
  <c r="I32" i="1"/>
  <c r="I26" i="1"/>
  <c r="I27" i="1"/>
  <c r="I25" i="1"/>
  <c r="I22" i="1"/>
  <c r="I20" i="1"/>
  <c r="I19" i="1"/>
  <c r="I16" i="1"/>
  <c r="I15" i="1"/>
  <c r="I10" i="1"/>
  <c r="I11" i="1"/>
  <c r="I12" i="1"/>
  <c r="I9" i="1"/>
  <c r="I5" i="1"/>
  <c r="M59" i="1" l="1"/>
  <c r="M65" i="1" s="1"/>
  <c r="M45" i="1"/>
  <c r="G15" i="1"/>
  <c r="I59" i="1"/>
  <c r="I65" i="1" s="1"/>
  <c r="I72" i="1" s="1"/>
  <c r="I45" i="1"/>
  <c r="M72" i="1" l="1"/>
</calcChain>
</file>

<file path=xl/sharedStrings.xml><?xml version="1.0" encoding="utf-8"?>
<sst xmlns="http://schemas.openxmlformats.org/spreadsheetml/2006/main" count="252" uniqueCount="156">
  <si>
    <t xml:space="preserve">GROUND FLOOR </t>
  </si>
  <si>
    <t>FT</t>
  </si>
  <si>
    <t>SR.NO.</t>
  </si>
  <si>
    <t>ITEM</t>
  </si>
  <si>
    <t>DESCRIPTION</t>
  </si>
  <si>
    <t>DRAWING NO</t>
  </si>
  <si>
    <t>DIMENSION</t>
  </si>
  <si>
    <t>UNIT</t>
  </si>
  <si>
    <t>QTY.</t>
  </si>
  <si>
    <t>RATE</t>
  </si>
  <si>
    <t>AMOUNT</t>
  </si>
  <si>
    <t xml:space="preserve">REMARK </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</si>
  <si>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</si>
  <si>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</si>
  <si>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</si>
  <si>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N.A</t>
  </si>
  <si>
    <t>SFT</t>
  </si>
  <si>
    <t>INTERIOR CIVIL WORK</t>
  </si>
  <si>
    <t>Membrane
Waterproofing</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</si>
  <si>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</si>
  <si>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a</t>
  </si>
  <si>
    <t>Kitchen -floor</t>
  </si>
  <si>
    <t>b</t>
  </si>
  <si>
    <t>Kitchen -wall up to 600mm</t>
  </si>
  <si>
    <t>c</t>
  </si>
  <si>
    <t>d</t>
  </si>
  <si>
    <t>Bar  -floor</t>
  </si>
  <si>
    <t>Bar  -wall up to 600mm</t>
  </si>
  <si>
    <t>Block Work</t>
  </si>
  <si>
    <r>
      <t xml:space="preserve">Providing and constructing </t>
    </r>
    <r>
      <rPr>
        <b/>
        <sz val="10"/>
        <rFont val="Aptos Narrow"/>
        <family val="2"/>
        <scheme val="minor"/>
      </rPr>
      <t>Light weight blocks masonry</t>
    </r>
    <r>
      <rPr>
        <sz val="10"/>
        <rFont val="Aptos Narrow"/>
        <family val="2"/>
        <scheme val="minor"/>
      </rPr>
      <t xml:space="preserve"> in cement mortar 1:4 of approved make like </t>
    </r>
    <r>
      <rPr>
        <b/>
        <sz val="10"/>
        <rFont val="Aptos Narrow"/>
        <family val="2"/>
        <scheme val="minor"/>
      </rPr>
      <t>Aerocon/Siporex</t>
    </r>
    <r>
      <rPr>
        <sz val="10"/>
        <rFont val="Aptos Narrow"/>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</si>
  <si>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Using 150mm thk  Walls upto 1200 mm</t>
  </si>
  <si>
    <t>Internal Plaster</t>
  </si>
  <si>
    <r>
      <t xml:space="preserve">P&amp;A of </t>
    </r>
    <r>
      <rPr>
        <b/>
        <sz val="10"/>
        <rFont val="Aptos Narrow"/>
        <family val="2"/>
        <scheme val="minor"/>
      </rPr>
      <t>single coat backing plaster of 15-18 mm thick</t>
    </r>
    <r>
      <rPr>
        <sz val="10"/>
        <rFont val="Aptos Narrow"/>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</si>
  <si>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Bar Area  &amp; Live Kitchen (low height wall 1200mm)</t>
  </si>
  <si>
    <t>PCC Work</t>
  </si>
  <si>
    <r>
      <t xml:space="preserve">Providing and laying up to </t>
    </r>
    <r>
      <rPr>
        <b/>
        <sz val="10"/>
        <rFont val="Aptos Narrow"/>
        <family val="2"/>
        <scheme val="minor"/>
      </rPr>
      <t>50-75 mm thick cement concrete flooring</t>
    </r>
    <r>
      <rPr>
        <sz val="10"/>
        <rFont val="Aptos Narrow"/>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</si>
  <si>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COBA Work (Modiform)</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</si>
  <si>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</si>
  <si>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 xml:space="preserve">Kitchen (300mm) appox </t>
  </si>
  <si>
    <t xml:space="preserve">Bar (150mm)  appox </t>
  </si>
  <si>
    <t>STONE &amp; TILE WORKS</t>
  </si>
  <si>
    <t>KOTA Flooring</t>
  </si>
  <si>
    <r>
      <t>Providing and Laying</t>
    </r>
    <r>
      <rPr>
        <b/>
        <sz val="10"/>
        <rFont val="Aptos Narrow"/>
        <family val="2"/>
        <scheme val="minor"/>
      </rPr>
      <t xml:space="preserve"> KOTA stone of 19mm thk</t>
    </r>
    <r>
      <rPr>
        <sz val="10"/>
        <rFont val="Aptos Narrow"/>
        <family val="2"/>
        <scheme val="minor"/>
      </rPr>
      <t>.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b/>
        <sz val="10"/>
        <color indexed="10"/>
        <rFont val="Aptos Narrow"/>
        <family val="2"/>
        <scheme val="minor"/>
      </rPr>
      <t xml:space="preserve"> </t>
    </r>
  </si>
  <si>
    <t>Size : 550x550 Basic Rate : 55 Per SFT</t>
  </si>
  <si>
    <t>Kitchen</t>
  </si>
  <si>
    <t>Bar</t>
  </si>
  <si>
    <t>Liquor Store Room</t>
  </si>
  <si>
    <t>RFT</t>
  </si>
  <si>
    <t>Sada Wall Tiles for kitchen</t>
  </si>
  <si>
    <r>
      <t xml:space="preserve">Providing and fixing </t>
    </r>
    <r>
      <rPr>
        <b/>
        <sz val="10"/>
        <rFont val="Aptos Narrow"/>
        <family val="2"/>
        <scheme val="minor"/>
      </rPr>
      <t xml:space="preserve">Ceramic wall tiles </t>
    </r>
    <r>
      <rPr>
        <sz val="10"/>
        <rFont val="Aptos Narrow"/>
        <family val="2"/>
        <scheme val="minor"/>
      </rPr>
      <t>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r>
  </si>
  <si>
    <t>Size : 300x600. Rate : 45per SFT</t>
  </si>
  <si>
    <t>Main kitchen and under counter wall tiles upto 2400mm ht</t>
  </si>
  <si>
    <t>Bar Area</t>
  </si>
  <si>
    <t>SS Corner Guard</t>
  </si>
  <si>
    <r>
      <t>P&amp;F of 304 grade 3mm thick</t>
    </r>
    <r>
      <rPr>
        <b/>
        <sz val="10"/>
        <rFont val="Aptos Narrow"/>
        <family val="2"/>
        <scheme val="minor"/>
      </rPr>
      <t xml:space="preserve"> SS Corner guard</t>
    </r>
    <r>
      <rPr>
        <sz val="10"/>
        <rFont val="Aptos Narrow"/>
        <family val="2"/>
        <scheme val="minor"/>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</si>
  <si>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TOTAL OF CIVIL WORK</t>
  </si>
  <si>
    <t>POP &amp; PAINTING WORK</t>
  </si>
  <si>
    <t>POP Punning</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</si>
  <si>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</si>
  <si>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 xml:space="preserve">block work walls </t>
  </si>
  <si>
    <t xml:space="preserve">Exposed ceiling </t>
  </si>
  <si>
    <t>Gypsum Ceiling</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</si>
  <si>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</si>
  <si>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 xml:space="preserve">Ceiling Paint ON Gypsum </t>
  </si>
  <si>
    <t>Providing &amp; applying three (03) coats of approved Plastic paint on  exposed surface on ceiling including scraping, primer , filling with putty etc. complete with final coat no brush mark to be visible after painting colour shade as specified.</t>
  </si>
  <si>
    <t xml:space="preserve">Expose Ceiling Paint including all beams </t>
  </si>
  <si>
    <t>Providing &amp; applying Three (03) coats of approved Plastic paint on  exposed surface on ceiling including HVAC ducts,  Sprinkler Pipes etc. complete with final coat no brush mark to be visible after painting colour shade as specified.</t>
  </si>
  <si>
    <t>TOTAL of POP &amp; PAINTING WORK</t>
  </si>
  <si>
    <t>BOQ of Civil work for Bombay Brasserie, Cyber Hub</t>
  </si>
  <si>
    <t>Using 150mm thk  Walls upto 3000mm</t>
  </si>
  <si>
    <t>Wall height (3000mm) consider</t>
  </si>
  <si>
    <t xml:space="preserve">Toilet (300mm)  appox </t>
  </si>
  <si>
    <t>MS Framing &amp; Paneling Work</t>
  </si>
  <si>
    <t xml:space="preserve">All FOH walls </t>
  </si>
  <si>
    <t>50mm (thick)
3600mm (height)</t>
  </si>
  <si>
    <t>Providing, making and fixing of wall paneling made of 12mm thk  FR rated Plyboard + 12mm Thk. Fire Rated Gypsum Board paneling on wall including MS framework of 50mm x 25mm MS frame work from slab to slab height of 3600mm.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</si>
  <si>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Dry Wall Paneling</t>
  </si>
  <si>
    <t>TOTAL MS Framing and Panelling Work</t>
  </si>
  <si>
    <t>Total</t>
  </si>
  <si>
    <t>SubItemUniqueCode</t>
  </si>
  <si>
    <t>ItemCode</t>
  </si>
  <si>
    <t>ItemName</t>
  </si>
  <si>
    <t>UOM</t>
  </si>
  <si>
    <t>Rate</t>
  </si>
  <si>
    <t>Quantity</t>
  </si>
  <si>
    <t>Remarks</t>
  </si>
  <si>
    <t>SupplierRate</t>
  </si>
  <si>
    <t>156270</t>
  </si>
  <si>
    <t>1</t>
  </si>
  <si>
    <t xml:space="preserve">Providing Pest Control   Anti-termite treatment by appointing a specialized agency as per the specifications mentioned by the Bureau of Indian Standard   Agencies specification ( Whichever is higher ) for General Civil , Plumbing   Drainage   timber   Carpentry works , Gypsum related work including 5 Years guarantee under suitable undertaking on stamp paper etc complete as directed .       ( Mode of Measurement to be on carpet area of floor   not the area of surface treated.) </t>
  </si>
  <si>
    <t>Sft</t>
  </si>
  <si>
    <t>10.00</t>
  </si>
  <si>
    <t>2940.00</t>
  </si>
  <si>
    <t/>
  </si>
  <si>
    <t>156271</t>
  </si>
  <si>
    <t>2</t>
  </si>
  <si>
    <t>P A Waterproofing on mother slabs   wall till 450mm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t>
  </si>
  <si>
    <t>110.00</t>
  </si>
  <si>
    <t>1370.00</t>
  </si>
  <si>
    <t>156272</t>
  </si>
  <si>
    <t>3</t>
  </si>
  <si>
    <t>Providing and constructing Light weight blocks masonry in cement mortar 1 4 of approved make like Aerocon Siporex etc.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t>
  </si>
  <si>
    <t>155.00</t>
  </si>
  <si>
    <t>1604.00</t>
  </si>
  <si>
    <t>156273</t>
  </si>
  <si>
    <t>4</t>
  </si>
  <si>
    <t xml:space="preserve">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t>
  </si>
  <si>
    <t>55.00</t>
  </si>
  <si>
    <t>2608.00</t>
  </si>
  <si>
    <t>156274</t>
  </si>
  <si>
    <t>5</t>
  </si>
  <si>
    <t>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</si>
  <si>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70.00</t>
  </si>
  <si>
    <t>1000.00</t>
  </si>
  <si>
    <t>156275</t>
  </si>
  <si>
    <t>6</t>
  </si>
  <si>
    <t>Modiform of Avg. thickness mentioned below;  After laying of soil pipes, floor traps is completed the floor of the sunken portion shall be covered with Modiform manually with 15-20 mm wide joints in 20 mm thk. Waterproofing mortar 1 4 ( 1 cement   4 coarse sand )in layers upto the full ht. of sunken portion, having top layer of 50 mm thk waterproof mortar 1 4 ( 1 cement   4 coarse sand ) using specialized W.P. chemical, finished smooth   rough with floating coat of neat cement all complete and as per specification. 200mm In Kitchen   Toilet   150mm in Bar</t>
  </si>
  <si>
    <t>300.00</t>
  </si>
  <si>
    <t>1070.00</t>
  </si>
  <si>
    <t>156276</t>
  </si>
  <si>
    <t>7</t>
  </si>
  <si>
    <t xml:space="preserve">Providing and Laying KOTA stone of 19mm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t>
  </si>
  <si>
    <t>160.00</t>
  </si>
  <si>
    <t>1020.00</t>
  </si>
  <si>
    <t>156277</t>
  </si>
  <si>
    <t>8</t>
  </si>
  <si>
    <t>Providing and fixing Ceramic wall tiles which includes-approved make of adhesive like bal Endura or equivalent, dry cladding on bison board panelling, joint filler of approved make and colour, as and where ever required, in proper line and level in all direction, at all height with lead and lift, polishing finishing cleaning etc as per design, drawing and directed by PMC etc. all complete. (Color - white  ivory)</t>
  </si>
  <si>
    <t>375.00</t>
  </si>
  <si>
    <t>1790.00</t>
  </si>
  <si>
    <t>156278</t>
  </si>
  <si>
    <t>9</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</si>
  <si>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t>
  </si>
  <si>
    <t>Rft</t>
  </si>
  <si>
    <t>250.00</t>
  </si>
  <si>
    <t>80.00</t>
  </si>
  <si>
    <t>156279</t>
  </si>
  <si>
    <t>10</t>
  </si>
  <si>
    <t>Providing and applying Plaster of Paris punning of average thickness 20-25mm to existing wall surfaces  on existing tiles including chicken mesh in true level and plumb complete as per design and drawing Cleaning the surface properly with sand paper, filling cracks holes with plaster of Paris. Applying lambi   putty (lambi putty will be of good quality) sand papering the putty work on chamfers, etc.at any   all heights. Rate include cost for making grooves up to 12mm thick if required in horizontal or vertical direction near doors, windows, skirting, floor covering, masking tape and cleaning the area all complete as per drawing, design   manufactures specification.</t>
  </si>
  <si>
    <t>35.00</t>
  </si>
  <si>
    <t>6700.00</t>
  </si>
  <si>
    <t>156280</t>
  </si>
  <si>
    <t>11</t>
  </si>
  <si>
    <t>Providing, making and fixing of POP false ceiling as per manufacturer design and drawing including cut-outs for hvac grille, lights etc.at any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</si>
  <si>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150.00</t>
  </si>
  <si>
    <t>156281</t>
  </si>
  <si>
    <t>12</t>
  </si>
  <si>
    <t>Providing   applying three (03) coats of approved Plastic paint on  exposed surface on ceiling including scraping, primer , filling with putty etc. complete with final coat no brush mark to be visible after painting colour shade as specified.</t>
  </si>
  <si>
    <t>156282</t>
  </si>
  <si>
    <t>13</t>
  </si>
  <si>
    <t>Providing   applying Three (03) coats of approved Plastic paint on  exposed surface on ceiling including HVAC ducts,  Sprinkler Pipes etc. complete with final coat no brush mark to be visible after painting colour shade as specified.</t>
  </si>
  <si>
    <t>1030.00</t>
  </si>
  <si>
    <t>156283</t>
  </si>
  <si>
    <t>14</t>
  </si>
  <si>
    <t>Providing, making and fixing of wall paneling made of 12mm thk  FR rated Plyboard + 12mm Thk. Fire Rated Gypsum Board paneling on wall including MS framework of 50mm x 25mm MS frame work from slab to slab height of 3600mm. framework to be finished with zink oxide and enamel finish with all necessary required framing, approved make adhesive and fasteners, cutting  chamfering  groove rounding wherever required, at all height with lead and lift, finishing, cleaning as per design and drawing etc. all complete.</t>
  </si>
  <si>
    <t>275.00</t>
  </si>
  <si>
    <t>2750.00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</si>
</sst>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_ [$₹-4009]\ * #,##0.00_ ;_ [$₹-4009]\ * \-#,##0.00_ ;_ [$₹-4009]\ * &quot;-&quot;??_ ;_ @_ "/>
  </numFmts>
  <fonts count="15" x14ac:knownFonts="1">
    <font>
      <sz val="11"/>
      <color theme="1"/>
      <name val="Aptos Narrow"/>
      <family val="2"/>
      <scheme val="minor"/>
    </font>
    <font>
      <sz val="11"/>
      <color theme="1"/>
      <name val="Aptos Narrow"/>
      <family val="2"/>
      <scheme val="minor"/>
    </font>
    <font>
      <b/>
      <i/>
      <sz val="18"/>
      <name val="Aptos Narrow"/>
      <family val="2"/>
      <scheme val="minor"/>
    </font>
    <font>
      <b/>
      <sz val="12"/>
      <name val="Aptos Narrow"/>
      <family val="2"/>
      <scheme val="minor"/>
    </font>
    <font>
      <b/>
      <sz val="10"/>
      <name val="Aptos Narrow"/>
      <family val="2"/>
      <scheme val="minor"/>
    </font>
    <font>
      <sz val="10"/>
      <name val="Aptos Narrow"/>
      <family val="2"/>
      <scheme val="minor"/>
    </font>
    <font>
      <b/>
      <i/>
      <sz val="10"/>
      <name val="Aptos Narrow"/>
      <family val="2"/>
      <scheme val="minor"/>
    </font>
    <font>
      <sz val="10"/>
      <name val="Arial"/>
      <family val="2"/>
    </font>
    <font>
      <sz val="10"/>
      <color rgb="FF000000"/>
      <name val="Aptos Narrow"/>
      <family val="2"/>
      <scheme val="minor"/>
    </font>
    <font>
      <sz val="10"/>
      <color rgb="FFFF0000"/>
      <name val="Aptos Narrow"/>
      <family val="2"/>
      <scheme val="minor"/>
    </font>
    <font>
      <sz val="10"/>
      <color indexed="8"/>
      <name val="Aptos Narrow"/>
      <family val="2"/>
      <scheme val="minor"/>
    </font>
    <font>
      <sz val="10"/>
      <color theme="1"/>
      <name val="Aptos Narrow"/>
      <family val="2"/>
      <scheme val="minor"/>
    </font>
    <font>
      <b/>
      <sz val="10"/>
      <color indexed="10"/>
      <name val="Aptos Narrow"/>
      <family val="2"/>
      <scheme val="minor"/>
    </font>
    <font>
      <b/>
      <sz val="11"/>
      <name val="Cambria"/>
    </font>
    <font>
      <sz val="11"/>
      <name val="Cambria"/>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9" tint="0.7999816888943144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1" fillId="0" borderId="0"/>
    <xf numFmtId="164"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185">
    <xf numFmtId="0" fontId="0" fillId="0" borderId="0" xfId="0"/>
    <xf numFmtId="0" fontId="5" fillId="0" borderId="0" xfId="0" applyFont="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center" vertical="top"/>
    </xf>
    <xf numFmtId="0" fontId="6" fillId="0" borderId="5" xfId="0" applyFont="1" applyBorder="1" applyAlignment="1">
      <alignment horizontal="center" vertical="center"/>
    </xf>
    <xf numFmtId="0" fontId="6" fillId="0" borderId="5" xfId="0" applyFont="1" applyBorder="1" applyAlignment="1">
      <alignment horizontal="left" vertical="center"/>
    </xf>
    <xf numFmtId="164" fontId="4" fillId="0" borderId="5" xfId="1" applyFont="1" applyBorder="1" applyAlignment="1">
      <alignment horizontal="center" vertical="center"/>
    </xf>
    <xf numFmtId="0" fontId="5" fillId="0" borderId="6" xfId="0" applyFont="1" applyBorder="1"/>
    <xf numFmtId="0" fontId="5" fillId="0" borderId="0" xfId="0" applyFont="1"/>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165" fontId="4" fillId="3" borderId="8" xfId="3" applyFont="1" applyFill="1" applyBorder="1" applyAlignment="1">
      <alignment horizontal="center" vertical="center"/>
    </xf>
    <xf numFmtId="0" fontId="4" fillId="3" borderId="9" xfId="0" applyFont="1" applyFill="1" applyBorder="1" applyAlignment="1">
      <alignment horizontal="center" vertical="center"/>
    </xf>
    <xf numFmtId="0" fontId="4" fillId="2" borderId="10" xfId="0" applyFont="1" applyFill="1" applyBorder="1" applyAlignment="1">
      <alignment vertical="center"/>
    </xf>
    <xf numFmtId="0" fontId="4" fillId="4" borderId="11" xfId="0" applyFont="1" applyFill="1" applyBorder="1" applyAlignment="1">
      <alignment vertical="center"/>
    </xf>
    <xf numFmtId="0" fontId="4" fillId="4" borderId="11" xfId="0" applyFont="1" applyFill="1" applyBorder="1" applyAlignment="1">
      <alignment horizontal="center" vertical="center"/>
    </xf>
    <xf numFmtId="0" fontId="5" fillId="4" borderId="12" xfId="0" applyFont="1" applyFill="1" applyBorder="1"/>
    <xf numFmtId="0" fontId="5" fillId="2" borderId="13" xfId="0" applyFont="1" applyFill="1" applyBorder="1" applyAlignment="1">
      <alignment horizontal="center" vertical="center"/>
    </xf>
    <xf numFmtId="3" fontId="4" fillId="0" borderId="14" xfId="0" applyNumberFormat="1" applyFont="1" applyBorder="1" applyAlignment="1">
      <alignment horizontal="center" vertical="center" wrapText="1"/>
    </xf>
    <xf numFmtId="3" fontId="5" fillId="0" borderId="14" xfId="0" applyNumberFormat="1" applyFont="1" applyBorder="1" applyAlignment="1">
      <alignment horizontal="left" vertical="center" wrapText="1"/>
    </xf>
    <xf numFmtId="3" fontId="5" fillId="0" borderId="14" xfId="0" applyNumberFormat="1" applyFont="1" applyBorder="1" applyAlignment="1">
      <alignment horizontal="center" vertical="center" wrapText="1"/>
    </xf>
    <xf numFmtId="0" fontId="5" fillId="0" borderId="14" xfId="0" applyFont="1" applyBorder="1" applyAlignment="1">
      <alignment horizontal="center" vertical="center"/>
    </xf>
    <xf numFmtId="2" fontId="8" fillId="0" borderId="14" xfId="4" applyNumberFormat="1" applyFont="1" applyBorder="1" applyAlignment="1">
      <alignment horizontal="center" vertical="center" wrapText="1"/>
    </xf>
    <xf numFmtId="44" fontId="5" fillId="0" borderId="14" xfId="0" applyNumberFormat="1" applyFont="1" applyBorder="1" applyAlignment="1">
      <alignment horizontal="right" vertical="center"/>
    </xf>
    <xf numFmtId="0" fontId="5" fillId="2" borderId="15" xfId="0" applyFont="1" applyFill="1" applyBorder="1"/>
    <xf numFmtId="0" fontId="5" fillId="0" borderId="0" xfId="0" applyFont="1" applyAlignment="1">
      <alignment vertical="center"/>
    </xf>
    <xf numFmtId="0" fontId="5" fillId="0" borderId="14" xfId="0" applyFont="1" applyBorder="1" applyAlignment="1">
      <alignment horizontal="right"/>
    </xf>
    <xf numFmtId="0" fontId="9" fillId="0" borderId="14" xfId="0" applyFont="1" applyBorder="1" applyAlignment="1">
      <alignment horizontal="justify" vertical="top" wrapText="1"/>
    </xf>
    <xf numFmtId="0" fontId="9" fillId="0" borderId="14" xfId="0" applyFont="1" applyBorder="1" applyAlignment="1">
      <alignment horizontal="center" vertical="top" wrapText="1"/>
    </xf>
    <xf numFmtId="164" fontId="10" fillId="0" borderId="14" xfId="5"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xf numFmtId="0" fontId="5" fillId="4" borderId="15" xfId="0" applyFont="1" applyFill="1" applyBorder="1"/>
    <xf numFmtId="0" fontId="8" fillId="2" borderId="14" xfId="4" applyFont="1" applyFill="1" applyBorder="1" applyAlignment="1">
      <alignment horizontal="center" vertical="center" wrapText="1"/>
    </xf>
    <xf numFmtId="164" fontId="10" fillId="2" borderId="14" xfId="5" applyFont="1" applyFill="1" applyBorder="1" applyAlignment="1">
      <alignment horizontal="center" vertical="center" wrapText="1"/>
    </xf>
    <xf numFmtId="44" fontId="5" fillId="2" borderId="14" xfId="0" applyNumberFormat="1" applyFont="1" applyFill="1" applyBorder="1" applyAlignment="1">
      <alignment horizontal="right" vertical="center"/>
    </xf>
    <xf numFmtId="0" fontId="8" fillId="0" borderId="14" xfId="4" applyFont="1" applyBorder="1" applyAlignment="1">
      <alignment horizontal="center" vertical="center" wrapText="1"/>
    </xf>
    <xf numFmtId="0" fontId="5" fillId="2" borderId="15" xfId="0" applyFont="1" applyFill="1" applyBorder="1" applyAlignment="1">
      <alignment horizontal="justify" vertical="top" wrapText="1"/>
    </xf>
    <xf numFmtId="0" fontId="4" fillId="2" borderId="14" xfId="0" applyFont="1" applyFill="1" applyBorder="1" applyAlignment="1">
      <alignment horizontal="center" vertical="center" wrapText="1"/>
    </xf>
    <xf numFmtId="0" fontId="5" fillId="2" borderId="14" xfId="0" applyFont="1" applyFill="1" applyBorder="1" applyAlignment="1">
      <alignment vertical="top" wrapText="1"/>
    </xf>
    <xf numFmtId="164" fontId="10" fillId="2" borderId="14" xfId="1" applyFont="1" applyFill="1" applyBorder="1" applyAlignment="1">
      <alignment horizontal="center" vertical="center" wrapText="1"/>
    </xf>
    <xf numFmtId="2" fontId="5" fillId="2" borderId="14" xfId="0" applyNumberFormat="1" applyFont="1" applyFill="1" applyBorder="1" applyAlignment="1">
      <alignment horizontal="center" vertical="center" wrapText="1"/>
    </xf>
    <xf numFmtId="44" fontId="5" fillId="2" borderId="14" xfId="1" applyNumberFormat="1" applyFont="1" applyFill="1" applyBorder="1" applyAlignment="1">
      <alignment horizontal="righ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xf>
    <xf numFmtId="0" fontId="5" fillId="2" borderId="14" xfId="0" applyFont="1" applyFill="1" applyBorder="1"/>
    <xf numFmtId="0" fontId="5" fillId="2" borderId="14" xfId="0" applyFont="1" applyFill="1" applyBorder="1" applyAlignment="1">
      <alignment horizontal="center"/>
    </xf>
    <xf numFmtId="164" fontId="5" fillId="2" borderId="14" xfId="1" applyFont="1" applyFill="1" applyBorder="1" applyAlignment="1">
      <alignment horizontal="center" vertical="center" wrapText="1"/>
    </xf>
    <xf numFmtId="44" fontId="5" fillId="2" borderId="14" xfId="1" applyNumberFormat="1" applyFont="1" applyFill="1" applyBorder="1" applyAlignment="1">
      <alignment horizontal="right" vertical="center"/>
    </xf>
    <xf numFmtId="0" fontId="4" fillId="2" borderId="14" xfId="0" applyFont="1" applyFill="1" applyBorder="1" applyAlignment="1">
      <alignment horizontal="center" vertical="center"/>
    </xf>
    <xf numFmtId="0" fontId="5" fillId="2" borderId="14" xfId="0" applyFont="1" applyFill="1" applyBorder="1" applyAlignment="1">
      <alignment horizontal="justify" vertical="justify" wrapText="1"/>
    </xf>
    <xf numFmtId="0" fontId="5" fillId="2" borderId="14" xfId="0" applyFont="1" applyFill="1" applyBorder="1" applyAlignment="1">
      <alignment horizontal="center" vertical="justify" wrapText="1"/>
    </xf>
    <xf numFmtId="0" fontId="5" fillId="2" borderId="14" xfId="0" applyFont="1" applyFill="1" applyBorder="1" applyAlignment="1">
      <alignment horizontal="center" vertical="center" wrapText="1"/>
    </xf>
    <xf numFmtId="1" fontId="5" fillId="2" borderId="14" xfId="0" quotePrefix="1" applyNumberFormat="1" applyFont="1" applyFill="1" applyBorder="1" applyAlignment="1">
      <alignment horizontal="justify" vertical="justify" wrapText="1"/>
    </xf>
    <xf numFmtId="2" fontId="11" fillId="2" borderId="14" xfId="0" applyNumberFormat="1" applyFont="1" applyFill="1" applyBorder="1" applyAlignment="1">
      <alignment horizontal="center" vertical="center" wrapText="1"/>
    </xf>
    <xf numFmtId="0" fontId="4" fillId="0" borderId="14" xfId="0" applyFont="1" applyBorder="1" applyAlignment="1">
      <alignment horizontal="center" vertical="top"/>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5" fillId="0" borderId="14" xfId="0" applyFont="1" applyBorder="1" applyAlignment="1">
      <alignment horizontal="center"/>
    </xf>
    <xf numFmtId="0" fontId="5" fillId="2" borderId="14" xfId="0" applyFont="1" applyFill="1" applyBorder="1" applyAlignment="1">
      <alignment vertical="center" wrapText="1"/>
    </xf>
    <xf numFmtId="0" fontId="5" fillId="0" borderId="14" xfId="0" applyFont="1" applyBorder="1" applyAlignment="1">
      <alignment vertical="center" wrapText="1"/>
    </xf>
    <xf numFmtId="164" fontId="10" fillId="0" borderId="14" xfId="1" applyFont="1" applyBorder="1" applyAlignment="1">
      <alignment horizontal="center" vertical="center" wrapText="1"/>
    </xf>
    <xf numFmtId="0" fontId="5" fillId="2" borderId="14" xfId="0" applyFont="1" applyFill="1" applyBorder="1" applyAlignment="1">
      <alignment horizontal="center" vertical="center"/>
    </xf>
    <xf numFmtId="0" fontId="5" fillId="2" borderId="19" xfId="0" applyFont="1" applyFill="1" applyBorder="1" applyAlignment="1">
      <alignment vertical="center" wrapText="1"/>
    </xf>
    <xf numFmtId="0" fontId="4" fillId="0" borderId="11" xfId="0" applyFont="1" applyBorder="1" applyAlignment="1">
      <alignment horizontal="center" vertical="top"/>
    </xf>
    <xf numFmtId="2" fontId="5" fillId="0" borderId="14" xfId="0" applyNumberFormat="1" applyFont="1" applyBorder="1" applyAlignment="1">
      <alignment horizontal="center" vertical="center"/>
    </xf>
    <xf numFmtId="2" fontId="5" fillId="0" borderId="14" xfId="0" applyNumberFormat="1" applyFont="1" applyBorder="1" applyAlignment="1">
      <alignment horizontal="center" vertical="center" wrapText="1"/>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xf>
    <xf numFmtId="2" fontId="5" fillId="2" borderId="14" xfId="0" applyNumberFormat="1" applyFont="1" applyFill="1" applyBorder="1" applyAlignment="1">
      <alignment horizontal="center" vertical="center"/>
    </xf>
    <xf numFmtId="2" fontId="5" fillId="0" borderId="14" xfId="0" applyNumberFormat="1" applyFont="1" applyBorder="1" applyAlignment="1">
      <alignment horizontal="center"/>
    </xf>
    <xf numFmtId="0" fontId="4" fillId="0" borderId="14" xfId="0" applyFont="1" applyBorder="1" applyAlignment="1">
      <alignment horizontal="center" vertical="center"/>
    </xf>
    <xf numFmtId="0" fontId="5" fillId="0" borderId="14" xfId="0" applyFont="1" applyBorder="1" applyAlignment="1">
      <alignment horizontal="justify" vertical="center" wrapText="1"/>
    </xf>
    <xf numFmtId="44" fontId="5" fillId="0" borderId="14" xfId="1" applyNumberFormat="1" applyFont="1" applyBorder="1" applyAlignment="1">
      <alignment horizontal="righ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top"/>
    </xf>
    <xf numFmtId="0" fontId="4" fillId="6" borderId="14" xfId="0" applyFont="1" applyFill="1" applyBorder="1" applyAlignment="1">
      <alignment vertical="center" wrapText="1"/>
    </xf>
    <xf numFmtId="0" fontId="4" fillId="6" borderId="14" xfId="0" applyFont="1" applyFill="1" applyBorder="1" applyAlignment="1">
      <alignment horizontal="center" vertical="center" wrapText="1"/>
    </xf>
    <xf numFmtId="164" fontId="10" fillId="6" borderId="14" xfId="1" applyFont="1" applyFill="1" applyBorder="1" applyAlignment="1">
      <alignment horizontal="center" vertical="center" wrapText="1"/>
    </xf>
    <xf numFmtId="44" fontId="4" fillId="6" borderId="14" xfId="1" applyNumberFormat="1" applyFont="1" applyFill="1" applyBorder="1" applyAlignment="1">
      <alignment horizontal="right" vertical="center"/>
    </xf>
    <xf numFmtId="0" fontId="10" fillId="2" borderId="15" xfId="0" applyFont="1" applyFill="1" applyBorder="1"/>
    <xf numFmtId="0" fontId="5" fillId="0" borderId="21" xfId="0" applyFont="1" applyBorder="1" applyAlignment="1">
      <alignment horizontal="center" vertical="top"/>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164" fontId="10" fillId="0" borderId="21" xfId="1" applyFont="1" applyFill="1" applyBorder="1" applyAlignment="1">
      <alignment horizontal="center" vertical="center" wrapText="1"/>
    </xf>
    <xf numFmtId="44" fontId="4" fillId="0" borderId="21" xfId="1" applyNumberFormat="1" applyFont="1" applyFill="1" applyBorder="1" applyAlignment="1">
      <alignment horizontal="right" vertical="center"/>
    </xf>
    <xf numFmtId="0" fontId="10" fillId="2" borderId="22" xfId="0" applyFont="1" applyFill="1" applyBorder="1"/>
    <xf numFmtId="0" fontId="5" fillId="0" borderId="11" xfId="0" applyFont="1" applyBorder="1" applyAlignment="1">
      <alignment horizontal="center" vertical="top"/>
    </xf>
    <xf numFmtId="0" fontId="5" fillId="0" borderId="11" xfId="0" applyFont="1" applyBorder="1" applyAlignment="1">
      <alignment vertical="center" wrapText="1"/>
    </xf>
    <xf numFmtId="0" fontId="8" fillId="0" borderId="11" xfId="4" applyFont="1" applyBorder="1" applyAlignment="1">
      <alignment horizontal="center" vertical="center" wrapText="1"/>
    </xf>
    <xf numFmtId="164" fontId="10" fillId="0" borderId="11" xfId="5"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44" fontId="5" fillId="2" borderId="11" xfId="1" applyNumberFormat="1" applyFont="1" applyFill="1" applyBorder="1" applyAlignment="1">
      <alignment horizontal="right" vertical="center"/>
    </xf>
    <xf numFmtId="0" fontId="5" fillId="2" borderId="12" xfId="2" applyFont="1" applyFill="1" applyBorder="1"/>
    <xf numFmtId="164" fontId="10" fillId="0" borderId="14" xfId="5" applyFont="1" applyFill="1" applyBorder="1" applyAlignment="1">
      <alignment horizontal="center" vertical="center" wrapText="1"/>
    </xf>
    <xf numFmtId="0" fontId="5" fillId="2" borderId="15" xfId="2" applyFont="1" applyFill="1" applyBorder="1"/>
    <xf numFmtId="0" fontId="4" fillId="0" borderId="14" xfId="0" applyFont="1" applyBorder="1" applyAlignment="1">
      <alignment horizontal="center" vertical="center" wrapText="1"/>
    </xf>
    <xf numFmtId="0" fontId="5" fillId="0" borderId="15" xfId="2" applyFont="1" applyBorder="1"/>
    <xf numFmtId="0" fontId="4" fillId="6" borderId="13" xfId="0" applyFont="1" applyFill="1" applyBorder="1" applyAlignment="1">
      <alignment vertical="center"/>
    </xf>
    <xf numFmtId="0" fontId="5" fillId="6" borderId="14" xfId="0" applyFont="1" applyFill="1" applyBorder="1" applyAlignment="1">
      <alignment vertical="center"/>
    </xf>
    <xf numFmtId="0" fontId="5" fillId="6" borderId="14" xfId="0" applyFont="1" applyFill="1" applyBorder="1" applyAlignment="1">
      <alignment horizontal="center" vertical="center"/>
    </xf>
    <xf numFmtId="44" fontId="4" fillId="6" borderId="14" xfId="0" applyNumberFormat="1" applyFont="1" applyFill="1" applyBorder="1" applyAlignment="1">
      <alignment horizontal="right" vertical="center"/>
    </xf>
    <xf numFmtId="0" fontId="5" fillId="6" borderId="15" xfId="0" applyFont="1" applyFill="1" applyBorder="1"/>
    <xf numFmtId="0" fontId="5" fillId="2" borderId="23" xfId="0" applyFont="1" applyFill="1" applyBorder="1" applyAlignment="1">
      <alignment horizontal="center" vertical="center"/>
    </xf>
    <xf numFmtId="0" fontId="5" fillId="2" borderId="0" xfId="0" applyFont="1" applyFill="1" applyAlignment="1">
      <alignment horizontal="center" vertical="center"/>
    </xf>
    <xf numFmtId="164" fontId="5" fillId="0" borderId="0" xfId="1" applyFont="1" applyBorder="1" applyAlignment="1">
      <alignment horizontal="center" vertical="center"/>
    </xf>
    <xf numFmtId="0" fontId="5" fillId="0" borderId="0" xfId="0" applyFont="1" applyAlignment="1">
      <alignment vertical="center" wrapText="1"/>
    </xf>
    <xf numFmtId="0" fontId="5" fillId="5" borderId="0" xfId="0" applyFont="1" applyFill="1" applyAlignment="1">
      <alignment horizontal="center" vertical="center"/>
    </xf>
    <xf numFmtId="0" fontId="5" fillId="0" borderId="21" xfId="0" applyFont="1" applyBorder="1" applyAlignment="1">
      <alignment vertical="center" wrapText="1"/>
    </xf>
    <xf numFmtId="0" fontId="8" fillId="0" borderId="21" xfId="4" applyFont="1" applyBorder="1" applyAlignment="1">
      <alignment horizontal="center" vertical="center" wrapText="1"/>
    </xf>
    <xf numFmtId="164" fontId="10" fillId="0" borderId="21" xfId="5" applyFont="1" applyBorder="1" applyAlignment="1">
      <alignment horizontal="center" vertical="center" wrapText="1"/>
    </xf>
    <xf numFmtId="0" fontId="5" fillId="0" borderId="21" xfId="0" applyFont="1" applyBorder="1" applyAlignment="1">
      <alignment horizontal="center" vertical="center"/>
    </xf>
    <xf numFmtId="0" fontId="5" fillId="0" borderId="21" xfId="0" applyFont="1" applyBorder="1" applyAlignment="1">
      <alignment horizontal="center"/>
    </xf>
    <xf numFmtId="44" fontId="5" fillId="2" borderId="21" xfId="1" applyNumberFormat="1" applyFont="1" applyFill="1" applyBorder="1" applyAlignment="1">
      <alignment horizontal="right" vertical="center"/>
    </xf>
    <xf numFmtId="0" fontId="5" fillId="2" borderId="22" xfId="2" applyFont="1" applyFill="1" applyBorder="1"/>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justify" vertical="top" wrapText="1"/>
    </xf>
    <xf numFmtId="0" fontId="10" fillId="0" borderId="0" xfId="0" applyFont="1"/>
    <xf numFmtId="0" fontId="5" fillId="0" borderId="0" xfId="2" applyFont="1"/>
    <xf numFmtId="0" fontId="5" fillId="0" borderId="0" xfId="0" applyFont="1" applyAlignment="1">
      <alignment horizontal="left" vertical="center"/>
    </xf>
    <xf numFmtId="0" fontId="4" fillId="7" borderId="3" xfId="0" applyFont="1" applyFill="1" applyBorder="1" applyAlignment="1">
      <alignment horizontal="center" vertical="center"/>
    </xf>
    <xf numFmtId="0" fontId="5" fillId="0" borderId="24" xfId="0" applyFont="1" applyBorder="1" applyAlignment="1">
      <alignment horizontal="center" vertical="top"/>
    </xf>
    <xf numFmtId="0" fontId="4" fillId="0" borderId="24" xfId="0" applyFont="1" applyBorder="1" applyAlignment="1">
      <alignment vertical="center" wrapText="1"/>
    </xf>
    <xf numFmtId="0" fontId="4" fillId="0" borderId="24" xfId="0" applyFont="1" applyBorder="1" applyAlignment="1">
      <alignment horizontal="center" vertical="center" wrapText="1"/>
    </xf>
    <xf numFmtId="164" fontId="10" fillId="0" borderId="24" xfId="1" applyFont="1" applyFill="1" applyBorder="1" applyAlignment="1">
      <alignment horizontal="center" vertical="center" wrapText="1"/>
    </xf>
    <xf numFmtId="44" fontId="4" fillId="0" borderId="24" xfId="1" applyNumberFormat="1" applyFont="1" applyFill="1" applyBorder="1" applyAlignment="1">
      <alignment horizontal="right" vertical="center"/>
    </xf>
    <xf numFmtId="0" fontId="10" fillId="2" borderId="25" xfId="0" applyFont="1" applyFill="1" applyBorder="1"/>
    <xf numFmtId="0" fontId="4" fillId="5" borderId="0" xfId="0" applyFont="1" applyFill="1" applyAlignment="1">
      <alignment horizontal="center" vertical="center"/>
    </xf>
    <xf numFmtId="164" fontId="4" fillId="5" borderId="0" xfId="1" applyFont="1" applyFill="1" applyBorder="1" applyAlignment="1">
      <alignment horizontal="center" vertical="center"/>
    </xf>
    <xf numFmtId="166" fontId="5" fillId="0" borderId="0" xfId="0" applyNumberFormat="1" applyFont="1" applyAlignment="1">
      <alignment horizontal="center" vertical="center"/>
    </xf>
    <xf numFmtId="166" fontId="6" fillId="0" borderId="5" xfId="0" applyNumberFormat="1" applyFont="1" applyBorder="1" applyAlignment="1">
      <alignment horizontal="center" vertical="center"/>
    </xf>
    <xf numFmtId="166" fontId="4" fillId="3" borderId="8" xfId="3" applyNumberFormat="1" applyFont="1" applyFill="1" applyBorder="1" applyAlignment="1">
      <alignment horizontal="center" vertical="center"/>
    </xf>
    <xf numFmtId="166" fontId="4" fillId="4" borderId="11" xfId="0" applyNumberFormat="1" applyFont="1" applyFill="1" applyBorder="1" applyAlignment="1">
      <alignment vertical="center"/>
    </xf>
    <xf numFmtId="166" fontId="8" fillId="8" borderId="14" xfId="4" applyNumberFormat="1" applyFont="1" applyFill="1" applyBorder="1" applyAlignment="1">
      <alignment horizontal="center" vertical="center" wrapText="1"/>
    </xf>
    <xf numFmtId="166" fontId="5" fillId="0" borderId="14" xfId="0" applyNumberFormat="1" applyFont="1" applyBorder="1" applyAlignment="1">
      <alignment horizontal="center" vertical="top" wrapText="1"/>
    </xf>
    <xf numFmtId="166" fontId="5" fillId="0" borderId="0" xfId="0" applyNumberFormat="1" applyFont="1"/>
    <xf numFmtId="166" fontId="5" fillId="2" borderId="14" xfId="0" applyNumberFormat="1" applyFont="1" applyFill="1" applyBorder="1" applyAlignment="1">
      <alignment horizontal="center" vertical="center" wrapText="1"/>
    </xf>
    <xf numFmtId="166" fontId="10" fillId="2" borderId="14" xfId="5" applyNumberFormat="1" applyFont="1" applyFill="1" applyBorder="1" applyAlignment="1">
      <alignment horizontal="center" vertical="center" wrapText="1"/>
    </xf>
    <xf numFmtId="166" fontId="5" fillId="2" borderId="14" xfId="0" applyNumberFormat="1" applyFont="1" applyFill="1" applyBorder="1" applyAlignment="1">
      <alignment horizontal="center" vertical="justify" wrapText="1"/>
    </xf>
    <xf numFmtId="166" fontId="5" fillId="0" borderId="14" xfId="0" applyNumberFormat="1" applyFont="1" applyBorder="1" applyAlignment="1">
      <alignment horizontal="center"/>
    </xf>
    <xf numFmtId="166" fontId="5" fillId="0" borderId="14" xfId="0" applyNumberFormat="1" applyFont="1" applyBorder="1" applyAlignment="1">
      <alignment horizontal="center" vertical="center" wrapText="1"/>
    </xf>
    <xf numFmtId="166" fontId="5" fillId="0" borderId="14" xfId="0" applyNumberFormat="1" applyFont="1" applyBorder="1" applyAlignment="1">
      <alignment horizontal="center" vertical="center"/>
    </xf>
    <xf numFmtId="166" fontId="4" fillId="6" borderId="14" xfId="0" applyNumberFormat="1" applyFont="1" applyFill="1" applyBorder="1" applyAlignment="1">
      <alignment horizontal="center" vertical="center" wrapText="1"/>
    </xf>
    <xf numFmtId="166" fontId="4" fillId="0" borderId="21" xfId="0" applyNumberFormat="1" applyFont="1" applyBorder="1" applyAlignment="1">
      <alignment horizontal="center" vertical="center" wrapText="1"/>
    </xf>
    <xf numFmtId="166" fontId="5" fillId="0" borderId="11" xfId="0" applyNumberFormat="1" applyFont="1" applyBorder="1" applyAlignment="1">
      <alignment horizontal="center"/>
    </xf>
    <xf numFmtId="166" fontId="5" fillId="6" borderId="14" xfId="0" applyNumberFormat="1" applyFont="1" applyFill="1" applyBorder="1" applyAlignment="1">
      <alignment vertical="center"/>
    </xf>
    <xf numFmtId="166" fontId="5" fillId="0" borderId="21" xfId="0" applyNumberFormat="1" applyFont="1" applyBorder="1" applyAlignment="1">
      <alignment horizontal="center"/>
    </xf>
    <xf numFmtId="166" fontId="4" fillId="0" borderId="24" xfId="0" applyNumberFormat="1" applyFont="1" applyBorder="1" applyAlignment="1">
      <alignment horizontal="center" vertical="center" wrapText="1"/>
    </xf>
    <xf numFmtId="166" fontId="4" fillId="5" borderId="0" xfId="0" applyNumberFormat="1" applyFont="1" applyFill="1" applyAlignment="1">
      <alignment horizontal="center" vertical="center"/>
    </xf>
    <xf numFmtId="166" fontId="5" fillId="8" borderId="14" xfId="0" applyNumberFormat="1" applyFont="1" applyFill="1" applyBorder="1" applyAlignment="1">
      <alignment horizontal="center" vertical="center" wrapText="1"/>
    </xf>
    <xf numFmtId="166" fontId="10" fillId="8" borderId="14" xfId="5" applyNumberFormat="1" applyFont="1" applyFill="1" applyBorder="1" applyAlignment="1">
      <alignment horizontal="center" vertical="center" wrapText="1"/>
    </xf>
    <xf numFmtId="166" fontId="5" fillId="8" borderId="14" xfId="0" applyNumberFormat="1" applyFont="1" applyFill="1" applyBorder="1" applyAlignment="1">
      <alignment horizontal="center"/>
    </xf>
    <xf numFmtId="166" fontId="5" fillId="8" borderId="14" xfId="0" applyNumberFormat="1"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0" xfId="0" applyFont="1" applyAlignment="1">
      <alignment horizontal="center"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14"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horizontal="lef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3" fillId="0" borderId="0" xfId="0" applyFont="1" applyAlignment="1">
      <alignment vertical="center"/>
    </xf>
    <xf numFmtId="0" fontId="13" fillId="0" borderId="0" xfId="0" applyFont="1" applyAlignment="1" applyProtection="1">
      <alignment vertical="center"/>
      <protection locked="0"/>
    </xf>
    <xf numFmtId="0" fontId="14" fillId="0" borderId="0" xfId="0" applyFont="1"/>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Protection="1">
      <protection locked="0"/>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wrapText="1"/>
    </xf>
  </cellXfs>
  <cellStyles count="9">
    <cellStyle name="Comma 10" xfId="3" xr:uid="{AC730C2F-28EE-43E3-84C6-4F1857590CF1}"/>
    <cellStyle name="Comma 2" xfId="1" xr:uid="{691F99FE-40E4-48C8-BB1E-7ACB2F99D3A2}"/>
    <cellStyle name="Comma 2 3" xfId="5" xr:uid="{A70349D9-2072-42D8-B77C-B4403D3D179A}"/>
    <cellStyle name="Comma 4" xfId="7" xr:uid="{3355695C-582C-40D3-B6F4-55E683751D7D}"/>
    <cellStyle name="Normal" xfId="0" builtinId="0"/>
    <cellStyle name="Normal 10" xfId="2" xr:uid="{8CD46C2E-4B97-4416-B770-BD2DF5A04E31}"/>
    <cellStyle name="Normal 5" xfId="4" xr:uid="{245D40BA-3FE2-4A95-AD99-274EDEBFFBF1}"/>
    <cellStyle name="Normal 5 2" xfId="8" xr:uid="{2F188FF9-3CDC-42F7-81A7-E8162C61A49F}"/>
    <cellStyle name="Normal 6" xfId="6" xr:uid="{C084374E-5930-4BBF-85BA-8F07F4952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65</xdr:row>
      <xdr:rowOff>0</xdr:rowOff>
    </xdr:from>
    <xdr:to>
      <xdr:col>8</xdr:col>
      <xdr:colOff>201461</xdr:colOff>
      <xdr:row>65</xdr:row>
      <xdr:rowOff>2652</xdr:rowOff>
    </xdr:to>
    <xdr:pic>
      <xdr:nvPicPr>
        <xdr:cNvPr id="2" name="Picture 1">
          <a:extLst>
            <a:ext uri="{FF2B5EF4-FFF2-40B4-BE49-F238E27FC236}">
              <a16:creationId xmlns:a16="http://schemas.microsoft.com/office/drawing/2014/main" id="{6DA584C2-38FE-4B0B-8845-DBDF8C462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0356" y="32318325"/>
          <a:ext cx="1065855"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488156</xdr:colOff>
      <xdr:row>62</xdr:row>
      <xdr:rowOff>0</xdr:rowOff>
    </xdr:from>
    <xdr:ext cx="1027755" cy="2652"/>
    <xdr:pic>
      <xdr:nvPicPr>
        <xdr:cNvPr id="3" name="Picture 2">
          <a:extLst>
            <a:ext uri="{FF2B5EF4-FFF2-40B4-BE49-F238E27FC236}">
              <a16:creationId xmlns:a16="http://schemas.microsoft.com/office/drawing/2014/main" id="{EBBA215B-4014-4A4F-9E3E-F2564B318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0356" y="21116925"/>
          <a:ext cx="1027755"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488156</xdr:colOff>
      <xdr:row>65</xdr:row>
      <xdr:rowOff>0</xdr:rowOff>
    </xdr:from>
    <xdr:ext cx="1083091" cy="2652"/>
    <xdr:pic>
      <xdr:nvPicPr>
        <xdr:cNvPr id="6" name="Picture 5">
          <a:extLst>
            <a:ext uri="{FF2B5EF4-FFF2-40B4-BE49-F238E27FC236}">
              <a16:creationId xmlns:a16="http://schemas.microsoft.com/office/drawing/2014/main" id="{F01C36CD-B2D9-48E6-A7DB-91208B5B4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7513" y="21272500"/>
          <a:ext cx="1083091"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488156</xdr:colOff>
      <xdr:row>62</xdr:row>
      <xdr:rowOff>0</xdr:rowOff>
    </xdr:from>
    <xdr:ext cx="1027755" cy="2652"/>
    <xdr:pic>
      <xdr:nvPicPr>
        <xdr:cNvPr id="7" name="Picture 6">
          <a:extLst>
            <a:ext uri="{FF2B5EF4-FFF2-40B4-BE49-F238E27FC236}">
              <a16:creationId xmlns:a16="http://schemas.microsoft.com/office/drawing/2014/main" id="{9B905736-45EF-4DA7-86BB-4D0BCB5FF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7513" y="19957143"/>
          <a:ext cx="1027755"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CFDE-055C-4D11-B88B-9718EA2CA4C5}">
  <dimension ref="A1:M90"/>
  <sheetViews>
    <sheetView topLeftCell="A2" zoomScale="70" zoomScaleNormal="70" workbookViewId="0">
      <pane xSplit="3" ySplit="2" topLeftCell="E47" activePane="bottomRight" state="frozen"/>
      <selection activeCell="A2" sqref="A2"/>
      <selection pane="topRight" activeCell="D2" sqref="D2"/>
      <selection pane="bottomLeft" activeCell="A4" sqref="A4"/>
      <selection pane="bottomRight" activeCell="B8" sqref="B8"/>
    </sheetView>
  </sheetViews>
  <sheetFormatPr defaultColWidth="8.796875" defaultRowHeight="13.15" x14ac:dyDescent="0.4"/>
  <cols>
    <col min="1" max="1" width="13.59765625" style="109" customWidth="1"/>
    <col min="2" max="2" width="18.796875" style="1" bestFit="1" customWidth="1"/>
    <col min="3" max="3" width="77.265625" style="25" customWidth="1"/>
    <col min="4" max="4" width="16.59765625" style="25" customWidth="1"/>
    <col min="5" max="5" width="15.265625" style="1" customWidth="1"/>
    <col min="6" max="6" width="8.06640625" style="107" bestFit="1" customWidth="1"/>
    <col min="7" max="7" width="9.33203125" style="1" bestFit="1" customWidth="1"/>
    <col min="8" max="8" width="10.265625" style="1" bestFit="1" customWidth="1"/>
    <col min="9" max="9" width="13.73046875" style="107" bestFit="1" customWidth="1"/>
    <col min="10" max="10" width="14.796875" style="8" customWidth="1"/>
    <col min="11" max="11" width="5.53125" style="8" customWidth="1"/>
    <col min="12" max="12" width="10.265625" style="132" bestFit="1" customWidth="1"/>
    <col min="13" max="13" width="13.73046875" style="107" bestFit="1" customWidth="1"/>
    <col min="14" max="16384" width="8.796875" style="8"/>
  </cols>
  <sheetData>
    <row r="1" spans="1:13" s="1" customFormat="1" ht="19.5" customHeight="1" x14ac:dyDescent="0.45">
      <c r="A1" s="162" t="s">
        <v>68</v>
      </c>
      <c r="B1" s="163"/>
      <c r="C1" s="163"/>
      <c r="D1" s="163"/>
      <c r="E1" s="163"/>
      <c r="F1" s="163"/>
      <c r="G1" s="163"/>
      <c r="H1" s="164">
        <v>45609</v>
      </c>
      <c r="I1" s="165"/>
      <c r="J1" s="123"/>
      <c r="L1" s="132"/>
    </row>
    <row r="2" spans="1:13" ht="13.5" thickBot="1" x14ac:dyDescent="0.45">
      <c r="A2" s="2"/>
      <c r="B2" s="3"/>
      <c r="C2" s="4" t="s">
        <v>0</v>
      </c>
      <c r="D2" s="5"/>
      <c r="E2" s="4"/>
      <c r="F2" s="6"/>
      <c r="G2" s="4"/>
      <c r="H2" s="4" t="s">
        <v>1</v>
      </c>
      <c r="I2" s="6"/>
      <c r="J2" s="7"/>
      <c r="L2" s="133" t="s">
        <v>1</v>
      </c>
      <c r="M2" s="6"/>
    </row>
    <row r="3" spans="1:13" s="1" customFormat="1" ht="20.2" customHeight="1" thickBot="1" x14ac:dyDescent="0.5">
      <c r="A3" s="9" t="s">
        <v>2</v>
      </c>
      <c r="B3" s="10" t="s">
        <v>3</v>
      </c>
      <c r="C3" s="10" t="s">
        <v>4</v>
      </c>
      <c r="D3" s="10" t="s">
        <v>5</v>
      </c>
      <c r="E3" s="10" t="s">
        <v>6</v>
      </c>
      <c r="F3" s="11" t="s">
        <v>7</v>
      </c>
      <c r="G3" s="10" t="s">
        <v>8</v>
      </c>
      <c r="H3" s="11" t="s">
        <v>9</v>
      </c>
      <c r="I3" s="11" t="s">
        <v>10</v>
      </c>
      <c r="J3" s="12" t="s">
        <v>11</v>
      </c>
      <c r="L3" s="134" t="s">
        <v>9</v>
      </c>
      <c r="M3" s="11" t="s">
        <v>10</v>
      </c>
    </row>
    <row r="4" spans="1:13" x14ac:dyDescent="0.4">
      <c r="A4" s="13" t="s">
        <v>12</v>
      </c>
      <c r="B4" s="14"/>
      <c r="C4" s="14"/>
      <c r="D4" s="14"/>
      <c r="E4" s="15"/>
      <c r="F4" s="14"/>
      <c r="G4" s="15"/>
      <c r="H4" s="14"/>
      <c r="I4" s="14"/>
      <c r="J4" s="16"/>
      <c r="L4" s="135"/>
      <c r="M4" s="14"/>
    </row>
    <row r="5" spans="1:13" ht="65.650000000000006" x14ac:dyDescent="0.4">
      <c r="A5" s="17">
        <v>1</v>
      </c>
      <c r="B5" s="18" t="s">
        <v>13</v>
      </c>
      <c r="C5" s="19" t="s">
        <v>14</v>
      </c>
      <c r="D5" s="20" t="s">
        <v>15</v>
      </c>
      <c r="E5" s="20" t="s">
        <v>15</v>
      </c>
      <c r="F5" s="21" t="s">
        <v>16</v>
      </c>
      <c r="G5" s="22">
        <v>2940</v>
      </c>
      <c r="H5" s="22">
        <v>25</v>
      </c>
      <c r="I5" s="23">
        <f>H5*G5</f>
        <v>73500</v>
      </c>
      <c r="J5" s="24"/>
      <c r="K5" s="25"/>
      <c r="L5" s="136">
        <f>20+20*10%</f>
        <v>22</v>
      </c>
      <c r="M5" s="23">
        <f>G5*L5</f>
        <v>64680</v>
      </c>
    </row>
    <row r="6" spans="1:13" x14ac:dyDescent="0.4">
      <c r="A6" s="17"/>
      <c r="B6" s="26"/>
      <c r="C6" s="27"/>
      <c r="D6" s="27"/>
      <c r="E6" s="28"/>
      <c r="F6" s="29"/>
      <c r="G6" s="30"/>
      <c r="H6" s="31"/>
      <c r="I6" s="21"/>
      <c r="J6" s="32"/>
      <c r="L6" s="137"/>
      <c r="M6" s="23">
        <f t="shared" ref="M6:M43" si="0">G6*L6</f>
        <v>0</v>
      </c>
    </row>
    <row r="7" spans="1:13" x14ac:dyDescent="0.4">
      <c r="A7" s="166" t="s">
        <v>17</v>
      </c>
      <c r="B7" s="167"/>
      <c r="C7" s="167"/>
      <c r="D7" s="167"/>
      <c r="E7" s="167"/>
      <c r="F7" s="167"/>
      <c r="G7" s="167"/>
      <c r="H7" s="167"/>
      <c r="I7" s="167"/>
      <c r="J7" s="33"/>
      <c r="L7" s="138"/>
      <c r="M7" s="23">
        <f t="shared" si="0"/>
        <v>0</v>
      </c>
    </row>
    <row r="8" spans="1:13" ht="78.75" x14ac:dyDescent="0.4">
      <c r="A8" s="156">
        <v>1</v>
      </c>
      <c r="B8" s="39" t="s">
        <v>18</v>
      </c>
      <c r="C8" s="40" t="s">
        <v>19</v>
      </c>
      <c r="D8" s="40"/>
      <c r="E8" s="34"/>
      <c r="F8" s="41"/>
      <c r="G8" s="42"/>
      <c r="H8" s="42"/>
      <c r="I8" s="43"/>
      <c r="J8" s="24"/>
      <c r="L8" s="139"/>
      <c r="M8" s="23">
        <f t="shared" si="0"/>
        <v>0</v>
      </c>
    </row>
    <row r="9" spans="1:13" x14ac:dyDescent="0.4">
      <c r="A9" s="157"/>
      <c r="B9" s="44" t="s">
        <v>20</v>
      </c>
      <c r="C9" s="40" t="s">
        <v>21</v>
      </c>
      <c r="D9" s="40"/>
      <c r="E9" s="34" t="s">
        <v>15</v>
      </c>
      <c r="F9" s="41" t="s">
        <v>16</v>
      </c>
      <c r="G9" s="42">
        <v>750</v>
      </c>
      <c r="H9" s="42">
        <v>225</v>
      </c>
      <c r="I9" s="23">
        <f>H9*G9</f>
        <v>168750</v>
      </c>
      <c r="J9" s="24"/>
      <c r="K9" s="161"/>
      <c r="L9" s="152">
        <f>180+180*10%</f>
        <v>198</v>
      </c>
      <c r="M9" s="23">
        <f t="shared" si="0"/>
        <v>148500</v>
      </c>
    </row>
    <row r="10" spans="1:13" x14ac:dyDescent="0.4">
      <c r="A10" s="157"/>
      <c r="B10" s="44" t="s">
        <v>22</v>
      </c>
      <c r="C10" s="40" t="s">
        <v>23</v>
      </c>
      <c r="D10" s="40"/>
      <c r="E10" s="34" t="s">
        <v>15</v>
      </c>
      <c r="F10" s="41" t="s">
        <v>16</v>
      </c>
      <c r="G10" s="42">
        <v>300</v>
      </c>
      <c r="H10" s="42">
        <v>230</v>
      </c>
      <c r="I10" s="23">
        <f t="shared" ref="I10:I12" si="1">H10*G10</f>
        <v>69000</v>
      </c>
      <c r="J10" s="24"/>
      <c r="K10" s="161"/>
      <c r="L10" s="152">
        <f>180+180*10%</f>
        <v>198</v>
      </c>
      <c r="M10" s="23">
        <f t="shared" si="0"/>
        <v>59400</v>
      </c>
    </row>
    <row r="11" spans="1:13" x14ac:dyDescent="0.4">
      <c r="A11" s="157"/>
      <c r="B11" s="44" t="s">
        <v>24</v>
      </c>
      <c r="C11" s="40" t="s">
        <v>26</v>
      </c>
      <c r="D11" s="40"/>
      <c r="E11" s="34" t="s">
        <v>15</v>
      </c>
      <c r="F11" s="41" t="s">
        <v>16</v>
      </c>
      <c r="G11" s="42">
        <v>200</v>
      </c>
      <c r="H11" s="42">
        <v>225</v>
      </c>
      <c r="I11" s="23">
        <f t="shared" si="1"/>
        <v>45000</v>
      </c>
      <c r="J11" s="24"/>
      <c r="K11" s="117"/>
      <c r="L11" s="152">
        <f>180+180*10%</f>
        <v>198</v>
      </c>
      <c r="M11" s="23">
        <f t="shared" si="0"/>
        <v>39600</v>
      </c>
    </row>
    <row r="12" spans="1:13" x14ac:dyDescent="0.4">
      <c r="A12" s="158"/>
      <c r="B12" s="44" t="s">
        <v>25</v>
      </c>
      <c r="C12" s="40" t="s">
        <v>27</v>
      </c>
      <c r="D12" s="40"/>
      <c r="E12" s="34" t="s">
        <v>15</v>
      </c>
      <c r="F12" s="41" t="s">
        <v>16</v>
      </c>
      <c r="G12" s="42">
        <v>120</v>
      </c>
      <c r="H12" s="42">
        <v>230</v>
      </c>
      <c r="I12" s="23">
        <f t="shared" si="1"/>
        <v>27600</v>
      </c>
      <c r="J12" s="24"/>
      <c r="K12" s="117"/>
      <c r="L12" s="152">
        <f>180+180*10%</f>
        <v>198</v>
      </c>
      <c r="M12" s="23">
        <f t="shared" si="0"/>
        <v>23760</v>
      </c>
    </row>
    <row r="13" spans="1:13" x14ac:dyDescent="0.4">
      <c r="A13" s="17"/>
      <c r="B13" s="45"/>
      <c r="C13" s="46"/>
      <c r="D13" s="46"/>
      <c r="E13" s="47"/>
      <c r="F13" s="48"/>
      <c r="G13" s="35"/>
      <c r="H13" s="35"/>
      <c r="I13" s="49"/>
      <c r="J13" s="24"/>
      <c r="L13" s="140"/>
      <c r="M13" s="23">
        <f t="shared" si="0"/>
        <v>0</v>
      </c>
    </row>
    <row r="14" spans="1:13" ht="129.75" customHeight="1" x14ac:dyDescent="0.4">
      <c r="A14" s="168">
        <v>2</v>
      </c>
      <c r="B14" s="50" t="s">
        <v>28</v>
      </c>
      <c r="C14" s="40" t="s">
        <v>29</v>
      </c>
      <c r="D14" s="51"/>
      <c r="E14" s="52"/>
      <c r="F14" s="41"/>
      <c r="G14" s="53"/>
      <c r="H14" s="52"/>
      <c r="I14" s="43"/>
      <c r="J14" s="24"/>
      <c r="K14" s="171"/>
      <c r="L14" s="141"/>
      <c r="M14" s="23">
        <f t="shared" si="0"/>
        <v>0</v>
      </c>
    </row>
    <row r="15" spans="1:13" x14ac:dyDescent="0.4">
      <c r="A15" s="169"/>
      <c r="B15" s="50" t="s">
        <v>20</v>
      </c>
      <c r="C15" s="54" t="s">
        <v>30</v>
      </c>
      <c r="D15" s="54"/>
      <c r="E15" s="34" t="s">
        <v>15</v>
      </c>
      <c r="F15" s="41" t="s">
        <v>16</v>
      </c>
      <c r="G15" s="55">
        <f>26*4</f>
        <v>104</v>
      </c>
      <c r="H15" s="35">
        <v>275</v>
      </c>
      <c r="I15" s="23">
        <f t="shared" ref="I15:I16" si="2">H15*G15</f>
        <v>28600</v>
      </c>
      <c r="J15" s="24"/>
      <c r="K15" s="171"/>
      <c r="L15" s="153">
        <f>250+250*10%</f>
        <v>275</v>
      </c>
      <c r="M15" s="23">
        <f t="shared" si="0"/>
        <v>28600</v>
      </c>
    </row>
    <row r="16" spans="1:13" x14ac:dyDescent="0.4">
      <c r="A16" s="170"/>
      <c r="B16" s="50" t="s">
        <v>22</v>
      </c>
      <c r="C16" s="54" t="s">
        <v>69</v>
      </c>
      <c r="D16" s="54"/>
      <c r="E16" s="34" t="s">
        <v>15</v>
      </c>
      <c r="F16" s="41" t="s">
        <v>16</v>
      </c>
      <c r="G16" s="55">
        <v>1500</v>
      </c>
      <c r="H16" s="55">
        <v>280</v>
      </c>
      <c r="I16" s="23">
        <f t="shared" si="2"/>
        <v>420000</v>
      </c>
      <c r="J16" s="24"/>
      <c r="K16" s="171"/>
      <c r="L16" s="153">
        <f>260+260*10%</f>
        <v>286</v>
      </c>
      <c r="M16" s="23">
        <f t="shared" si="0"/>
        <v>429000</v>
      </c>
    </row>
    <row r="17" spans="1:13" x14ac:dyDescent="0.4">
      <c r="A17" s="17"/>
      <c r="B17" s="56"/>
      <c r="C17" s="57"/>
      <c r="D17" s="57"/>
      <c r="E17" s="58"/>
      <c r="F17" s="29"/>
      <c r="G17" s="21"/>
      <c r="H17" s="59"/>
      <c r="I17" s="23"/>
      <c r="J17" s="24"/>
      <c r="K17" s="108"/>
      <c r="L17" s="142"/>
      <c r="M17" s="23">
        <f t="shared" si="0"/>
        <v>0</v>
      </c>
    </row>
    <row r="18" spans="1:13" ht="52.5" x14ac:dyDescent="0.4">
      <c r="A18" s="168">
        <v>3</v>
      </c>
      <c r="B18" s="50" t="s">
        <v>31</v>
      </c>
      <c r="C18" s="60" t="s">
        <v>32</v>
      </c>
      <c r="D18" s="34" t="s">
        <v>15</v>
      </c>
      <c r="E18" s="34" t="s">
        <v>15</v>
      </c>
      <c r="F18" s="41"/>
      <c r="G18" s="42"/>
      <c r="H18" s="42"/>
      <c r="I18" s="36"/>
      <c r="J18" s="24"/>
      <c r="K18" s="108"/>
      <c r="L18" s="139"/>
      <c r="M18" s="23">
        <f t="shared" si="0"/>
        <v>0</v>
      </c>
    </row>
    <row r="19" spans="1:13" x14ac:dyDescent="0.4">
      <c r="A19" s="169"/>
      <c r="B19" s="50" t="s">
        <v>20</v>
      </c>
      <c r="C19" s="60" t="s">
        <v>33</v>
      </c>
      <c r="D19" s="34"/>
      <c r="E19" s="34"/>
      <c r="F19" s="41" t="s">
        <v>16</v>
      </c>
      <c r="G19" s="42">
        <v>208</v>
      </c>
      <c r="H19" s="42">
        <v>75</v>
      </c>
      <c r="I19" s="23">
        <f t="shared" ref="I19:I22" si="3">H19*G19</f>
        <v>15600</v>
      </c>
      <c r="J19" s="24"/>
      <c r="K19" s="108"/>
      <c r="L19" s="152">
        <f>60+60*10%</f>
        <v>66</v>
      </c>
      <c r="M19" s="23">
        <f t="shared" si="0"/>
        <v>13728</v>
      </c>
    </row>
    <row r="20" spans="1:13" x14ac:dyDescent="0.4">
      <c r="A20" s="170"/>
      <c r="B20" s="50" t="s">
        <v>22</v>
      </c>
      <c r="C20" s="60" t="s">
        <v>70</v>
      </c>
      <c r="D20" s="34"/>
      <c r="E20" s="34"/>
      <c r="F20" s="41" t="s">
        <v>16</v>
      </c>
      <c r="G20" s="42">
        <v>2400</v>
      </c>
      <c r="H20" s="42">
        <v>80</v>
      </c>
      <c r="I20" s="23">
        <f t="shared" si="3"/>
        <v>192000</v>
      </c>
      <c r="J20" s="24"/>
      <c r="K20" s="108"/>
      <c r="L20" s="152">
        <f>65+65*10%</f>
        <v>71.5</v>
      </c>
      <c r="M20" s="23">
        <f t="shared" si="0"/>
        <v>171600</v>
      </c>
    </row>
    <row r="21" spans="1:13" x14ac:dyDescent="0.4">
      <c r="A21" s="17"/>
      <c r="B21" s="50"/>
      <c r="C21" s="60"/>
      <c r="D21" s="60"/>
      <c r="E21" s="53"/>
      <c r="F21" s="41"/>
      <c r="G21" s="53"/>
      <c r="H21" s="53"/>
      <c r="I21" s="36"/>
      <c r="J21" s="24"/>
      <c r="K21" s="108"/>
      <c r="L21" s="139"/>
      <c r="M21" s="23">
        <f t="shared" si="0"/>
        <v>0</v>
      </c>
    </row>
    <row r="22" spans="1:13" ht="52.5" x14ac:dyDescent="0.4">
      <c r="A22" s="17">
        <v>4</v>
      </c>
      <c r="B22" s="50" t="s">
        <v>34</v>
      </c>
      <c r="C22" s="60" t="s">
        <v>35</v>
      </c>
      <c r="D22" s="34" t="s">
        <v>15</v>
      </c>
      <c r="E22" s="34" t="s">
        <v>15</v>
      </c>
      <c r="F22" s="41" t="s">
        <v>16</v>
      </c>
      <c r="G22" s="42">
        <v>1000</v>
      </c>
      <c r="H22" s="42">
        <v>95</v>
      </c>
      <c r="I22" s="23">
        <f t="shared" si="3"/>
        <v>95000</v>
      </c>
      <c r="J22" s="24"/>
      <c r="K22" s="108"/>
      <c r="L22" s="152">
        <f>80+80*10%</f>
        <v>88</v>
      </c>
      <c r="M22" s="23">
        <f t="shared" si="0"/>
        <v>88000</v>
      </c>
    </row>
    <row r="23" spans="1:13" x14ac:dyDescent="0.4">
      <c r="A23" s="17"/>
      <c r="B23" s="56"/>
      <c r="C23" s="61"/>
      <c r="D23" s="61"/>
      <c r="E23" s="30"/>
      <c r="F23" s="62"/>
      <c r="G23" s="30"/>
      <c r="H23" s="30"/>
      <c r="I23" s="23"/>
      <c r="J23" s="24"/>
      <c r="L23" s="143"/>
      <c r="M23" s="23">
        <f t="shared" si="0"/>
        <v>0</v>
      </c>
    </row>
    <row r="24" spans="1:13" ht="87.75" customHeight="1" x14ac:dyDescent="0.4">
      <c r="A24" s="168">
        <v>5</v>
      </c>
      <c r="B24" s="50" t="s">
        <v>36</v>
      </c>
      <c r="C24" s="60" t="s">
        <v>37</v>
      </c>
      <c r="D24" s="34"/>
      <c r="E24" s="34"/>
      <c r="F24" s="41"/>
      <c r="G24" s="53"/>
      <c r="H24" s="53"/>
      <c r="I24" s="36"/>
      <c r="J24" s="24"/>
      <c r="L24" s="139"/>
      <c r="M24" s="23">
        <f t="shared" si="0"/>
        <v>0</v>
      </c>
    </row>
    <row r="25" spans="1:13" x14ac:dyDescent="0.4">
      <c r="A25" s="169"/>
      <c r="B25" s="50" t="s">
        <v>20</v>
      </c>
      <c r="C25" s="60" t="s">
        <v>38</v>
      </c>
      <c r="D25" s="34" t="s">
        <v>15</v>
      </c>
      <c r="E25" s="34" t="s">
        <v>15</v>
      </c>
      <c r="F25" s="35" t="s">
        <v>16</v>
      </c>
      <c r="G25" s="42">
        <v>750</v>
      </c>
      <c r="H25" s="42">
        <v>380</v>
      </c>
      <c r="I25" s="23">
        <f t="shared" ref="I25:I27" si="4">H25*G25</f>
        <v>285000</v>
      </c>
      <c r="J25" s="24"/>
      <c r="K25" s="118"/>
      <c r="L25" s="152">
        <f>275+275*10%</f>
        <v>302.5</v>
      </c>
      <c r="M25" s="23">
        <f t="shared" si="0"/>
        <v>226875</v>
      </c>
    </row>
    <row r="26" spans="1:13" x14ac:dyDescent="0.4">
      <c r="A26" s="169"/>
      <c r="B26" s="50" t="s">
        <v>22</v>
      </c>
      <c r="C26" s="60" t="s">
        <v>71</v>
      </c>
      <c r="D26" s="34" t="s">
        <v>15</v>
      </c>
      <c r="E26" s="34" t="s">
        <v>15</v>
      </c>
      <c r="F26" s="35" t="s">
        <v>16</v>
      </c>
      <c r="G26" s="42">
        <v>120</v>
      </c>
      <c r="H26" s="42">
        <v>380</v>
      </c>
      <c r="I26" s="23">
        <f t="shared" si="4"/>
        <v>45600</v>
      </c>
      <c r="J26" s="24"/>
      <c r="K26" s="118"/>
      <c r="L26" s="152">
        <f>275+275*10%</f>
        <v>302.5</v>
      </c>
      <c r="M26" s="23">
        <f t="shared" si="0"/>
        <v>36300</v>
      </c>
    </row>
    <row r="27" spans="1:13" ht="17.25" customHeight="1" x14ac:dyDescent="0.4">
      <c r="A27" s="170"/>
      <c r="B27" s="50" t="s">
        <v>24</v>
      </c>
      <c r="C27" s="60" t="s">
        <v>39</v>
      </c>
      <c r="D27" s="34" t="s">
        <v>15</v>
      </c>
      <c r="E27" s="34" t="s">
        <v>15</v>
      </c>
      <c r="F27" s="35" t="s">
        <v>16</v>
      </c>
      <c r="G27" s="42">
        <v>200</v>
      </c>
      <c r="H27" s="42">
        <v>270</v>
      </c>
      <c r="I27" s="23">
        <f t="shared" si="4"/>
        <v>54000</v>
      </c>
      <c r="J27" s="24"/>
      <c r="L27" s="152">
        <f>225+225*10%</f>
        <v>247.5</v>
      </c>
      <c r="M27" s="23">
        <f t="shared" si="0"/>
        <v>49500</v>
      </c>
    </row>
    <row r="28" spans="1:13" x14ac:dyDescent="0.4">
      <c r="A28" s="17"/>
      <c r="B28" s="63"/>
      <c r="C28" s="60"/>
      <c r="D28" s="34"/>
      <c r="E28" s="34"/>
      <c r="F28" s="35"/>
      <c r="G28" s="42"/>
      <c r="H28" s="42"/>
      <c r="I28" s="36"/>
      <c r="J28" s="24"/>
      <c r="L28" s="139"/>
      <c r="M28" s="23">
        <f t="shared" si="0"/>
        <v>0</v>
      </c>
    </row>
    <row r="29" spans="1:13" x14ac:dyDescent="0.4">
      <c r="A29" s="172" t="s">
        <v>40</v>
      </c>
      <c r="B29" s="173"/>
      <c r="C29" s="173"/>
      <c r="D29" s="173"/>
      <c r="E29" s="173"/>
      <c r="F29" s="173"/>
      <c r="G29" s="173"/>
      <c r="H29" s="173"/>
      <c r="I29" s="173"/>
      <c r="J29" s="24"/>
      <c r="L29" s="138"/>
      <c r="M29" s="23">
        <f t="shared" si="0"/>
        <v>0</v>
      </c>
    </row>
    <row r="30" spans="1:13" ht="78.75" x14ac:dyDescent="0.4">
      <c r="A30" s="156">
        <v>1</v>
      </c>
      <c r="B30" s="159" t="s">
        <v>41</v>
      </c>
      <c r="C30" s="60" t="s">
        <v>42</v>
      </c>
      <c r="D30" s="60"/>
      <c r="E30" s="34"/>
      <c r="F30" s="35"/>
      <c r="G30" s="42"/>
      <c r="H30" s="42"/>
      <c r="I30" s="36"/>
      <c r="J30" s="24"/>
      <c r="K30" s="161"/>
      <c r="L30" s="139"/>
      <c r="M30" s="23">
        <f t="shared" si="0"/>
        <v>0</v>
      </c>
    </row>
    <row r="31" spans="1:13" x14ac:dyDescent="0.4">
      <c r="A31" s="157"/>
      <c r="B31" s="160"/>
      <c r="C31" s="60" t="s">
        <v>43</v>
      </c>
      <c r="D31" s="60"/>
      <c r="E31" s="53"/>
      <c r="F31" s="41"/>
      <c r="G31" s="42"/>
      <c r="H31" s="42"/>
      <c r="I31" s="36"/>
      <c r="J31" s="24"/>
      <c r="K31" s="161"/>
      <c r="L31" s="139"/>
      <c r="M31" s="23">
        <f t="shared" si="0"/>
        <v>0</v>
      </c>
    </row>
    <row r="32" spans="1:13" x14ac:dyDescent="0.4">
      <c r="A32" s="157"/>
      <c r="B32" s="44" t="s">
        <v>20</v>
      </c>
      <c r="C32" s="60" t="s">
        <v>44</v>
      </c>
      <c r="D32" s="60"/>
      <c r="E32" s="53" t="s">
        <v>15</v>
      </c>
      <c r="F32" s="41" t="s">
        <v>16</v>
      </c>
      <c r="G32" s="42">
        <v>750</v>
      </c>
      <c r="H32" s="42">
        <v>245</v>
      </c>
      <c r="I32" s="23">
        <f t="shared" ref="I32:I34" si="5">H32*G32</f>
        <v>183750</v>
      </c>
      <c r="J32" s="24"/>
      <c r="K32" s="161"/>
      <c r="L32" s="152">
        <f>200+200*10%</f>
        <v>220</v>
      </c>
      <c r="M32" s="23">
        <f t="shared" si="0"/>
        <v>165000</v>
      </c>
    </row>
    <row r="33" spans="1:13" x14ac:dyDescent="0.4">
      <c r="A33" s="157"/>
      <c r="B33" s="2" t="s">
        <v>22</v>
      </c>
      <c r="C33" s="60" t="s">
        <v>45</v>
      </c>
      <c r="D33" s="60"/>
      <c r="E33" s="53"/>
      <c r="F33" s="41" t="s">
        <v>16</v>
      </c>
      <c r="G33" s="42">
        <v>200</v>
      </c>
      <c r="H33" s="42">
        <v>245</v>
      </c>
      <c r="I33" s="23">
        <f t="shared" si="5"/>
        <v>49000</v>
      </c>
      <c r="J33" s="24"/>
      <c r="K33" s="117"/>
      <c r="L33" s="152">
        <f>200+200*10%</f>
        <v>220</v>
      </c>
      <c r="M33" s="23">
        <f t="shared" si="0"/>
        <v>44000</v>
      </c>
    </row>
    <row r="34" spans="1:13" x14ac:dyDescent="0.4">
      <c r="A34" s="158"/>
      <c r="B34" s="50" t="s">
        <v>24</v>
      </c>
      <c r="C34" s="64" t="s">
        <v>46</v>
      </c>
      <c r="D34" s="60"/>
      <c r="E34" s="53"/>
      <c r="F34" s="41" t="s">
        <v>16</v>
      </c>
      <c r="G34" s="42">
        <v>70</v>
      </c>
      <c r="H34" s="42">
        <v>245</v>
      </c>
      <c r="I34" s="23">
        <f t="shared" si="5"/>
        <v>17150</v>
      </c>
      <c r="J34" s="24"/>
      <c r="K34" s="117"/>
      <c r="L34" s="152">
        <f>200+200*10%</f>
        <v>220</v>
      </c>
      <c r="M34" s="23">
        <f t="shared" si="0"/>
        <v>15400</v>
      </c>
    </row>
    <row r="35" spans="1:13" x14ac:dyDescent="0.4">
      <c r="A35" s="17"/>
      <c r="B35" s="65"/>
      <c r="C35" s="61"/>
      <c r="D35" s="61"/>
      <c r="E35" s="30"/>
      <c r="F35" s="62"/>
      <c r="G35" s="66"/>
      <c r="H35" s="66"/>
      <c r="I35" s="23"/>
      <c r="J35" s="24"/>
      <c r="L35" s="144"/>
      <c r="M35" s="23">
        <f t="shared" si="0"/>
        <v>0</v>
      </c>
    </row>
    <row r="36" spans="1:13" x14ac:dyDescent="0.4">
      <c r="A36" s="17"/>
      <c r="B36" s="56"/>
      <c r="C36" s="61"/>
      <c r="D36" s="61"/>
      <c r="E36" s="37"/>
      <c r="F36" s="29"/>
      <c r="G36" s="66"/>
      <c r="H36" s="71"/>
      <c r="I36" s="23"/>
      <c r="J36" s="24"/>
      <c r="L36" s="142"/>
      <c r="M36" s="23">
        <f t="shared" si="0"/>
        <v>0</v>
      </c>
    </row>
    <row r="37" spans="1:13" ht="65.650000000000006" x14ac:dyDescent="0.4">
      <c r="A37" s="168">
        <v>2</v>
      </c>
      <c r="B37" s="174" t="s">
        <v>48</v>
      </c>
      <c r="C37" s="61" t="s">
        <v>49</v>
      </c>
      <c r="D37" s="61"/>
      <c r="E37" s="30"/>
      <c r="F37" s="62"/>
      <c r="G37" s="67"/>
      <c r="H37" s="67"/>
      <c r="I37" s="23"/>
      <c r="J37" s="24"/>
      <c r="L37" s="143"/>
      <c r="M37" s="23">
        <f t="shared" si="0"/>
        <v>0</v>
      </c>
    </row>
    <row r="38" spans="1:13" x14ac:dyDescent="0.4">
      <c r="A38" s="169"/>
      <c r="B38" s="175"/>
      <c r="C38" s="61" t="s">
        <v>50</v>
      </c>
      <c r="D38" s="61"/>
      <c r="E38" s="30"/>
      <c r="F38" s="62"/>
      <c r="G38" s="67"/>
      <c r="H38" s="67"/>
      <c r="I38" s="23"/>
      <c r="J38" s="24"/>
      <c r="L38" s="143"/>
      <c r="M38" s="23">
        <f t="shared" si="0"/>
        <v>0</v>
      </c>
    </row>
    <row r="39" spans="1:13" x14ac:dyDescent="0.4">
      <c r="A39" s="169"/>
      <c r="B39" s="56" t="s">
        <v>20</v>
      </c>
      <c r="C39" s="61" t="s">
        <v>51</v>
      </c>
      <c r="D39" s="61"/>
      <c r="E39" s="37"/>
      <c r="F39" s="29" t="s">
        <v>16</v>
      </c>
      <c r="G39" s="66">
        <v>1340</v>
      </c>
      <c r="H39" s="71">
        <v>170</v>
      </c>
      <c r="I39" s="23">
        <f t="shared" ref="I39:I43" si="6">H39*G39</f>
        <v>227800</v>
      </c>
      <c r="J39" s="24"/>
      <c r="L39" s="154">
        <f>150+150*10%</f>
        <v>165</v>
      </c>
      <c r="M39" s="23">
        <f t="shared" si="0"/>
        <v>221100</v>
      </c>
    </row>
    <row r="40" spans="1:13" x14ac:dyDescent="0.4">
      <c r="A40" s="169"/>
      <c r="B40" s="56" t="s">
        <v>22</v>
      </c>
      <c r="C40" s="60" t="s">
        <v>52</v>
      </c>
      <c r="D40" s="61"/>
      <c r="E40" s="37"/>
      <c r="F40" s="29" t="s">
        <v>16</v>
      </c>
      <c r="G40" s="66">
        <v>300</v>
      </c>
      <c r="H40" s="71">
        <v>170</v>
      </c>
      <c r="I40" s="23">
        <f t="shared" si="6"/>
        <v>51000</v>
      </c>
      <c r="J40" s="24"/>
      <c r="L40" s="154">
        <f>150+150*10%</f>
        <v>165</v>
      </c>
      <c r="M40" s="23">
        <f t="shared" si="0"/>
        <v>49500</v>
      </c>
    </row>
    <row r="41" spans="1:13" x14ac:dyDescent="0.4">
      <c r="A41" s="170"/>
      <c r="B41" s="56" t="s">
        <v>24</v>
      </c>
      <c r="C41" s="60" t="s">
        <v>46</v>
      </c>
      <c r="D41" s="61"/>
      <c r="E41" s="37"/>
      <c r="F41" s="29" t="s">
        <v>16</v>
      </c>
      <c r="G41" s="66">
        <v>150</v>
      </c>
      <c r="H41" s="71">
        <v>170</v>
      </c>
      <c r="I41" s="23">
        <f t="shared" si="6"/>
        <v>25500</v>
      </c>
      <c r="J41" s="24"/>
      <c r="L41" s="154">
        <f>150+150*10%</f>
        <v>165</v>
      </c>
      <c r="M41" s="23">
        <f t="shared" si="0"/>
        <v>24750</v>
      </c>
    </row>
    <row r="42" spans="1:13" x14ac:dyDescent="0.4">
      <c r="A42" s="17"/>
      <c r="B42" s="56"/>
      <c r="C42" s="61"/>
      <c r="D42" s="61"/>
      <c r="E42" s="37"/>
      <c r="F42" s="29"/>
      <c r="G42" s="66"/>
      <c r="H42" s="71"/>
      <c r="I42" s="23"/>
      <c r="J42" s="24"/>
      <c r="L42" s="142"/>
      <c r="M42" s="23">
        <f t="shared" si="0"/>
        <v>0</v>
      </c>
    </row>
    <row r="43" spans="1:13" s="119" customFormat="1" ht="57.75" customHeight="1" x14ac:dyDescent="0.45">
      <c r="A43" s="17">
        <v>3</v>
      </c>
      <c r="B43" s="72" t="s">
        <v>53</v>
      </c>
      <c r="C43" s="61" t="s">
        <v>54</v>
      </c>
      <c r="D43" s="61"/>
      <c r="E43" s="37" t="s">
        <v>15</v>
      </c>
      <c r="F43" s="62" t="s">
        <v>47</v>
      </c>
      <c r="G43" s="66">
        <v>80</v>
      </c>
      <c r="H43" s="67">
        <v>750</v>
      </c>
      <c r="I43" s="23">
        <f t="shared" si="6"/>
        <v>60000</v>
      </c>
      <c r="J43" s="38"/>
      <c r="L43" s="152">
        <f>450+450*10%</f>
        <v>495</v>
      </c>
      <c r="M43" s="23">
        <f t="shared" si="0"/>
        <v>39600</v>
      </c>
    </row>
    <row r="44" spans="1:13" x14ac:dyDescent="0.4">
      <c r="A44" s="17"/>
      <c r="B44" s="56"/>
      <c r="C44" s="73"/>
      <c r="D44" s="73"/>
      <c r="E44" s="30"/>
      <c r="F44" s="62"/>
      <c r="G44" s="67"/>
      <c r="H44" s="67"/>
      <c r="I44" s="74"/>
      <c r="J44" s="24"/>
      <c r="L44" s="143"/>
      <c r="M44" s="74"/>
    </row>
    <row r="45" spans="1:13" s="120" customFormat="1" x14ac:dyDescent="0.4">
      <c r="A45" s="75"/>
      <c r="B45" s="76"/>
      <c r="C45" s="77" t="s">
        <v>55</v>
      </c>
      <c r="D45" s="77"/>
      <c r="E45" s="78"/>
      <c r="F45" s="79"/>
      <c r="G45" s="78"/>
      <c r="H45" s="78"/>
      <c r="I45" s="80">
        <f>SUM(I5:I44)</f>
        <v>2133850</v>
      </c>
      <c r="J45" s="81"/>
      <c r="L45" s="145"/>
      <c r="M45" s="80">
        <f>SUM(M5:M44)</f>
        <v>1938893</v>
      </c>
    </row>
    <row r="46" spans="1:13" s="120" customFormat="1" x14ac:dyDescent="0.4">
      <c r="A46" s="69"/>
      <c r="B46" s="82"/>
      <c r="C46" s="83"/>
      <c r="D46" s="83"/>
      <c r="E46" s="84"/>
      <c r="F46" s="85"/>
      <c r="G46" s="84"/>
      <c r="H46" s="84"/>
      <c r="I46" s="86"/>
      <c r="J46" s="87"/>
      <c r="L46" s="146"/>
      <c r="M46" s="86"/>
    </row>
    <row r="47" spans="1:13" x14ac:dyDescent="0.4">
      <c r="A47" s="166" t="s">
        <v>56</v>
      </c>
      <c r="B47" s="167"/>
      <c r="C47" s="167"/>
      <c r="D47" s="167"/>
      <c r="E47" s="167"/>
      <c r="F47" s="167"/>
      <c r="G47" s="167"/>
      <c r="H47" s="167"/>
      <c r="I47" s="167"/>
      <c r="J47" s="24"/>
      <c r="L47" s="138"/>
      <c r="M47" s="8"/>
    </row>
    <row r="48" spans="1:13" s="121" customFormat="1" x14ac:dyDescent="0.4">
      <c r="A48" s="68"/>
      <c r="B48" s="88"/>
      <c r="C48" s="89"/>
      <c r="D48" s="89"/>
      <c r="E48" s="90"/>
      <c r="F48" s="91"/>
      <c r="G48" s="92"/>
      <c r="H48" s="93"/>
      <c r="I48" s="94"/>
      <c r="J48" s="95"/>
      <c r="L48" s="147"/>
      <c r="M48" s="94"/>
    </row>
    <row r="49" spans="1:13" s="121" customFormat="1" ht="88.5" customHeight="1" x14ac:dyDescent="0.4">
      <c r="A49" s="156">
        <v>1</v>
      </c>
      <c r="B49" s="72" t="s">
        <v>57</v>
      </c>
      <c r="C49" s="61" t="s">
        <v>58</v>
      </c>
      <c r="D49" s="61"/>
      <c r="E49" s="37"/>
      <c r="F49" s="96"/>
      <c r="G49" s="70"/>
      <c r="H49" s="66"/>
      <c r="I49" s="23"/>
      <c r="J49" s="95"/>
      <c r="L49" s="144"/>
      <c r="M49" s="23"/>
    </row>
    <row r="50" spans="1:13" s="121" customFormat="1" x14ac:dyDescent="0.4">
      <c r="A50" s="157"/>
      <c r="B50" s="44" t="s">
        <v>20</v>
      </c>
      <c r="C50" s="60" t="s">
        <v>59</v>
      </c>
      <c r="D50" s="60"/>
      <c r="E50" s="34" t="s">
        <v>15</v>
      </c>
      <c r="F50" s="35" t="s">
        <v>16</v>
      </c>
      <c r="G50" s="70">
        <v>4500</v>
      </c>
      <c r="H50" s="70">
        <v>58</v>
      </c>
      <c r="I50" s="23">
        <f t="shared" ref="I50:I57" si="7">H50*G50</f>
        <v>261000</v>
      </c>
      <c r="J50" s="95"/>
      <c r="L50" s="155">
        <f>35+35*10%</f>
        <v>38.5</v>
      </c>
      <c r="M50" s="23">
        <f t="shared" ref="M50:M57" si="8">G50*L50</f>
        <v>173250</v>
      </c>
    </row>
    <row r="51" spans="1:13" s="121" customFormat="1" x14ac:dyDescent="0.4">
      <c r="A51" s="158"/>
      <c r="B51" s="44" t="s">
        <v>22</v>
      </c>
      <c r="C51" s="60" t="s">
        <v>60</v>
      </c>
      <c r="D51" s="60"/>
      <c r="E51" s="34" t="s">
        <v>15</v>
      </c>
      <c r="F51" s="35" t="s">
        <v>16</v>
      </c>
      <c r="G51" s="70">
        <v>2200</v>
      </c>
      <c r="H51" s="70">
        <v>58</v>
      </c>
      <c r="I51" s="23">
        <f t="shared" si="7"/>
        <v>127600</v>
      </c>
      <c r="J51" s="95"/>
      <c r="L51" s="155">
        <f>35+35*10%</f>
        <v>38.5</v>
      </c>
      <c r="M51" s="23">
        <f t="shared" si="8"/>
        <v>84700</v>
      </c>
    </row>
    <row r="52" spans="1:13" s="121" customFormat="1" x14ac:dyDescent="0.4">
      <c r="A52" s="17"/>
      <c r="B52" s="72"/>
      <c r="C52" s="61"/>
      <c r="D52" s="61"/>
      <c r="E52" s="30"/>
      <c r="F52" s="62"/>
      <c r="G52" s="42"/>
      <c r="H52" s="67"/>
      <c r="I52" s="49"/>
      <c r="J52" s="97"/>
      <c r="L52" s="143"/>
      <c r="M52" s="23">
        <f t="shared" si="8"/>
        <v>0</v>
      </c>
    </row>
    <row r="53" spans="1:13" s="121" customFormat="1" ht="78.75" x14ac:dyDescent="0.4">
      <c r="A53" s="17">
        <v>2</v>
      </c>
      <c r="B53" s="72" t="s">
        <v>61</v>
      </c>
      <c r="C53" s="61" t="s">
        <v>62</v>
      </c>
      <c r="D53" s="61"/>
      <c r="E53" s="30" t="s">
        <v>15</v>
      </c>
      <c r="F53" s="29" t="s">
        <v>16</v>
      </c>
      <c r="G53" s="42">
        <v>150</v>
      </c>
      <c r="H53" s="67">
        <v>195</v>
      </c>
      <c r="I53" s="23">
        <f t="shared" si="7"/>
        <v>29250</v>
      </c>
      <c r="J53" s="97"/>
      <c r="L53" s="152">
        <f>145+145*10%</f>
        <v>159.5</v>
      </c>
      <c r="M53" s="23">
        <f t="shared" si="8"/>
        <v>23925</v>
      </c>
    </row>
    <row r="54" spans="1:13" s="121" customFormat="1" x14ac:dyDescent="0.4">
      <c r="A54" s="17"/>
      <c r="B54" s="72"/>
      <c r="C54" s="61"/>
      <c r="D54" s="61"/>
      <c r="E54" s="30"/>
      <c r="F54" s="62"/>
      <c r="G54" s="67"/>
      <c r="H54" s="67"/>
      <c r="I54" s="74"/>
      <c r="J54" s="97"/>
      <c r="L54" s="143"/>
      <c r="M54" s="23">
        <f t="shared" si="8"/>
        <v>0</v>
      </c>
    </row>
    <row r="55" spans="1:13" s="121" customFormat="1" ht="39.4" x14ac:dyDescent="0.4">
      <c r="A55" s="17">
        <v>3</v>
      </c>
      <c r="B55" s="98" t="s">
        <v>63</v>
      </c>
      <c r="C55" s="61" t="s">
        <v>64</v>
      </c>
      <c r="D55" s="61"/>
      <c r="E55" s="30" t="s">
        <v>15</v>
      </c>
      <c r="F55" s="29" t="s">
        <v>16</v>
      </c>
      <c r="G55" s="67">
        <v>150</v>
      </c>
      <c r="H55" s="67">
        <v>52</v>
      </c>
      <c r="I55" s="23">
        <f t="shared" si="7"/>
        <v>7800</v>
      </c>
      <c r="J55" s="97"/>
      <c r="L55" s="152">
        <f>38+38*10%</f>
        <v>41.8</v>
      </c>
      <c r="M55" s="23">
        <f t="shared" si="8"/>
        <v>6270</v>
      </c>
    </row>
    <row r="56" spans="1:13" s="121" customFormat="1" x14ac:dyDescent="0.4">
      <c r="A56" s="17"/>
      <c r="B56" s="21"/>
      <c r="C56" s="61"/>
      <c r="D56" s="61"/>
      <c r="E56" s="30"/>
      <c r="F56" s="29"/>
      <c r="G56" s="67"/>
      <c r="H56" s="67"/>
      <c r="I56" s="74"/>
      <c r="J56" s="97"/>
      <c r="L56" s="143"/>
      <c r="M56" s="23">
        <f t="shared" si="8"/>
        <v>0</v>
      </c>
    </row>
    <row r="57" spans="1:13" s="121" customFormat="1" ht="39.4" x14ac:dyDescent="0.4">
      <c r="A57" s="17">
        <v>4</v>
      </c>
      <c r="B57" s="98" t="s">
        <v>65</v>
      </c>
      <c r="C57" s="61" t="s">
        <v>66</v>
      </c>
      <c r="D57" s="61"/>
      <c r="E57" s="30" t="s">
        <v>15</v>
      </c>
      <c r="F57" s="29" t="s">
        <v>16</v>
      </c>
      <c r="G57" s="67">
        <v>1030</v>
      </c>
      <c r="H57" s="67">
        <v>52</v>
      </c>
      <c r="I57" s="23">
        <f t="shared" si="7"/>
        <v>53560</v>
      </c>
      <c r="J57" s="97"/>
      <c r="L57" s="152">
        <f>38+38*10%</f>
        <v>41.8</v>
      </c>
      <c r="M57" s="23">
        <f t="shared" si="8"/>
        <v>43054</v>
      </c>
    </row>
    <row r="58" spans="1:13" s="121" customFormat="1" x14ac:dyDescent="0.4">
      <c r="A58" s="17"/>
      <c r="B58" s="30"/>
      <c r="C58" s="61"/>
      <c r="D58" s="61"/>
      <c r="E58" s="30"/>
      <c r="F58" s="29"/>
      <c r="G58" s="67"/>
      <c r="H58" s="67"/>
      <c r="I58" s="23"/>
      <c r="J58" s="99"/>
      <c r="L58" s="143"/>
      <c r="M58" s="23"/>
    </row>
    <row r="59" spans="1:13" x14ac:dyDescent="0.4">
      <c r="A59" s="100" t="s">
        <v>67</v>
      </c>
      <c r="B59" s="101"/>
      <c r="C59" s="101"/>
      <c r="D59" s="101"/>
      <c r="E59" s="102"/>
      <c r="F59" s="101"/>
      <c r="G59" s="102"/>
      <c r="H59" s="101"/>
      <c r="I59" s="103">
        <f>SUM(I48:I58)</f>
        <v>479210</v>
      </c>
      <c r="J59" s="104"/>
      <c r="L59" s="148"/>
      <c r="M59" s="103">
        <f>SUM(M48:M58)</f>
        <v>331199</v>
      </c>
    </row>
    <row r="60" spans="1:13" s="120" customFormat="1" x14ac:dyDescent="0.4">
      <c r="A60" s="69"/>
      <c r="B60" s="82"/>
      <c r="C60" s="83"/>
      <c r="D60" s="83"/>
      <c r="E60" s="84"/>
      <c r="F60" s="85"/>
      <c r="G60" s="84"/>
      <c r="H60" s="84"/>
      <c r="I60" s="86"/>
      <c r="J60" s="87"/>
      <c r="L60" s="146"/>
      <c r="M60" s="86"/>
    </row>
    <row r="61" spans="1:13" x14ac:dyDescent="0.4">
      <c r="A61" s="166" t="s">
        <v>72</v>
      </c>
      <c r="B61" s="167"/>
      <c r="C61" s="167"/>
      <c r="D61" s="167"/>
      <c r="E61" s="167"/>
      <c r="F61" s="167"/>
      <c r="G61" s="167"/>
      <c r="H61" s="167"/>
      <c r="I61" s="167"/>
      <c r="J61" s="24"/>
      <c r="L61" s="138"/>
      <c r="M61" s="8"/>
    </row>
    <row r="62" spans="1:13" s="121" customFormat="1" x14ac:dyDescent="0.4">
      <c r="A62" s="69"/>
      <c r="B62" s="82"/>
      <c r="C62" s="110"/>
      <c r="D62" s="110"/>
      <c r="E62" s="111"/>
      <c r="F62" s="112"/>
      <c r="G62" s="113"/>
      <c r="H62" s="114"/>
      <c r="I62" s="115"/>
      <c r="J62" s="116"/>
      <c r="L62" s="149"/>
      <c r="M62" s="115"/>
    </row>
    <row r="63" spans="1:13" s="121" customFormat="1" ht="78.75" x14ac:dyDescent="0.4">
      <c r="A63" s="17">
        <v>1</v>
      </c>
      <c r="B63" s="98" t="s">
        <v>76</v>
      </c>
      <c r="C63" s="61" t="s">
        <v>75</v>
      </c>
      <c r="D63" s="61" t="s">
        <v>73</v>
      </c>
      <c r="E63" s="30" t="s">
        <v>74</v>
      </c>
      <c r="F63" s="29" t="s">
        <v>16</v>
      </c>
      <c r="G63" s="67">
        <v>4250</v>
      </c>
      <c r="H63" s="67">
        <v>725</v>
      </c>
      <c r="I63" s="23">
        <f t="shared" ref="I63" si="9">H63*G63</f>
        <v>3081250</v>
      </c>
      <c r="J63" s="97"/>
      <c r="L63" s="152">
        <f>575+575*10%</f>
        <v>632.5</v>
      </c>
      <c r="M63" s="23">
        <f t="shared" ref="M63" si="10">G63*L63</f>
        <v>2688125</v>
      </c>
    </row>
    <row r="64" spans="1:13" s="121" customFormat="1" x14ac:dyDescent="0.4">
      <c r="A64" s="17"/>
      <c r="B64" s="30"/>
      <c r="C64" s="61"/>
      <c r="D64" s="61"/>
      <c r="E64" s="30"/>
      <c r="F64" s="29"/>
      <c r="G64" s="67"/>
      <c r="H64" s="67"/>
      <c r="I64" s="23"/>
      <c r="J64" s="99"/>
      <c r="L64" s="143"/>
      <c r="M64" s="23"/>
    </row>
    <row r="65" spans="1:13" s="121" customFormat="1" x14ac:dyDescent="0.4">
      <c r="A65" s="100" t="s">
        <v>77</v>
      </c>
      <c r="B65" s="101"/>
      <c r="C65" s="101"/>
      <c r="D65" s="101"/>
      <c r="E65" s="102"/>
      <c r="F65" s="101"/>
      <c r="G65" s="102"/>
      <c r="H65" s="101"/>
      <c r="I65" s="103">
        <f>SUM(I54:I64)</f>
        <v>3621820</v>
      </c>
      <c r="J65" s="104"/>
      <c r="L65" s="148"/>
      <c r="M65" s="103">
        <f>SUM(M54:M64)</f>
        <v>3068648</v>
      </c>
    </row>
    <row r="66" spans="1:13" s="121" customFormat="1" ht="13.5" thickBot="1" x14ac:dyDescent="0.45">
      <c r="A66" s="105"/>
      <c r="B66" s="124"/>
      <c r="C66" s="125"/>
      <c r="D66" s="125"/>
      <c r="E66" s="126"/>
      <c r="F66" s="127"/>
      <c r="G66" s="126"/>
      <c r="H66" s="126"/>
      <c r="I66" s="128"/>
      <c r="J66" s="129"/>
      <c r="L66" s="150"/>
      <c r="M66" s="128"/>
    </row>
    <row r="67" spans="1:13" x14ac:dyDescent="0.4">
      <c r="A67" s="106"/>
      <c r="J67" s="1"/>
      <c r="K67" s="122"/>
    </row>
    <row r="68" spans="1:13" x14ac:dyDescent="0.4">
      <c r="A68" s="106"/>
      <c r="J68" s="1"/>
      <c r="K68" s="122"/>
    </row>
    <row r="69" spans="1:13" x14ac:dyDescent="0.4">
      <c r="A69" s="106"/>
      <c r="J69" s="1"/>
      <c r="K69" s="122"/>
    </row>
    <row r="70" spans="1:13" x14ac:dyDescent="0.4">
      <c r="A70" s="106"/>
      <c r="J70" s="1"/>
      <c r="K70" s="122"/>
    </row>
    <row r="71" spans="1:13" x14ac:dyDescent="0.4">
      <c r="A71" s="106"/>
    </row>
    <row r="72" spans="1:13" x14ac:dyDescent="0.4">
      <c r="A72" s="106"/>
      <c r="G72" s="130" t="s">
        <v>78</v>
      </c>
      <c r="H72" s="130"/>
      <c r="I72" s="131">
        <f>I65+I59+I45</f>
        <v>6234880</v>
      </c>
      <c r="L72" s="151"/>
      <c r="M72" s="131">
        <f>M65+M59+M45</f>
        <v>5338740</v>
      </c>
    </row>
    <row r="73" spans="1:13" x14ac:dyDescent="0.4">
      <c r="A73" s="106"/>
    </row>
    <row r="74" spans="1:13" x14ac:dyDescent="0.4">
      <c r="A74" s="106"/>
    </row>
    <row r="75" spans="1:13" x14ac:dyDescent="0.4">
      <c r="A75" s="106"/>
    </row>
    <row r="76" spans="1:13" x14ac:dyDescent="0.4">
      <c r="A76" s="106"/>
    </row>
    <row r="77" spans="1:13" x14ac:dyDescent="0.4">
      <c r="A77" s="106"/>
    </row>
    <row r="78" spans="1:13" x14ac:dyDescent="0.4">
      <c r="A78" s="106"/>
      <c r="C78" s="108"/>
    </row>
    <row r="79" spans="1:13" x14ac:dyDescent="0.4">
      <c r="A79" s="106"/>
    </row>
    <row r="80" spans="1:13" x14ac:dyDescent="0.4">
      <c r="A80" s="106"/>
    </row>
    <row r="81" spans="1:1" x14ac:dyDescent="0.4">
      <c r="A81" s="106"/>
    </row>
    <row r="82" spans="1:1" x14ac:dyDescent="0.4">
      <c r="A82" s="106"/>
    </row>
    <row r="83" spans="1:1" x14ac:dyDescent="0.4">
      <c r="A83" s="106"/>
    </row>
    <row r="84" spans="1:1" x14ac:dyDescent="0.4">
      <c r="A84" s="106"/>
    </row>
    <row r="85" spans="1:1" x14ac:dyDescent="0.4">
      <c r="A85" s="106"/>
    </row>
    <row r="86" spans="1:1" x14ac:dyDescent="0.4">
      <c r="A86" s="106"/>
    </row>
    <row r="87" spans="1:1" x14ac:dyDescent="0.4">
      <c r="A87" s="106"/>
    </row>
    <row r="88" spans="1:1" x14ac:dyDescent="0.4">
      <c r="A88" s="106"/>
    </row>
    <row r="89" spans="1:1" x14ac:dyDescent="0.4">
      <c r="A89" s="106"/>
    </row>
    <row r="90" spans="1:1" x14ac:dyDescent="0.4">
      <c r="A90" s="106"/>
    </row>
  </sheetData>
  <protectedRanges>
    <protectedRange sqref="I14 F1:F2 I2 I44 F29 F37:F38 F14:F16 F43:F46 F60 I8 F31:F35 F8:F12 F18:F24 I67:I65348 F66:F65348 M2 M44 M67:M65348" name="Range1"/>
    <protectedRange sqref="F6" name="Range1_2"/>
    <protectedRange sqref="F4 F7 I4 I7 M4" name="Range1_1_1"/>
    <protectedRange sqref="F53 F36 F39:F42 F55 F49:F51 F57:F58 F64" name="Range1_4"/>
    <protectedRange sqref="F13:I13 L13" name="Range1_3"/>
    <protectedRange sqref="F25:F28 F17 F30" name="Range1_5"/>
    <protectedRange sqref="G15:H16 L15:L16" name="Range1_7"/>
    <protectedRange sqref="G49:H51 L49:L51" name="Range1_9_1_1"/>
    <protectedRange sqref="I1 M1" name="Range1_6_1_1"/>
    <protectedRange sqref="J63" name="Range1_6"/>
    <protectedRange sqref="H63 L63" name="Range1_2_1"/>
    <protectedRange sqref="G63:H63 E63 L63" name="Range1_1_1_1"/>
  </protectedRanges>
  <mergeCells count="18">
    <mergeCell ref="A37:A41"/>
    <mergeCell ref="B37:B38"/>
    <mergeCell ref="A47:I47"/>
    <mergeCell ref="A49:A51"/>
    <mergeCell ref="A61:I61"/>
    <mergeCell ref="A30:A34"/>
    <mergeCell ref="B30:B31"/>
    <mergeCell ref="K30:K32"/>
    <mergeCell ref="A1:G1"/>
    <mergeCell ref="H1:I1"/>
    <mergeCell ref="A7:I7"/>
    <mergeCell ref="A8:A12"/>
    <mergeCell ref="K9:K10"/>
    <mergeCell ref="A14:A16"/>
    <mergeCell ref="K14:K16"/>
    <mergeCell ref="A18:A20"/>
    <mergeCell ref="A24:A27"/>
    <mergeCell ref="A29:I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89FC-F40C-4A4B-84C8-9DB0B5E25B41}">
  <dimension ref="A1:H15"/>
  <sheetViews>
    <sheetView tabSelected="1" zoomScale="80" zoomScaleNormal="80" workbookViewId="0">
      <selection activeCell="H15" sqref="H2:H15"/>
    </sheetView>
  </sheetViews>
  <sheetFormatPr defaultColWidth="9.1328125" defaultRowHeight="13.5" x14ac:dyDescent="0.35"/>
  <cols>
    <col min="1" max="1" width="21.73046875" style="178" customWidth="1"/>
    <col min="2" max="2" width="10.9296875" style="178" customWidth="1"/>
    <col min="3" max="3" width="25.265625" style="184" customWidth="1"/>
    <col min="4" max="5" width="9.1328125" style="178"/>
    <col min="6" max="6" width="10.06640625" style="178" customWidth="1"/>
    <col min="7" max="7" width="10.33203125" style="178" customWidth="1"/>
    <col min="8" max="8" width="14.3984375" style="181" customWidth="1"/>
    <col min="9" max="16384" width="9.1328125" style="178"/>
  </cols>
  <sheetData>
    <row r="1" spans="1:8" x14ac:dyDescent="0.35">
      <c r="A1" s="176" t="s">
        <v>79</v>
      </c>
      <c r="B1" s="176" t="s">
        <v>80</v>
      </c>
      <c r="C1" s="182" t="s">
        <v>81</v>
      </c>
      <c r="D1" s="176" t="s">
        <v>82</v>
      </c>
      <c r="E1" s="176" t="s">
        <v>83</v>
      </c>
      <c r="F1" s="176" t="s">
        <v>84</v>
      </c>
      <c r="G1" s="176" t="s">
        <v>85</v>
      </c>
      <c r="H1" s="177" t="s">
        <v>86</v>
      </c>
    </row>
    <row r="2" spans="1:8" ht="256.5" x14ac:dyDescent="0.35">
      <c r="A2" s="179" t="s">
        <v>87</v>
      </c>
      <c r="B2" s="179" t="s">
        <v>88</v>
      </c>
      <c r="C2" s="183" t="s">
        <v>89</v>
      </c>
      <c r="D2" s="179" t="s">
        <v>90</v>
      </c>
      <c r="E2" s="179" t="s">
        <v>91</v>
      </c>
      <c r="F2" s="179" t="s">
        <v>92</v>
      </c>
      <c r="G2" s="179" t="s">
        <v>93</v>
      </c>
      <c r="H2" s="180">
        <v>22</v>
      </c>
    </row>
    <row r="3" spans="1:8" ht="310.5" x14ac:dyDescent="0.35">
      <c r="A3" s="179" t="s">
        <v>94</v>
      </c>
      <c r="B3" s="179" t="s">
        <v>95</v>
      </c>
      <c r="C3" s="183" t="s">
        <v>96</v>
      </c>
      <c r="D3" s="179" t="s">
        <v>90</v>
      </c>
      <c r="E3" s="179" t="s">
        <v>97</v>
      </c>
      <c r="F3" s="179" t="s">
        <v>98</v>
      </c>
      <c r="G3" s="179" t="s">
        <v>93</v>
      </c>
      <c r="H3" s="180">
        <v>205</v>
      </c>
    </row>
    <row r="4" spans="1:8" ht="391.5" x14ac:dyDescent="0.35">
      <c r="A4" s="179" t="s">
        <v>99</v>
      </c>
      <c r="B4" s="179" t="s">
        <v>100</v>
      </c>
      <c r="C4" s="183" t="s">
        <v>101</v>
      </c>
      <c r="D4" s="179" t="s">
        <v>90</v>
      </c>
      <c r="E4" s="179" t="s">
        <v>102</v>
      </c>
      <c r="F4" s="179" t="s">
        <v>103</v>
      </c>
      <c r="G4" s="179" t="s">
        <v>93</v>
      </c>
      <c r="H4" s="180">
        <v>280</v>
      </c>
    </row>
    <row r="5" spans="1:8" ht="202.5" x14ac:dyDescent="0.35">
      <c r="A5" s="179" t="s">
        <v>104</v>
      </c>
      <c r="B5" s="179" t="s">
        <v>105</v>
      </c>
      <c r="C5" s="183" t="s">
        <v>106</v>
      </c>
      <c r="D5" s="179" t="s">
        <v>90</v>
      </c>
      <c r="E5" s="179" t="s">
        <v>107</v>
      </c>
      <c r="F5" s="179" t="s">
        <v>108</v>
      </c>
      <c r="G5" s="179" t="s">
        <v>93</v>
      </c>
      <c r="H5" s="180">
        <v>75</v>
      </c>
    </row>
    <row r="6" spans="1:8" ht="175.5" x14ac:dyDescent="0.35">
      <c r="A6" s="179" t="s">
        <v>109</v>
      </c>
      <c r="B6" s="179" t="s">
        <v>110</v>
      </c>
      <c r="C6" s="183" t="s">
        <v>111</v>
      </c>
      <c r="D6" s="179" t="s">
        <v>90</v>
      </c>
      <c r="E6" s="179" t="s">
        <v>112</v>
      </c>
      <c r="F6" s="179" t="s">
        <v>113</v>
      </c>
      <c r="G6" s="179" t="s">
        <v>93</v>
      </c>
      <c r="H6" s="180">
        <v>92</v>
      </c>
    </row>
    <row r="7" spans="1:8" ht="297" x14ac:dyDescent="0.35">
      <c r="A7" s="179" t="s">
        <v>114</v>
      </c>
      <c r="B7" s="179" t="s">
        <v>115</v>
      </c>
      <c r="C7" s="183" t="s">
        <v>116</v>
      </c>
      <c r="D7" s="179" t="s">
        <v>90</v>
      </c>
      <c r="E7" s="179" t="s">
        <v>117</v>
      </c>
      <c r="F7" s="179" t="s">
        <v>118</v>
      </c>
      <c r="G7" s="179" t="s">
        <v>93</v>
      </c>
      <c r="H7" s="180">
        <v>325</v>
      </c>
    </row>
    <row r="8" spans="1:8" ht="270" x14ac:dyDescent="0.35">
      <c r="A8" s="179" t="s">
        <v>119</v>
      </c>
      <c r="B8" s="179" t="s">
        <v>120</v>
      </c>
      <c r="C8" s="183" t="s">
        <v>121</v>
      </c>
      <c r="D8" s="179" t="s">
        <v>90</v>
      </c>
      <c r="E8" s="179" t="s">
        <v>122</v>
      </c>
      <c r="F8" s="179" t="s">
        <v>123</v>
      </c>
      <c r="G8" s="179" t="s">
        <v>93</v>
      </c>
      <c r="H8" s="180">
        <v>235</v>
      </c>
    </row>
    <row r="9" spans="1:8" ht="202.5" x14ac:dyDescent="0.35">
      <c r="A9" s="179" t="s">
        <v>124</v>
      </c>
      <c r="B9" s="179" t="s">
        <v>125</v>
      </c>
      <c r="C9" s="183" t="s">
        <v>126</v>
      </c>
      <c r="D9" s="179" t="s">
        <v>90</v>
      </c>
      <c r="E9" s="179" t="s">
        <v>127</v>
      </c>
      <c r="F9" s="179" t="s">
        <v>128</v>
      </c>
      <c r="G9" s="179" t="s">
        <v>93</v>
      </c>
      <c r="H9" s="180">
        <v>175</v>
      </c>
    </row>
    <row r="10" spans="1:8" ht="148.5" x14ac:dyDescent="0.35">
      <c r="A10" s="179" t="s">
        <v>129</v>
      </c>
      <c r="B10" s="179" t="s">
        <v>130</v>
      </c>
      <c r="C10" s="183" t="s">
        <v>131</v>
      </c>
      <c r="D10" s="179" t="s">
        <v>132</v>
      </c>
      <c r="E10" s="179" t="s">
        <v>133</v>
      </c>
      <c r="F10" s="179" t="s">
        <v>134</v>
      </c>
      <c r="G10" s="179" t="s">
        <v>93</v>
      </c>
      <c r="H10" s="180">
        <v>515</v>
      </c>
    </row>
    <row r="11" spans="1:8" ht="337.5" x14ac:dyDescent="0.35">
      <c r="A11" s="179" t="s">
        <v>135</v>
      </c>
      <c r="B11" s="179" t="s">
        <v>136</v>
      </c>
      <c r="C11" s="183" t="s">
        <v>137</v>
      </c>
      <c r="D11" s="179" t="s">
        <v>90</v>
      </c>
      <c r="E11" s="179" t="s">
        <v>138</v>
      </c>
      <c r="F11" s="179" t="s">
        <v>139</v>
      </c>
      <c r="G11" s="179" t="s">
        <v>93</v>
      </c>
      <c r="H11" s="180">
        <v>48</v>
      </c>
    </row>
    <row r="12" spans="1:8" ht="270" x14ac:dyDescent="0.35">
      <c r="A12" s="179" t="s">
        <v>140</v>
      </c>
      <c r="B12" s="179" t="s">
        <v>141</v>
      </c>
      <c r="C12" s="183" t="s">
        <v>142</v>
      </c>
      <c r="D12" s="179" t="s">
        <v>90</v>
      </c>
      <c r="E12" s="179" t="s">
        <v>97</v>
      </c>
      <c r="F12" s="179" t="s">
        <v>143</v>
      </c>
      <c r="G12" s="179" t="s">
        <v>93</v>
      </c>
      <c r="H12" s="180">
        <v>175</v>
      </c>
    </row>
    <row r="13" spans="1:8" ht="121.5" x14ac:dyDescent="0.35">
      <c r="A13" s="179" t="s">
        <v>144</v>
      </c>
      <c r="B13" s="179" t="s">
        <v>145</v>
      </c>
      <c r="C13" s="183" t="s">
        <v>146</v>
      </c>
      <c r="D13" s="179" t="s">
        <v>90</v>
      </c>
      <c r="E13" s="179" t="s">
        <v>107</v>
      </c>
      <c r="F13" s="179" t="s">
        <v>143</v>
      </c>
      <c r="G13" s="179" t="s">
        <v>93</v>
      </c>
      <c r="H13" s="180">
        <v>48</v>
      </c>
    </row>
    <row r="14" spans="1:8" ht="121.5" x14ac:dyDescent="0.35">
      <c r="A14" s="179" t="s">
        <v>147</v>
      </c>
      <c r="B14" s="179" t="s">
        <v>148</v>
      </c>
      <c r="C14" s="183" t="s">
        <v>149</v>
      </c>
      <c r="D14" s="179" t="s">
        <v>90</v>
      </c>
      <c r="E14" s="179" t="s">
        <v>107</v>
      </c>
      <c r="F14" s="179" t="s">
        <v>150</v>
      </c>
      <c r="G14" s="179" t="s">
        <v>93</v>
      </c>
      <c r="H14" s="180">
        <v>48</v>
      </c>
    </row>
    <row r="15" spans="1:8" ht="256.5" x14ac:dyDescent="0.35">
      <c r="A15" s="179" t="s">
        <v>151</v>
      </c>
      <c r="B15" s="179" t="s">
        <v>152</v>
      </c>
      <c r="C15" s="183" t="s">
        <v>153</v>
      </c>
      <c r="D15" s="179" t="s">
        <v>90</v>
      </c>
      <c r="E15" s="179" t="s">
        <v>154</v>
      </c>
      <c r="F15" s="179" t="s">
        <v>155</v>
      </c>
      <c r="G15" s="179" t="s">
        <v>93</v>
      </c>
      <c r="H15" s="180">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Hemant Kumar Jha</dc:creator>
  <cp:lastModifiedBy>INTERCARE ENTERPRISES MUMBAI</cp:lastModifiedBy>
  <dcterms:created xsi:type="dcterms:W3CDTF">2024-11-13T12:37:35Z</dcterms:created>
  <dcterms:modified xsi:type="dcterms:W3CDTF">2024-11-19T09:53:02Z</dcterms:modified>
</cp:coreProperties>
</file>