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Thirs Wave Coffee\"/>
    </mc:Choice>
  </mc:AlternateContent>
  <bookViews>
    <workbookView xWindow="-110" yWindow="-110" windowWidth="19420" windowHeight="10300"/>
  </bookViews>
  <sheets>
    <sheet name="Thirs Wave Coffe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7" i="3"/>
  <c r="X14" i="3"/>
  <c r="X13" i="3"/>
  <c r="X12" i="3"/>
  <c r="X11" i="3"/>
  <c r="X10" i="3"/>
  <c r="X7" i="3"/>
  <c r="X16" i="3" l="1"/>
  <c r="X17" i="3" s="1"/>
  <c r="X18" i="3" s="1"/>
  <c r="Z14" i="3" l="1"/>
  <c r="Z13" i="3"/>
  <c r="Z12" i="3"/>
  <c r="Z11" i="3"/>
  <c r="Z10" i="3"/>
  <c r="Z7" i="3"/>
  <c r="T14" i="3"/>
  <c r="T13" i="3"/>
  <c r="T12" i="3"/>
  <c r="T11" i="3"/>
  <c r="T10" i="3"/>
  <c r="T7" i="3"/>
  <c r="Z16" i="3" l="1"/>
  <c r="Z17" i="3" s="1"/>
  <c r="Z18" i="3" s="1"/>
  <c r="T16" i="3"/>
  <c r="T17" i="3" s="1"/>
  <c r="T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0" i="3"/>
  <c r="AD7" i="3"/>
  <c r="AD16" i="3" l="1"/>
  <c r="N16" i="3"/>
  <c r="N17" i="3" s="1"/>
  <c r="N18" i="3" s="1"/>
  <c r="AD17" i="3"/>
  <c r="AD18" i="3" s="1"/>
  <c r="AB14" i="3"/>
  <c r="AB13" i="3"/>
  <c r="AB12" i="3"/>
  <c r="AB11" i="3"/>
  <c r="AB10" i="3"/>
  <c r="AB7" i="3"/>
  <c r="AB16" i="3" l="1"/>
  <c r="AB17" i="3" s="1"/>
  <c r="AB18" i="3" s="1"/>
  <c r="V14" i="3"/>
  <c r="V13" i="3"/>
  <c r="V12" i="3"/>
  <c r="V11" i="3"/>
  <c r="V10" i="3"/>
  <c r="R13" i="3"/>
  <c r="R12" i="3"/>
  <c r="R11" i="3"/>
  <c r="R10" i="3"/>
  <c r="R7" i="3"/>
  <c r="P13" i="3"/>
  <c r="P12" i="3"/>
  <c r="P11" i="3"/>
  <c r="P16" i="3" s="1"/>
  <c r="P10" i="3"/>
  <c r="P7" i="3"/>
  <c r="L13" i="3"/>
  <c r="L12" i="3"/>
  <c r="L11" i="3"/>
  <c r="L10" i="3"/>
  <c r="L7" i="3"/>
  <c r="J11" i="3"/>
  <c r="J12" i="3"/>
  <c r="H12" i="3" s="1"/>
  <c r="J13" i="3"/>
  <c r="H13" i="3" s="1"/>
  <c r="J10" i="3"/>
  <c r="J7" i="3"/>
  <c r="V16" i="3" l="1"/>
  <c r="L16" i="3"/>
  <c r="L17" i="3" s="1"/>
  <c r="L18" i="3" s="1"/>
  <c r="R16" i="3"/>
  <c r="H11" i="3"/>
  <c r="H16" i="3" s="1"/>
  <c r="J16" i="3"/>
  <c r="J21" i="3" l="1"/>
  <c r="X21" i="3"/>
  <c r="AD21" i="3"/>
  <c r="N21" i="3"/>
  <c r="AB21" i="3"/>
  <c r="R21" i="3"/>
  <c r="P21" i="3"/>
  <c r="V17" i="3"/>
  <c r="V18" i="3" s="1"/>
  <c r="P17" i="3"/>
  <c r="P18" i="3" s="1"/>
  <c r="P20" i="3" s="1"/>
  <c r="J17" i="3"/>
  <c r="J18" i="3" s="1"/>
  <c r="R17" i="3"/>
  <c r="R18" i="3" s="1"/>
  <c r="H17" i="3"/>
  <c r="H18" i="3" s="1"/>
  <c r="R20" i="3" l="1"/>
  <c r="J20" i="3"/>
  <c r="X20" i="3"/>
  <c r="AD20" i="3"/>
  <c r="N20" i="3"/>
  <c r="AB20" i="3"/>
  <c r="AB19" i="3" l="1"/>
  <c r="P19" i="3"/>
  <c r="AD19" i="3"/>
  <c r="J19" i="3"/>
  <c r="R19" i="3"/>
  <c r="X19" i="3"/>
  <c r="N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<sst xmlns="http://schemas.openxmlformats.org/spreadsheetml/2006/main" count="90" uniqueCount="55">
  <si>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</si>
  <si>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</si>
  <si>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</si>
  <si>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</si>
  <si>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</si>
  <si>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</si>
  <si>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</si>
  <si>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</si>
  <si>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</si>
  <si>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</si>
  <si>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</si>
  <si>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</si>
  <si>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</si>
  <si>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</si>
  <si>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</si>
  <si>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</si>
  <si>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</si>
  <si>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</si>
  <si>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</si>
  <si>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</si>
  <si>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</si>
  <si>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</si>
  <si>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</si>
  <si>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</si>
  <si>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</si>
  <si>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</si>
  <si>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</si>
  <si>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</si>
  <si>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</si>
  <si>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</si>
  <si>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</si>
  <si>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</si>
  <si>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</si>
  <si>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</si>
  <si>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</si>
  <si>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</si>
  <si>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</si>
  <si>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</si>
  <si>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</si>
  <si>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</si>
  <si>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</si>
  <si>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</si>
  <si>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</si>
  <si>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</si>
  <si>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</si>
  <si>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</si>
  <si>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</si>
  <si>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</si>
  <si>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</si>
  <si>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</si>
  <si>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</si>
  <si>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</si>
  <si>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</si>
  <si>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</si>
  <si>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Thirs Wave Coffee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</si>
</sst>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11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G14" sqref="G14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7" t="s">
        <v>0</v>
      </c>
      <c r="C2" s="40" t="s">
        <v>1</v>
      </c>
      <c r="D2" s="40" t="s">
        <v>2</v>
      </c>
      <c r="E2" s="40" t="s">
        <v>20</v>
      </c>
      <c r="F2" s="40" t="s">
        <v>3</v>
      </c>
      <c r="G2" s="40" t="s">
        <v>4</v>
      </c>
      <c r="H2" s="40" t="s">
        <v>5</v>
      </c>
      <c r="I2" s="33" t="s">
        <v>28</v>
      </c>
      <c r="J2" s="33"/>
      <c r="K2" s="43" t="s">
        <v>29</v>
      </c>
      <c r="L2" s="44"/>
      <c r="M2" s="44"/>
      <c r="N2" s="45"/>
      <c r="O2" s="33" t="s">
        <v>30</v>
      </c>
      <c r="P2" s="33"/>
      <c r="Q2" s="33" t="s">
        <v>31</v>
      </c>
      <c r="R2" s="33"/>
      <c r="S2" s="43" t="s">
        <v>36</v>
      </c>
      <c r="T2" s="44"/>
      <c r="U2" s="44"/>
      <c r="V2" s="44"/>
      <c r="W2" s="44"/>
      <c r="X2" s="45"/>
      <c r="Y2" s="43" t="s">
        <v>37</v>
      </c>
      <c r="Z2" s="44"/>
      <c r="AA2" s="44"/>
      <c r="AB2" s="45"/>
      <c r="AC2" s="33" t="s">
        <v>39</v>
      </c>
      <c r="AD2" s="33"/>
    </row>
    <row r="3" spans="1:30" ht="14.5" customHeight="1" x14ac:dyDescent="0.25">
      <c r="A3" s="5"/>
      <c r="B3" s="48"/>
      <c r="C3" s="41"/>
      <c r="D3" s="41"/>
      <c r="E3" s="41"/>
      <c r="F3" s="41"/>
      <c r="G3" s="41"/>
      <c r="H3" s="41"/>
      <c r="I3" s="34" t="s">
        <v>24</v>
      </c>
      <c r="J3" s="34"/>
      <c r="K3" s="43" t="s">
        <v>25</v>
      </c>
      <c r="L3" s="44"/>
      <c r="M3" s="44"/>
      <c r="N3" s="45"/>
      <c r="O3" s="34" t="s">
        <v>26</v>
      </c>
      <c r="P3" s="34"/>
      <c r="Q3" s="34" t="s">
        <v>27</v>
      </c>
      <c r="R3" s="34"/>
      <c r="S3" s="43" t="s">
        <v>32</v>
      </c>
      <c r="T3" s="44"/>
      <c r="U3" s="44"/>
      <c r="V3" s="44"/>
      <c r="W3" s="44"/>
      <c r="X3" s="45"/>
      <c r="Y3" s="43" t="s">
        <v>38</v>
      </c>
      <c r="Z3" s="44"/>
      <c r="AA3" s="44"/>
      <c r="AB3" s="45"/>
      <c r="AC3" s="34" t="s">
        <v>40</v>
      </c>
      <c r="AD3" s="34"/>
    </row>
    <row r="4" spans="1:30" x14ac:dyDescent="0.25">
      <c r="A4" s="5"/>
      <c r="B4" s="48"/>
      <c r="C4" s="41"/>
      <c r="D4" s="41"/>
      <c r="E4" s="41"/>
      <c r="F4" s="41"/>
      <c r="G4" s="41"/>
      <c r="H4" s="41"/>
      <c r="I4" s="35" t="s">
        <v>41</v>
      </c>
      <c r="J4" s="35"/>
      <c r="K4" s="35" t="s">
        <v>19</v>
      </c>
      <c r="L4" s="35"/>
      <c r="M4" s="35" t="s">
        <v>41</v>
      </c>
      <c r="N4" s="35"/>
      <c r="O4" s="35" t="s">
        <v>19</v>
      </c>
      <c r="P4" s="35"/>
      <c r="Q4" s="35" t="s">
        <v>41</v>
      </c>
      <c r="R4" s="35"/>
      <c r="S4" s="35" t="s">
        <v>50</v>
      </c>
      <c r="T4" s="35"/>
      <c r="U4" s="35" t="s">
        <v>51</v>
      </c>
      <c r="V4" s="35"/>
      <c r="W4" s="35" t="s">
        <v>52</v>
      </c>
      <c r="X4" s="35"/>
      <c r="Y4" s="35" t="s">
        <v>33</v>
      </c>
      <c r="Z4" s="35"/>
      <c r="AA4" s="35" t="s">
        <v>33</v>
      </c>
      <c r="AB4" s="35"/>
      <c r="AC4" s="35" t="s">
        <v>33</v>
      </c>
      <c r="AD4" s="35"/>
    </row>
    <row r="5" spans="1:30" ht="13" x14ac:dyDescent="0.3">
      <c r="A5" s="5"/>
      <c r="B5" s="49"/>
      <c r="C5" s="42"/>
      <c r="D5" s="42"/>
      <c r="E5" s="42"/>
      <c r="F5" s="42"/>
      <c r="G5" s="42"/>
      <c r="H5" s="42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6"/>
      <c r="B7" s="35">
        <v>1</v>
      </c>
      <c r="C7" s="35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32">
        <v>17100</v>
      </c>
      <c r="J7" s="32">
        <f>I7*$G7</f>
        <v>17100</v>
      </c>
      <c r="K7" s="32">
        <v>19000</v>
      </c>
      <c r="L7" s="32">
        <f>K7*$G7</f>
        <v>19000</v>
      </c>
      <c r="M7" s="32">
        <v>19000</v>
      </c>
      <c r="N7" s="32">
        <f>M7*$G7</f>
        <v>19000</v>
      </c>
      <c r="O7" s="32">
        <v>12650</v>
      </c>
      <c r="P7" s="32">
        <f>O7*$G7</f>
        <v>12650</v>
      </c>
      <c r="Q7" s="32">
        <v>35000</v>
      </c>
      <c r="R7" s="32">
        <f>Q7*$G7</f>
        <v>35000</v>
      </c>
      <c r="S7" s="36">
        <v>12500</v>
      </c>
      <c r="T7" s="32">
        <f>S7*$G7</f>
        <v>12500</v>
      </c>
      <c r="U7" s="36">
        <v>11500</v>
      </c>
      <c r="V7" s="36">
        <v>11500</v>
      </c>
      <c r="W7" s="36">
        <v>16500</v>
      </c>
      <c r="X7" s="36">
        <f>W7*G7</f>
        <v>16500</v>
      </c>
      <c r="Y7" s="36">
        <v>28800</v>
      </c>
      <c r="Z7" s="32">
        <f>Y7*$G7</f>
        <v>28800</v>
      </c>
      <c r="AA7" s="36">
        <v>17500</v>
      </c>
      <c r="AB7" s="32">
        <f>AA7*$G7</f>
        <v>17500</v>
      </c>
      <c r="AC7" s="36">
        <v>21500</v>
      </c>
      <c r="AD7" s="32">
        <f>AC7*$G7</f>
        <v>21500</v>
      </c>
    </row>
    <row r="8" spans="1:30" x14ac:dyDescent="0.25">
      <c r="A8" s="46"/>
      <c r="B8" s="35"/>
      <c r="C8" s="35"/>
      <c r="D8" s="7" t="s">
        <v>11</v>
      </c>
      <c r="E8" s="7" t="s">
        <v>11</v>
      </c>
      <c r="F8" s="13"/>
      <c r="G8" s="13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7"/>
      <c r="T8" s="32"/>
      <c r="U8" s="37"/>
      <c r="V8" s="37"/>
      <c r="W8" s="37"/>
      <c r="X8" s="37"/>
      <c r="Y8" s="37"/>
      <c r="Z8" s="32"/>
      <c r="AA8" s="37"/>
      <c r="AB8" s="32"/>
      <c r="AC8" s="37"/>
      <c r="AD8" s="32"/>
    </row>
    <row r="9" spans="1:30" ht="13" thickBot="1" x14ac:dyDescent="0.3">
      <c r="A9" s="46"/>
      <c r="B9" s="35"/>
      <c r="C9" s="35"/>
      <c r="D9" s="7" t="s">
        <v>12</v>
      </c>
      <c r="E9" s="7" t="s">
        <v>12</v>
      </c>
      <c r="F9" s="13"/>
      <c r="G9" s="13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9"/>
      <c r="T9" s="32"/>
      <c r="U9" s="39"/>
      <c r="V9" s="39"/>
      <c r="W9" s="39"/>
      <c r="X9" s="39"/>
      <c r="Y9" s="39"/>
      <c r="Z9" s="32"/>
      <c r="AA9" s="39"/>
      <c r="AB9" s="32"/>
      <c r="AC9" s="38"/>
      <c r="AD9" s="32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50</v>
      </c>
      <c r="H11" s="16">
        <f>MIN(J11,N11,P11,R11,X11,AB11,AD11)</f>
        <v>12500</v>
      </c>
      <c r="I11" s="17">
        <v>435</v>
      </c>
      <c r="J11" s="18">
        <f t="shared" ref="J11:L14" si="0">I11*$G11</f>
        <v>21750</v>
      </c>
      <c r="K11" s="17">
        <v>525</v>
      </c>
      <c r="L11" s="18">
        <f t="shared" si="0"/>
        <v>26250</v>
      </c>
      <c r="M11" s="18" t="s">
        <v>43</v>
      </c>
      <c r="N11" s="18">
        <f t="shared" ref="N11" si="1">M11*$G11</f>
        <v>26250</v>
      </c>
      <c r="O11" s="17">
        <v>310</v>
      </c>
      <c r="P11" s="18">
        <f t="shared" ref="P11:R11" si="2">O11*$G11</f>
        <v>15500</v>
      </c>
      <c r="Q11" s="17">
        <v>250</v>
      </c>
      <c r="R11" s="18">
        <f t="shared" si="2"/>
        <v>12500</v>
      </c>
      <c r="S11" s="24">
        <v>379</v>
      </c>
      <c r="T11" s="18">
        <f t="shared" ref="T11:T14" si="3">S11*$G11</f>
        <v>18950</v>
      </c>
      <c r="U11" s="17">
        <v>340</v>
      </c>
      <c r="V11" s="18">
        <f t="shared" ref="V11:AB11" si="4">U11*$G11</f>
        <v>17000</v>
      </c>
      <c r="W11" s="27">
        <v>560</v>
      </c>
      <c r="X11" s="18">
        <f t="shared" ref="X11:X14" si="5">W11*$G11</f>
        <v>28000</v>
      </c>
      <c r="Y11" s="21">
        <v>540</v>
      </c>
      <c r="Z11" s="18">
        <f t="shared" ref="Z11:Z14" si="6">Y11*$G11</f>
        <v>27000</v>
      </c>
      <c r="AA11" s="21">
        <v>410</v>
      </c>
      <c r="AB11" s="18">
        <f t="shared" si="4"/>
        <v>20500</v>
      </c>
      <c r="AC11" s="3">
        <v>350</v>
      </c>
      <c r="AD11" s="18">
        <f t="shared" ref="AD11" si="7">AC11*$G11</f>
        <v>17500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20</v>
      </c>
      <c r="H12" s="16">
        <f>MIN(J12,N12,P12,R12,X12,AB12,AD12)</f>
        <v>2600</v>
      </c>
      <c r="I12" s="17">
        <v>130</v>
      </c>
      <c r="J12" s="18">
        <f t="shared" si="0"/>
        <v>2600</v>
      </c>
      <c r="K12" s="17">
        <v>250</v>
      </c>
      <c r="L12" s="18">
        <f t="shared" si="0"/>
        <v>5000</v>
      </c>
      <c r="M12" s="18" t="s">
        <v>44</v>
      </c>
      <c r="N12" s="18">
        <f t="shared" ref="N12" si="8">M12*$G12</f>
        <v>5000</v>
      </c>
      <c r="O12" s="17">
        <v>135</v>
      </c>
      <c r="P12" s="18">
        <f t="shared" ref="P12:R12" si="9">O12*$G12</f>
        <v>2700</v>
      </c>
      <c r="Q12" s="17">
        <v>210</v>
      </c>
      <c r="R12" s="18">
        <f t="shared" si="9"/>
        <v>4200</v>
      </c>
      <c r="S12" s="24">
        <v>162</v>
      </c>
      <c r="T12" s="18">
        <f t="shared" si="3"/>
        <v>3240</v>
      </c>
      <c r="U12" s="17">
        <v>152</v>
      </c>
      <c r="V12" s="18">
        <f t="shared" ref="V12:AB12" si="10">U12*$G12</f>
        <v>3040</v>
      </c>
      <c r="W12" s="27">
        <v>285</v>
      </c>
      <c r="X12" s="18">
        <f t="shared" si="5"/>
        <v>5700</v>
      </c>
      <c r="Y12" s="21">
        <v>295</v>
      </c>
      <c r="Z12" s="18">
        <f t="shared" si="6"/>
        <v>5900</v>
      </c>
      <c r="AA12" s="21">
        <v>220</v>
      </c>
      <c r="AB12" s="18">
        <f t="shared" si="10"/>
        <v>4400</v>
      </c>
      <c r="AC12" s="3">
        <v>165</v>
      </c>
      <c r="AD12" s="18">
        <f t="shared" ref="AD12" si="11">AC12*$G12</f>
        <v>3300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4</v>
      </c>
      <c r="H13" s="16">
        <f t="shared" ref="H13" si="12">MIN(J13,N13,P13,R13,V13,AB13,AD13)</f>
        <v>2200</v>
      </c>
      <c r="I13" s="17">
        <v>1075</v>
      </c>
      <c r="J13" s="18">
        <f t="shared" si="0"/>
        <v>4300</v>
      </c>
      <c r="K13" s="17">
        <v>1625</v>
      </c>
      <c r="L13" s="18">
        <f t="shared" si="0"/>
        <v>6500</v>
      </c>
      <c r="M13" s="18" t="s">
        <v>45</v>
      </c>
      <c r="N13" s="18">
        <f t="shared" ref="N13" si="13">M13*$G13</f>
        <v>3800</v>
      </c>
      <c r="O13" s="17">
        <v>550</v>
      </c>
      <c r="P13" s="18">
        <f t="shared" ref="P13:R14" si="14">O13*$G13</f>
        <v>2200</v>
      </c>
      <c r="Q13" s="17">
        <v>700</v>
      </c>
      <c r="R13" s="18">
        <f t="shared" si="14"/>
        <v>2800</v>
      </c>
      <c r="S13" s="24">
        <v>1550</v>
      </c>
      <c r="T13" s="18">
        <f t="shared" si="3"/>
        <v>6200</v>
      </c>
      <c r="U13" s="17">
        <v>675</v>
      </c>
      <c r="V13" s="18">
        <f t="shared" ref="V13:AB14" si="15">U13*$G13</f>
        <v>2700</v>
      </c>
      <c r="W13" s="27">
        <v>1650</v>
      </c>
      <c r="X13" s="18">
        <f t="shared" si="5"/>
        <v>6600</v>
      </c>
      <c r="Y13" s="21">
        <v>875</v>
      </c>
      <c r="Z13" s="18">
        <f t="shared" si="6"/>
        <v>3500</v>
      </c>
      <c r="AA13" s="21">
        <v>600</v>
      </c>
      <c r="AB13" s="18">
        <f t="shared" si="15"/>
        <v>2400</v>
      </c>
      <c r="AC13" s="2">
        <v>2150</v>
      </c>
      <c r="AD13" s="18">
        <f t="shared" ref="AD13" si="16">AC13*$G13</f>
        <v>8600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30">
        <v>895</v>
      </c>
      <c r="J14" s="31">
        <f t="shared" si="0"/>
        <v>895</v>
      </c>
      <c r="K14" s="30"/>
      <c r="L14" s="31"/>
      <c r="M14" s="31" t="s">
        <v>46</v>
      </c>
      <c r="N14" s="31">
        <f t="shared" ref="N14" si="17">M14*$G14</f>
        <v>6500</v>
      </c>
      <c r="O14" s="30">
        <v>830</v>
      </c>
      <c r="P14" s="31">
        <f t="shared" si="14"/>
        <v>830</v>
      </c>
      <c r="Q14" s="30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28"/>
      <c r="E15" s="29" t="s">
        <v>53</v>
      </c>
      <c r="F15" s="26"/>
      <c r="G15" s="26"/>
      <c r="H15" s="16"/>
      <c r="I15" s="30"/>
      <c r="J15" s="31"/>
      <c r="K15" s="30"/>
      <c r="L15" s="31"/>
      <c r="M15" s="31"/>
      <c r="N15" s="31"/>
      <c r="O15" s="30"/>
      <c r="P15" s="31"/>
      <c r="Q15" s="30"/>
      <c r="R15" s="18"/>
      <c r="S15" s="27"/>
      <c r="T15" s="18"/>
      <c r="U15" s="27"/>
      <c r="V15" s="18"/>
      <c r="W15" s="27"/>
      <c r="X15" s="18">
        <v>15000</v>
      </c>
      <c r="Y15" s="28"/>
      <c r="Z15" s="18"/>
      <c r="AA15" s="28"/>
      <c r="AB15" s="18"/>
      <c r="AC15" s="28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36450</v>
      </c>
      <c r="I16" s="19"/>
      <c r="J16" s="19">
        <f>SUM(J7:J14)</f>
        <v>53395</v>
      </c>
      <c r="K16" s="19"/>
      <c r="L16" s="19">
        <f>SUM(L7:L15)</f>
        <v>65750</v>
      </c>
      <c r="M16" s="19"/>
      <c r="N16" s="19">
        <f>SUM(N7:N15)</f>
        <v>70550</v>
      </c>
      <c r="O16" s="19"/>
      <c r="P16" s="19">
        <f>SUM(P7:P15)</f>
        <v>40800</v>
      </c>
      <c r="Q16" s="19"/>
      <c r="R16" s="19">
        <f>SUM(R7:R15)</f>
        <v>70000</v>
      </c>
      <c r="S16" s="19"/>
      <c r="T16" s="19">
        <f>SUM(T7:T15)</f>
        <v>46305</v>
      </c>
      <c r="U16" s="19"/>
      <c r="V16" s="19">
        <f>SUM(V7:V15)</f>
        <v>39140</v>
      </c>
      <c r="W16" s="19"/>
      <c r="X16" s="19">
        <f>SUM(X7:X15)</f>
        <v>82550</v>
      </c>
      <c r="Y16" s="19"/>
      <c r="Z16" s="19">
        <f>SUM(Z7:Z15)</f>
        <v>152200</v>
      </c>
      <c r="AA16" s="19"/>
      <c r="AB16" s="19">
        <f>SUM(AB7:AB15)</f>
        <v>53550</v>
      </c>
      <c r="AC16" s="19"/>
      <c r="AD16" s="19">
        <f>SUM(AD7:AD15)</f>
        <v>61900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6561</v>
      </c>
      <c r="I17" s="20"/>
      <c r="J17" s="20">
        <f>J16*0.18</f>
        <v>9611.1</v>
      </c>
      <c r="K17" s="20"/>
      <c r="L17" s="20">
        <f>L16*0.18</f>
        <v>11835</v>
      </c>
      <c r="M17" s="20"/>
      <c r="N17" s="20">
        <f>N16*0.18</f>
        <v>12699</v>
      </c>
      <c r="O17" s="20"/>
      <c r="P17" s="20">
        <f>P16*0.18</f>
        <v>7344</v>
      </c>
      <c r="Q17" s="20"/>
      <c r="R17" s="20">
        <f>R16*0.18</f>
        <v>12600</v>
      </c>
      <c r="S17" s="20"/>
      <c r="T17" s="20">
        <f>T16*0.18</f>
        <v>8334.9</v>
      </c>
      <c r="U17" s="20"/>
      <c r="V17" s="20">
        <f>V16*0.18</f>
        <v>7045.2</v>
      </c>
      <c r="W17" s="20"/>
      <c r="X17" s="20">
        <f>X16*0.18</f>
        <v>14859</v>
      </c>
      <c r="Y17" s="20"/>
      <c r="Z17" s="20">
        <f>Z16*0.18</f>
        <v>27396</v>
      </c>
      <c r="AA17" s="20"/>
      <c r="AB17" s="20">
        <f>AB16*0.18</f>
        <v>9639</v>
      </c>
      <c r="AC17" s="20"/>
      <c r="AD17" s="20">
        <f>AD16*0.18</f>
        <v>11142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43011</v>
      </c>
      <c r="I18" s="20"/>
      <c r="J18" s="20">
        <f>J16+J17</f>
        <v>63006.1</v>
      </c>
      <c r="K18" s="20"/>
      <c r="L18" s="20">
        <f>L16+L17</f>
        <v>77585</v>
      </c>
      <c r="M18" s="20"/>
      <c r="N18" s="20">
        <f>N16+N17</f>
        <v>83249</v>
      </c>
      <c r="O18" s="20"/>
      <c r="P18" s="20">
        <f>P16+P17</f>
        <v>48144</v>
      </c>
      <c r="Q18" s="20"/>
      <c r="R18" s="20">
        <f>R16+R17</f>
        <v>82600</v>
      </c>
      <c r="S18" s="20"/>
      <c r="T18" s="20">
        <f>T16+T17</f>
        <v>54639.9</v>
      </c>
      <c r="U18" s="20"/>
      <c r="V18" s="20">
        <f>V16+V17</f>
        <v>46185.2</v>
      </c>
      <c r="W18" s="20"/>
      <c r="X18" s="20">
        <f>X16+X17</f>
        <v>97409</v>
      </c>
      <c r="Y18" s="20"/>
      <c r="Z18" s="20">
        <f>Z16+Z17</f>
        <v>179596</v>
      </c>
      <c r="AA18" s="20"/>
      <c r="AB18" s="20">
        <f>AB16+AB17</f>
        <v>63189</v>
      </c>
      <c r="AC18" s="20"/>
      <c r="AD18" s="20">
        <f>AD16+AD17</f>
        <v>73042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L2</v>
      </c>
      <c r="K19" s="23"/>
      <c r="L19" s="25"/>
      <c r="M19" s="7"/>
      <c r="N19" s="25" t="str">
        <f>CONCATENATE("L",RANK(N20,$J$20:$AD$20,1))</f>
        <v>L6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L5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L3</v>
      </c>
      <c r="AC19" s="23"/>
      <c r="AD19" s="25" t="str">
        <f>CONCATENATE("L",RANK(AD20,$J$20:$AD$20,1))</f>
        <v>L4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0.30870098039215682</v>
      </c>
      <c r="K20" s="23"/>
      <c r="L20" s="22"/>
      <c r="M20" s="7"/>
      <c r="N20" s="22">
        <f>(N18-MIN($J$18,$N$18,$P$18,$R$18,$X$18,$AB$18,$AD$18))/MIN($J$18,$N$18,$P$18,$R$18,$X$18,$AB$18,$AD$18)</f>
        <v>0.72916666666666663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0.71568627450980393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1.0232843137254901</v>
      </c>
      <c r="Y20" s="23"/>
      <c r="Z20" s="22"/>
      <c r="AA20" s="23"/>
      <c r="AB20" s="22">
        <f>(AB18-MIN($J$18,$N$18,$P$18,$R$18,$X$18,$AB$18,$AD$18))/MIN($J$18,$N$18,$P$18,$R$18,$X$18,$AB$18,$AD$18)</f>
        <v>0.3125</v>
      </c>
      <c r="AC20" s="23"/>
      <c r="AD20" s="22">
        <f>(AD18-MIN($J$18,$N$18,$P$18,$R$18,$X$18,$AB$18,$AD$18))/MIN($J$18,$N$18,$P$18,$R$18,$X$18,$AB$18,$AD$18)</f>
        <v>0.51715686274509809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0.46488340192043898</v>
      </c>
      <c r="K21" s="23"/>
      <c r="L21" s="22"/>
      <c r="M21" s="7"/>
      <c r="N21" s="22">
        <f>(N16-$H$16)/$H$16</f>
        <v>0.93552812071330593</v>
      </c>
      <c r="O21" s="23"/>
      <c r="P21" s="22">
        <f>(P16-$H$16)/$H$16</f>
        <v>0.11934156378600823</v>
      </c>
      <c r="Q21" s="23"/>
      <c r="R21" s="22">
        <f>(R16-$H$16)/$H$16</f>
        <v>0.92043895747599447</v>
      </c>
      <c r="S21" s="23"/>
      <c r="T21" s="22"/>
      <c r="U21" s="23"/>
      <c r="V21" s="22"/>
      <c r="W21" s="22"/>
      <c r="X21" s="22">
        <f>(X16-$H$16)/$H$16</f>
        <v>1.2647462277091908</v>
      </c>
      <c r="Y21" s="23"/>
      <c r="Z21" s="22"/>
      <c r="AA21" s="23"/>
      <c r="AB21" s="22">
        <f>(AB16-$H$16)/$H$16</f>
        <v>0.46913580246913578</v>
      </c>
      <c r="AC21" s="23"/>
      <c r="AD21" s="22">
        <f>(AD16-$H$16)/$H$16</f>
        <v>0.69821673525377226</v>
      </c>
    </row>
  </sheetData>
  <mergeCells count="57">
    <mergeCell ref="Z7:Z9"/>
    <mergeCell ref="Y2:AB2"/>
    <mergeCell ref="Y3:AB3"/>
    <mergeCell ref="W4:X4"/>
    <mergeCell ref="W7:W9"/>
    <mergeCell ref="X7:X9"/>
    <mergeCell ref="S2:X2"/>
    <mergeCell ref="S3:X3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A7:A9"/>
    <mergeCell ref="B7:B9"/>
    <mergeCell ref="C7:C9"/>
    <mergeCell ref="I7:I9"/>
    <mergeCell ref="J7:J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EA9D0-2EB4-4DC6-B3A3-233ABEDBA031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3c87e165-6b5f-4bcc-83c1-28bd8f6a8581"/>
    <ds:schemaRef ds:uri="http://www.w3.org/XML/1998/namespace"/>
    <ds:schemaRef ds:uri="http://schemas.openxmlformats.org/package/2006/metadata/core-properties"/>
    <ds:schemaRef ds:uri="d65749ae-5df9-42d7-b8bf-2e139fba552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Thirs Wave Coffee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2025-01-04T12:21:56Z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