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58.jpg" ContentType="image/jpeg"/>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D:\Airports\Adani\AMD\T1 VIP Lounge\ARIBA\"/>
    </mc:Choice>
  </mc:AlternateContent>
  <xr:revisionPtr revIDLastSave="0" documentId="13_ncr:1_{4573BC4E-EDA2-4089-8BE0-2E93A042398E}" xr6:coauthVersionLast="47" xr6:coauthVersionMax="47" xr10:uidLastSave="{00000000-0000-0000-0000-000000000000}"/>
  <bookViews>
    <workbookView xWindow="-120" yWindow="-120" windowWidth="20730" windowHeight="11040" tabRatio="823" firstSheet="1" activeTab="1" xr2:uid="{C39A25F2-BBA9-4CBE-B9EE-FABE3475413B}"/>
  </bookViews>
  <sheets>
    <sheet name="Cover Page " sheetId="28" state="hidden" r:id="rId1"/>
    <sheet name=" Summary" sheetId="15" r:id="rId2"/>
    <sheet name="Abstract-C&amp;I" sheetId="8" r:id="rId3"/>
    <sheet name="Take off_C&amp;I_Toilet &amp; Kitchen" sheetId="26" state="hidden" r:id="rId4"/>
    <sheet name="Take off_C&amp;I_Lounge" sheetId="34" state="hidden" r:id="rId5"/>
    <sheet name="LOM-C&amp;I" sheetId="27" state="hidden" r:id="rId6"/>
    <sheet name="MEP" sheetId="30" r:id="rId7"/>
    <sheet name="LOM-MEP" sheetId="29" state="hidden" r:id="rId8"/>
    <sheet name="Structure work" sheetId="32" r:id="rId9"/>
    <sheet name="Lights" sheetId="31" r:id="rId10"/>
    <sheet name="Furniture" sheetId="33" r:id="rId11"/>
  </sheets>
  <definedNames>
    <definedName name="_xlnm.Print_Area" localSheetId="2">'Abstract-C&amp;I'!$A$1:$K$402</definedName>
    <definedName name="_xlnm.Print_Area" localSheetId="9">Lights!$A$1:$U$27</definedName>
    <definedName name="_xlnm.Print_Area" localSheetId="5">'LOM-C&amp;I'!$A$1:$C$167</definedName>
    <definedName name="_xlnm.Print_Area" localSheetId="6">MEP!$A$1:$N$749</definedName>
    <definedName name="_xlnm.Print_Area" localSheetId="4">'Take off_C&amp;I_Lounge'!$A$1:$L$790</definedName>
    <definedName name="_xlnm.Print_Area" localSheetId="3">'Take off_C&amp;I_Toilet &amp; Kitchen'!$A$1:$J$518</definedName>
    <definedName name="_xlnm.Print_Titles" localSheetId="2">'Abstract-C&amp;I'!$3:$3</definedName>
    <definedName name="_xlnm.Print_Titles" localSheetId="10">Furniture!$1:$16</definedName>
    <definedName name="_xlnm.Print_Titles" localSheetId="9">Lights!$1:$3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7" i="30" l="1"/>
  <c r="R164" i="30"/>
  <c r="R165" i="30"/>
  <c r="P37" i="30"/>
  <c r="F201" i="30" l="1"/>
  <c r="F196" i="30"/>
  <c r="F195" i="30"/>
  <c r="F194" i="30"/>
  <c r="F193" i="30"/>
  <c r="F192" i="30"/>
  <c r="I2" i="15"/>
  <c r="H2" i="15"/>
  <c r="G2" i="15"/>
  <c r="Q2" i="30"/>
  <c r="O2" i="30"/>
  <c r="M2" i="30"/>
  <c r="K2" i="30"/>
  <c r="I2" i="30"/>
  <c r="G2" i="30"/>
  <c r="P741" i="30"/>
  <c r="P740" i="30"/>
  <c r="P739" i="30"/>
  <c r="P738" i="30"/>
  <c r="P737" i="30"/>
  <c r="P736" i="30"/>
  <c r="P735" i="30"/>
  <c r="P734" i="30"/>
  <c r="P733" i="30"/>
  <c r="P732" i="30"/>
  <c r="P731" i="30"/>
  <c r="P730" i="30"/>
  <c r="P729" i="30"/>
  <c r="P728" i="30"/>
  <c r="P727" i="30"/>
  <c r="P726" i="30"/>
  <c r="P725" i="30"/>
  <c r="P724" i="30"/>
  <c r="P723" i="30"/>
  <c r="P722" i="30"/>
  <c r="P721" i="30"/>
  <c r="P720" i="30"/>
  <c r="P719" i="30"/>
  <c r="P718" i="30"/>
  <c r="P717" i="30"/>
  <c r="P716" i="30"/>
  <c r="P715" i="30"/>
  <c r="P714" i="30"/>
  <c r="P713" i="30"/>
  <c r="P712" i="30"/>
  <c r="P711" i="30"/>
  <c r="P710" i="30"/>
  <c r="P709" i="30"/>
  <c r="P708" i="30"/>
  <c r="P707" i="30"/>
  <c r="P706" i="30"/>
  <c r="P705" i="30"/>
  <c r="P704" i="30"/>
  <c r="P703" i="30"/>
  <c r="P702" i="30"/>
  <c r="P701" i="30"/>
  <c r="P700" i="30"/>
  <c r="P699" i="30"/>
  <c r="P698" i="30"/>
  <c r="P697" i="30"/>
  <c r="P696" i="30"/>
  <c r="P695" i="30"/>
  <c r="P694" i="30"/>
  <c r="P693" i="30"/>
  <c r="P692" i="30"/>
  <c r="P691" i="30"/>
  <c r="P690" i="30"/>
  <c r="P689" i="30"/>
  <c r="P688" i="30"/>
  <c r="P687" i="30"/>
  <c r="P678" i="30"/>
  <c r="P677" i="30"/>
  <c r="P676" i="30"/>
  <c r="P675" i="30"/>
  <c r="P674" i="30"/>
  <c r="P673" i="30"/>
  <c r="P672" i="30"/>
  <c r="P671" i="30"/>
  <c r="P670" i="30"/>
  <c r="P669" i="30"/>
  <c r="P668" i="30"/>
  <c r="P667" i="30"/>
  <c r="P666" i="30"/>
  <c r="P665" i="30"/>
  <c r="P664" i="30"/>
  <c r="P663" i="30"/>
  <c r="P662" i="30"/>
  <c r="P661" i="30"/>
  <c r="P660" i="30"/>
  <c r="P659" i="30"/>
  <c r="P658" i="30"/>
  <c r="P657" i="30"/>
  <c r="P656" i="30"/>
  <c r="P655" i="30"/>
  <c r="P654" i="30"/>
  <c r="P653" i="30"/>
  <c r="P652" i="30"/>
  <c r="P651" i="30"/>
  <c r="P650" i="30"/>
  <c r="P649" i="30"/>
  <c r="P648" i="30"/>
  <c r="P647" i="30"/>
  <c r="P646" i="30"/>
  <c r="P645" i="30"/>
  <c r="P638" i="30"/>
  <c r="P637" i="30"/>
  <c r="P636" i="30"/>
  <c r="P635" i="30"/>
  <c r="P634" i="30"/>
  <c r="P633" i="30"/>
  <c r="P632" i="30"/>
  <c r="P631" i="30"/>
  <c r="P630" i="30"/>
  <c r="P629" i="30"/>
  <c r="P628" i="30"/>
  <c r="P627" i="30"/>
  <c r="P626" i="30"/>
  <c r="P625" i="30"/>
  <c r="P624" i="30"/>
  <c r="P623" i="30"/>
  <c r="P622" i="30"/>
  <c r="P621" i="30"/>
  <c r="P620" i="30"/>
  <c r="P619" i="30"/>
  <c r="P618" i="30"/>
  <c r="P617" i="30"/>
  <c r="P616" i="30"/>
  <c r="P615" i="30"/>
  <c r="P614" i="30"/>
  <c r="P613" i="30"/>
  <c r="P612" i="30"/>
  <c r="P611" i="30"/>
  <c r="P610" i="30"/>
  <c r="P609" i="30"/>
  <c r="P602" i="30"/>
  <c r="P601" i="30"/>
  <c r="P600" i="30"/>
  <c r="P599" i="30"/>
  <c r="P598" i="30"/>
  <c r="P597" i="30"/>
  <c r="P596" i="30"/>
  <c r="P595" i="30"/>
  <c r="P594" i="30"/>
  <c r="P593" i="30"/>
  <c r="P592" i="30"/>
  <c r="P591" i="30"/>
  <c r="P590" i="30"/>
  <c r="P589" i="30"/>
  <c r="P588" i="30"/>
  <c r="P587" i="30"/>
  <c r="P586" i="30"/>
  <c r="P585" i="30"/>
  <c r="P584" i="30"/>
  <c r="P583" i="30"/>
  <c r="P582" i="30"/>
  <c r="P581" i="30"/>
  <c r="P580" i="30"/>
  <c r="P579" i="30"/>
  <c r="P578" i="30"/>
  <c r="P577" i="30"/>
  <c r="P576" i="30"/>
  <c r="P575" i="30"/>
  <c r="P574" i="30"/>
  <c r="P573" i="30"/>
  <c r="P572" i="30"/>
  <c r="P571" i="30"/>
  <c r="P559" i="30"/>
  <c r="P558" i="30"/>
  <c r="P557" i="30"/>
  <c r="P556" i="30"/>
  <c r="P555" i="30"/>
  <c r="P554" i="30"/>
  <c r="P553" i="30"/>
  <c r="P552" i="30"/>
  <c r="P551" i="30"/>
  <c r="P550" i="30"/>
  <c r="P549" i="30"/>
  <c r="P548" i="30"/>
  <c r="P547" i="30"/>
  <c r="P546" i="30"/>
  <c r="P545" i="30"/>
  <c r="P544" i="30"/>
  <c r="P543" i="30"/>
  <c r="P542" i="30"/>
  <c r="P541" i="30"/>
  <c r="P540" i="30"/>
  <c r="P539" i="30"/>
  <c r="P538" i="30"/>
  <c r="P537" i="30"/>
  <c r="P536" i="30"/>
  <c r="P535" i="30"/>
  <c r="P534" i="30"/>
  <c r="P533" i="30"/>
  <c r="P532" i="30"/>
  <c r="P531" i="30"/>
  <c r="P530" i="30"/>
  <c r="P529" i="30"/>
  <c r="P528" i="30"/>
  <c r="P527" i="30"/>
  <c r="P526" i="30"/>
  <c r="P525" i="30"/>
  <c r="P524" i="30"/>
  <c r="P523" i="30"/>
  <c r="P522" i="30"/>
  <c r="P521" i="30"/>
  <c r="P520" i="30"/>
  <c r="P519" i="30"/>
  <c r="P518" i="30"/>
  <c r="P517" i="30"/>
  <c r="P516" i="30"/>
  <c r="P515" i="30"/>
  <c r="P514" i="30"/>
  <c r="P513" i="30"/>
  <c r="P512" i="30"/>
  <c r="P511" i="30"/>
  <c r="P510" i="30"/>
  <c r="P498" i="30"/>
  <c r="P497" i="30"/>
  <c r="P496" i="30"/>
  <c r="P495" i="30"/>
  <c r="P494" i="30"/>
  <c r="P493" i="30"/>
  <c r="P492" i="30"/>
  <c r="P491" i="30"/>
  <c r="P490" i="30"/>
  <c r="P489" i="30"/>
  <c r="P488" i="30"/>
  <c r="P487" i="30"/>
  <c r="P486" i="30"/>
  <c r="P485" i="30"/>
  <c r="P484" i="30"/>
  <c r="P483" i="30"/>
  <c r="P482" i="30"/>
  <c r="P481" i="30"/>
  <c r="P480" i="30"/>
  <c r="P479" i="30"/>
  <c r="P478" i="30"/>
  <c r="P477" i="30"/>
  <c r="P476" i="30"/>
  <c r="P475" i="30"/>
  <c r="P474" i="30"/>
  <c r="P473" i="30"/>
  <c r="P472" i="30"/>
  <c r="P471" i="30"/>
  <c r="P470" i="30"/>
  <c r="P469" i="30"/>
  <c r="P468" i="30"/>
  <c r="P467" i="30"/>
  <c r="P466" i="30"/>
  <c r="P465" i="30"/>
  <c r="P464" i="30"/>
  <c r="P463" i="30"/>
  <c r="P462" i="30"/>
  <c r="P461" i="30"/>
  <c r="P460" i="30"/>
  <c r="P459" i="30"/>
  <c r="P458" i="30"/>
  <c r="P457" i="30"/>
  <c r="P456" i="30"/>
  <c r="P455" i="30"/>
  <c r="P454" i="30"/>
  <c r="P453" i="30"/>
  <c r="P452" i="30"/>
  <c r="P451" i="30"/>
  <c r="P450" i="30"/>
  <c r="P449" i="30"/>
  <c r="P448" i="30"/>
  <c r="P447" i="30"/>
  <c r="P446" i="30"/>
  <c r="P445" i="30"/>
  <c r="P444" i="30"/>
  <c r="P443" i="30"/>
  <c r="P442" i="30"/>
  <c r="P441" i="30"/>
  <c r="P440" i="30"/>
  <c r="P439" i="30"/>
  <c r="P438" i="30"/>
  <c r="P437" i="30"/>
  <c r="P436" i="30"/>
  <c r="P435" i="30"/>
  <c r="P434" i="30"/>
  <c r="P433" i="30"/>
  <c r="P432" i="30"/>
  <c r="P431" i="30"/>
  <c r="P430" i="30"/>
  <c r="P429" i="30"/>
  <c r="P428" i="30"/>
  <c r="P427" i="30"/>
  <c r="P426" i="30"/>
  <c r="P425" i="30"/>
  <c r="P424" i="30"/>
  <c r="P423" i="30"/>
  <c r="P422" i="30"/>
  <c r="P421" i="30"/>
  <c r="P420" i="30"/>
  <c r="P419" i="30"/>
  <c r="P418" i="30"/>
  <c r="P417" i="30"/>
  <c r="P416" i="30"/>
  <c r="P415" i="30"/>
  <c r="P414" i="30"/>
  <c r="P413" i="30"/>
  <c r="P412" i="30"/>
  <c r="P411" i="30"/>
  <c r="P410" i="30"/>
  <c r="P409" i="30"/>
  <c r="P408" i="30"/>
  <c r="P407" i="30"/>
  <c r="P406" i="30"/>
  <c r="P405" i="30"/>
  <c r="P404" i="30"/>
  <c r="P403" i="30"/>
  <c r="P402" i="30"/>
  <c r="P401" i="30"/>
  <c r="P400" i="30"/>
  <c r="P399" i="30"/>
  <c r="P398" i="30"/>
  <c r="P397" i="30"/>
  <c r="P396" i="30"/>
  <c r="P395" i="30"/>
  <c r="P394" i="30"/>
  <c r="P393" i="30"/>
  <c r="P392" i="30"/>
  <c r="P391" i="30"/>
  <c r="P390" i="30"/>
  <c r="P389" i="30"/>
  <c r="P388" i="30"/>
  <c r="P387" i="30"/>
  <c r="P386" i="30"/>
  <c r="P385" i="30"/>
  <c r="P384" i="30"/>
  <c r="P383" i="30"/>
  <c r="P382" i="30"/>
  <c r="P381" i="30"/>
  <c r="P380" i="30"/>
  <c r="P379" i="30"/>
  <c r="P378" i="30"/>
  <c r="P377" i="30"/>
  <c r="P376" i="30"/>
  <c r="P375" i="30"/>
  <c r="P374" i="30"/>
  <c r="P373" i="30"/>
  <c r="P372" i="30"/>
  <c r="P371" i="30"/>
  <c r="P370" i="30"/>
  <c r="P369" i="30"/>
  <c r="P368" i="30"/>
  <c r="P367" i="30"/>
  <c r="P366" i="30"/>
  <c r="P365" i="30"/>
  <c r="P364" i="30"/>
  <c r="P363" i="30"/>
  <c r="P362" i="30"/>
  <c r="P361" i="30"/>
  <c r="P360" i="30"/>
  <c r="P359" i="30"/>
  <c r="P358" i="30"/>
  <c r="P357" i="30"/>
  <c r="P356" i="30"/>
  <c r="P355" i="30"/>
  <c r="P354" i="30"/>
  <c r="P353" i="30"/>
  <c r="P352" i="30"/>
  <c r="P351" i="30"/>
  <c r="P350" i="30"/>
  <c r="P349" i="30"/>
  <c r="P348" i="30"/>
  <c r="P347" i="30"/>
  <c r="P346" i="30"/>
  <c r="P345" i="30"/>
  <c r="P344" i="30"/>
  <c r="P343" i="30"/>
  <c r="P342" i="30"/>
  <c r="P341" i="30"/>
  <c r="P340" i="30"/>
  <c r="P339" i="30"/>
  <c r="P338" i="30"/>
  <c r="P337" i="30"/>
  <c r="P336" i="30"/>
  <c r="P335" i="30"/>
  <c r="P334" i="30"/>
  <c r="P333" i="30"/>
  <c r="P332" i="30"/>
  <c r="P331" i="30"/>
  <c r="P330" i="30"/>
  <c r="P329" i="30"/>
  <c r="P328" i="30"/>
  <c r="P327" i="30"/>
  <c r="P326" i="30"/>
  <c r="P325" i="30"/>
  <c r="P324" i="30"/>
  <c r="P323" i="30"/>
  <c r="P322" i="30"/>
  <c r="P321" i="30"/>
  <c r="P320" i="30"/>
  <c r="P319" i="30"/>
  <c r="P318" i="30"/>
  <c r="P317" i="30"/>
  <c r="P316" i="30"/>
  <c r="P315" i="30"/>
  <c r="P314" i="30"/>
  <c r="P313" i="30"/>
  <c r="P312" i="30"/>
  <c r="P311" i="30"/>
  <c r="P310" i="30"/>
  <c r="P309" i="30"/>
  <c r="P308" i="30"/>
  <c r="P307" i="30"/>
  <c r="P306" i="30"/>
  <c r="P305" i="30"/>
  <c r="P304" i="30"/>
  <c r="P303" i="30"/>
  <c r="P302" i="30"/>
  <c r="P301" i="30"/>
  <c r="P300" i="30"/>
  <c r="P299" i="30"/>
  <c r="P298" i="30"/>
  <c r="P297" i="30"/>
  <c r="P296" i="30"/>
  <c r="P295" i="30"/>
  <c r="P294" i="30"/>
  <c r="P293" i="30"/>
  <c r="P292" i="30"/>
  <c r="P291" i="30"/>
  <c r="P290" i="30"/>
  <c r="P289" i="30"/>
  <c r="P288" i="30"/>
  <c r="P287" i="30"/>
  <c r="P286" i="30"/>
  <c r="P285" i="30"/>
  <c r="P284" i="30"/>
  <c r="P283" i="30"/>
  <c r="P282" i="30"/>
  <c r="P281" i="30"/>
  <c r="P280" i="30"/>
  <c r="P279" i="30"/>
  <c r="P278" i="30"/>
  <c r="P277" i="30"/>
  <c r="P276" i="30"/>
  <c r="P275" i="30"/>
  <c r="P274" i="30"/>
  <c r="P273" i="30"/>
  <c r="P272" i="30"/>
  <c r="P271" i="30"/>
  <c r="P270" i="30"/>
  <c r="P269" i="30"/>
  <c r="P268" i="30"/>
  <c r="P267" i="30"/>
  <c r="P266" i="30"/>
  <c r="P265" i="30"/>
  <c r="P264" i="30"/>
  <c r="P263" i="30"/>
  <c r="P262" i="30"/>
  <c r="P261" i="30"/>
  <c r="P260" i="30"/>
  <c r="P259" i="30"/>
  <c r="P258" i="30"/>
  <c r="P257" i="30"/>
  <c r="P256" i="30"/>
  <c r="P255" i="30"/>
  <c r="P254" i="30"/>
  <c r="P253" i="30"/>
  <c r="P252" i="30"/>
  <c r="P228" i="30"/>
  <c r="P227" i="30"/>
  <c r="P226" i="30"/>
  <c r="P225" i="30"/>
  <c r="P224" i="30"/>
  <c r="P223" i="30"/>
  <c r="P222" i="30"/>
  <c r="P221" i="30"/>
  <c r="P220" i="30"/>
  <c r="P219" i="30"/>
  <c r="P218" i="30"/>
  <c r="P217" i="30"/>
  <c r="P216" i="30"/>
  <c r="P215" i="30"/>
  <c r="P214" i="30"/>
  <c r="P213" i="30"/>
  <c r="P212" i="30"/>
  <c r="P211" i="30"/>
  <c r="P210" i="30"/>
  <c r="P204" i="30"/>
  <c r="P203" i="30"/>
  <c r="P202" i="30"/>
  <c r="P201" i="30"/>
  <c r="P196" i="30"/>
  <c r="P195" i="30"/>
  <c r="P194" i="30"/>
  <c r="P193" i="30"/>
  <c r="P192" i="30"/>
  <c r="P190" i="30"/>
  <c r="P189" i="30"/>
  <c r="P188" i="30"/>
  <c r="P187" i="30"/>
  <c r="P186" i="30"/>
  <c r="P185" i="30"/>
  <c r="P184" i="30"/>
  <c r="P183" i="30"/>
  <c r="P182" i="30"/>
  <c r="P181" i="30"/>
  <c r="P180" i="30"/>
  <c r="P179" i="30"/>
  <c r="P178" i="30"/>
  <c r="P177" i="30"/>
  <c r="P175" i="30"/>
  <c r="P174" i="30"/>
  <c r="P167" i="30"/>
  <c r="P166" i="30"/>
  <c r="P165" i="30"/>
  <c r="P164" i="30"/>
  <c r="P163" i="30"/>
  <c r="P162" i="30"/>
  <c r="P161" i="30"/>
  <c r="P160" i="30"/>
  <c r="P159" i="30"/>
  <c r="P158" i="30"/>
  <c r="P157" i="30"/>
  <c r="P156" i="30"/>
  <c r="P155" i="30"/>
  <c r="P154" i="30"/>
  <c r="P127" i="30"/>
  <c r="P126" i="30"/>
  <c r="P125" i="30"/>
  <c r="P124" i="30"/>
  <c r="P123" i="30"/>
  <c r="P122" i="30"/>
  <c r="P121" i="30"/>
  <c r="P120" i="30"/>
  <c r="P119" i="30"/>
  <c r="P118" i="30"/>
  <c r="P117" i="30"/>
  <c r="P116" i="30"/>
  <c r="P115" i="30"/>
  <c r="P110" i="30"/>
  <c r="P109" i="30"/>
  <c r="P108" i="30"/>
  <c r="P107" i="30"/>
  <c r="P106" i="30"/>
  <c r="P105" i="30"/>
  <c r="P104" i="30"/>
  <c r="P103" i="30"/>
  <c r="P102" i="30"/>
  <c r="P101" i="30"/>
  <c r="P100" i="30"/>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4" i="30"/>
  <c r="P53" i="30"/>
  <c r="P52" i="30"/>
  <c r="P51" i="30"/>
  <c r="P50" i="30"/>
  <c r="P49" i="30"/>
  <c r="P48" i="30"/>
  <c r="P47" i="30"/>
  <c r="P46" i="30"/>
  <c r="P45" i="30"/>
  <c r="P44" i="30"/>
  <c r="P43" i="30"/>
  <c r="P42" i="30"/>
  <c r="P41" i="30"/>
  <c r="P40" i="30"/>
  <c r="P39" i="30"/>
  <c r="P38"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7" i="30"/>
  <c r="P6" i="30"/>
  <c r="L741" i="30"/>
  <c r="L740" i="30"/>
  <c r="L739" i="30"/>
  <c r="L738" i="30"/>
  <c r="L737" i="30"/>
  <c r="L736" i="30"/>
  <c r="L735" i="30"/>
  <c r="L734" i="30"/>
  <c r="L733" i="30"/>
  <c r="L732" i="30"/>
  <c r="L731" i="30"/>
  <c r="L730" i="30"/>
  <c r="L729" i="30"/>
  <c r="L728" i="30"/>
  <c r="L727" i="30"/>
  <c r="L726" i="30"/>
  <c r="L725" i="30"/>
  <c r="L724" i="30"/>
  <c r="L723" i="30"/>
  <c r="L722" i="30"/>
  <c r="L721" i="30"/>
  <c r="L720" i="30"/>
  <c r="L719" i="30"/>
  <c r="L718" i="30"/>
  <c r="L717" i="30"/>
  <c r="L716" i="30"/>
  <c r="L715" i="30"/>
  <c r="L714" i="30"/>
  <c r="L713" i="30"/>
  <c r="L712" i="30"/>
  <c r="L711" i="30"/>
  <c r="L710" i="30"/>
  <c r="L709" i="30"/>
  <c r="L708" i="30"/>
  <c r="L707" i="30"/>
  <c r="L706" i="30"/>
  <c r="L705" i="30"/>
  <c r="L704" i="30"/>
  <c r="L703" i="30"/>
  <c r="L702" i="30"/>
  <c r="L701" i="30"/>
  <c r="L700" i="30"/>
  <c r="L699" i="30"/>
  <c r="L698" i="30"/>
  <c r="L697" i="30"/>
  <c r="L696" i="30"/>
  <c r="L695" i="30"/>
  <c r="L694" i="30"/>
  <c r="L693" i="30"/>
  <c r="L692" i="30"/>
  <c r="L691" i="30"/>
  <c r="L690" i="30"/>
  <c r="L689" i="30"/>
  <c r="L688" i="30"/>
  <c r="L687" i="30"/>
  <c r="L678" i="30"/>
  <c r="L677" i="30"/>
  <c r="L676" i="30"/>
  <c r="L675" i="30"/>
  <c r="L674" i="30"/>
  <c r="L673" i="30"/>
  <c r="L672" i="30"/>
  <c r="L671" i="30"/>
  <c r="L670" i="30"/>
  <c r="L669" i="30"/>
  <c r="L668" i="30"/>
  <c r="L667" i="30"/>
  <c r="L666" i="30"/>
  <c r="L665" i="30"/>
  <c r="L664" i="30"/>
  <c r="L663" i="30"/>
  <c r="L662" i="30"/>
  <c r="L661" i="30"/>
  <c r="L660" i="30"/>
  <c r="L659" i="30"/>
  <c r="L658" i="30"/>
  <c r="L657" i="30"/>
  <c r="L656" i="30"/>
  <c r="L655" i="30"/>
  <c r="L654" i="30"/>
  <c r="L653" i="30"/>
  <c r="L652" i="30"/>
  <c r="L651" i="30"/>
  <c r="L650" i="30"/>
  <c r="L649" i="30"/>
  <c r="L648" i="30"/>
  <c r="L647" i="30"/>
  <c r="L646" i="30"/>
  <c r="L645" i="30"/>
  <c r="L638" i="30"/>
  <c r="L637" i="30"/>
  <c r="L636" i="30"/>
  <c r="L635" i="30"/>
  <c r="L634" i="30"/>
  <c r="L633" i="30"/>
  <c r="L632" i="30"/>
  <c r="L631" i="30"/>
  <c r="L630" i="30"/>
  <c r="L629" i="30"/>
  <c r="L628" i="30"/>
  <c r="L627" i="30"/>
  <c r="L626" i="30"/>
  <c r="L625" i="30"/>
  <c r="L624" i="30"/>
  <c r="L623" i="30"/>
  <c r="L622" i="30"/>
  <c r="L621" i="30"/>
  <c r="L620" i="30"/>
  <c r="L619" i="30"/>
  <c r="L618" i="30"/>
  <c r="L617" i="30"/>
  <c r="L616" i="30"/>
  <c r="L615" i="30"/>
  <c r="L614" i="30"/>
  <c r="L613" i="30"/>
  <c r="L612" i="30"/>
  <c r="L611" i="30"/>
  <c r="L610" i="30"/>
  <c r="L609" i="30"/>
  <c r="L602" i="30"/>
  <c r="L601" i="30"/>
  <c r="L600" i="30"/>
  <c r="L599" i="30"/>
  <c r="L598" i="30"/>
  <c r="L597" i="30"/>
  <c r="L596" i="30"/>
  <c r="L595" i="30"/>
  <c r="L594" i="30"/>
  <c r="L593" i="30"/>
  <c r="L592" i="30"/>
  <c r="L591" i="30"/>
  <c r="L590" i="30"/>
  <c r="L589" i="30"/>
  <c r="L588" i="30"/>
  <c r="L587" i="30"/>
  <c r="L586" i="30"/>
  <c r="L585" i="30"/>
  <c r="L584" i="30"/>
  <c r="L583" i="30"/>
  <c r="L582" i="30"/>
  <c r="L581" i="30"/>
  <c r="L580" i="30"/>
  <c r="L579" i="30"/>
  <c r="L578" i="30"/>
  <c r="L577" i="30"/>
  <c r="L576" i="30"/>
  <c r="L575" i="30"/>
  <c r="L574" i="30"/>
  <c r="L573" i="30"/>
  <c r="L572" i="30"/>
  <c r="L571" i="30"/>
  <c r="L559" i="30"/>
  <c r="L558" i="30"/>
  <c r="L557" i="30"/>
  <c r="L556" i="30"/>
  <c r="L555" i="30"/>
  <c r="L554" i="30"/>
  <c r="L553" i="30"/>
  <c r="L552" i="30"/>
  <c r="L551" i="30"/>
  <c r="L550" i="30"/>
  <c r="L549" i="30"/>
  <c r="L548" i="30"/>
  <c r="L547" i="30"/>
  <c r="L546" i="30"/>
  <c r="L545" i="30"/>
  <c r="L544" i="30"/>
  <c r="L543" i="30"/>
  <c r="L542" i="30"/>
  <c r="L541" i="30"/>
  <c r="L540" i="30"/>
  <c r="L539" i="30"/>
  <c r="L538" i="30"/>
  <c r="L537" i="30"/>
  <c r="L536" i="30"/>
  <c r="L535" i="30"/>
  <c r="L534" i="30"/>
  <c r="L533" i="30"/>
  <c r="L532" i="30"/>
  <c r="L531" i="30"/>
  <c r="L530" i="30"/>
  <c r="L529" i="30"/>
  <c r="L528" i="30"/>
  <c r="L527" i="30"/>
  <c r="L526" i="30"/>
  <c r="L525" i="30"/>
  <c r="L524" i="30"/>
  <c r="L523" i="30"/>
  <c r="L522" i="30"/>
  <c r="L521" i="30"/>
  <c r="L520" i="30"/>
  <c r="L519" i="30"/>
  <c r="L518" i="30"/>
  <c r="L517" i="30"/>
  <c r="L516" i="30"/>
  <c r="L515" i="30"/>
  <c r="L514" i="30"/>
  <c r="L513" i="30"/>
  <c r="L512" i="30"/>
  <c r="L511" i="30"/>
  <c r="L510" i="30"/>
  <c r="L498" i="30"/>
  <c r="L497" i="30"/>
  <c r="L496" i="30"/>
  <c r="L495" i="30"/>
  <c r="L494" i="30"/>
  <c r="L493" i="30"/>
  <c r="L492" i="30"/>
  <c r="L491" i="30"/>
  <c r="L490" i="30"/>
  <c r="L489" i="30"/>
  <c r="L488" i="30"/>
  <c r="L487" i="30"/>
  <c r="L486" i="30"/>
  <c r="L485" i="30"/>
  <c r="L484" i="30"/>
  <c r="L483" i="30"/>
  <c r="L482" i="30"/>
  <c r="L481" i="30"/>
  <c r="L480" i="30"/>
  <c r="L479" i="30"/>
  <c r="L478" i="30"/>
  <c r="L477" i="30"/>
  <c r="L476" i="30"/>
  <c r="L475" i="30"/>
  <c r="L474" i="30"/>
  <c r="L473" i="30"/>
  <c r="L472" i="30"/>
  <c r="L471" i="30"/>
  <c r="L470" i="30"/>
  <c r="L469" i="30"/>
  <c r="L468" i="30"/>
  <c r="L467" i="30"/>
  <c r="L466" i="30"/>
  <c r="L465" i="30"/>
  <c r="L464" i="30"/>
  <c r="L463" i="30"/>
  <c r="L462" i="30"/>
  <c r="L461" i="30"/>
  <c r="L460" i="30"/>
  <c r="L459" i="30"/>
  <c r="L458" i="30"/>
  <c r="L457" i="30"/>
  <c r="L456" i="30"/>
  <c r="L455" i="30"/>
  <c r="L454" i="30"/>
  <c r="L453" i="30"/>
  <c r="L452" i="30"/>
  <c r="L451" i="30"/>
  <c r="L450" i="30"/>
  <c r="L449" i="30"/>
  <c r="L448" i="30"/>
  <c r="L447" i="30"/>
  <c r="L446" i="30"/>
  <c r="L445" i="30"/>
  <c r="L444" i="30"/>
  <c r="L443" i="30"/>
  <c r="L442" i="30"/>
  <c r="L441" i="30"/>
  <c r="L440" i="30"/>
  <c r="L439" i="30"/>
  <c r="L438" i="30"/>
  <c r="L437" i="30"/>
  <c r="L436" i="30"/>
  <c r="L435" i="30"/>
  <c r="L434" i="30"/>
  <c r="L433" i="30"/>
  <c r="L432" i="30"/>
  <c r="L431" i="30"/>
  <c r="L430" i="30"/>
  <c r="L429" i="30"/>
  <c r="L428" i="30"/>
  <c r="L427" i="30"/>
  <c r="L426" i="30"/>
  <c r="L425" i="30"/>
  <c r="L424" i="30"/>
  <c r="L423" i="30"/>
  <c r="L422" i="30"/>
  <c r="L421" i="30"/>
  <c r="L420" i="30"/>
  <c r="L419" i="30"/>
  <c r="L418" i="30"/>
  <c r="L417" i="30"/>
  <c r="L416" i="30"/>
  <c r="L415" i="30"/>
  <c r="L414" i="30"/>
  <c r="L413" i="30"/>
  <c r="L412" i="30"/>
  <c r="L411" i="30"/>
  <c r="L410" i="30"/>
  <c r="L409" i="30"/>
  <c r="L408" i="30"/>
  <c r="L407" i="30"/>
  <c r="L406" i="30"/>
  <c r="L405" i="30"/>
  <c r="L404" i="30"/>
  <c r="L403" i="30"/>
  <c r="L402" i="30"/>
  <c r="L401" i="30"/>
  <c r="L400" i="30"/>
  <c r="L399" i="30"/>
  <c r="L398" i="30"/>
  <c r="L397" i="30"/>
  <c r="L396" i="30"/>
  <c r="L395" i="30"/>
  <c r="L394" i="30"/>
  <c r="L393" i="30"/>
  <c r="L392" i="30"/>
  <c r="L391" i="30"/>
  <c r="L390" i="30"/>
  <c r="L389" i="30"/>
  <c r="L388" i="30"/>
  <c r="L387" i="30"/>
  <c r="L386" i="30"/>
  <c r="L385" i="30"/>
  <c r="L384" i="30"/>
  <c r="L383" i="30"/>
  <c r="L382" i="30"/>
  <c r="L381" i="30"/>
  <c r="L380" i="30"/>
  <c r="L379" i="30"/>
  <c r="L378" i="30"/>
  <c r="L377" i="30"/>
  <c r="L376" i="30"/>
  <c r="L375" i="30"/>
  <c r="L374" i="30"/>
  <c r="L373" i="30"/>
  <c r="L372" i="30"/>
  <c r="L371" i="30"/>
  <c r="L370" i="30"/>
  <c r="L369" i="30"/>
  <c r="L368" i="30"/>
  <c r="L367" i="30"/>
  <c r="L366" i="30"/>
  <c r="L365" i="30"/>
  <c r="L364" i="30"/>
  <c r="L363" i="30"/>
  <c r="L362" i="30"/>
  <c r="L361" i="30"/>
  <c r="L360" i="30"/>
  <c r="L359" i="30"/>
  <c r="L358" i="30"/>
  <c r="L357" i="30"/>
  <c r="L356" i="30"/>
  <c r="L355" i="30"/>
  <c r="L354" i="30"/>
  <c r="L353" i="30"/>
  <c r="L352" i="30"/>
  <c r="L351" i="30"/>
  <c r="L350" i="30"/>
  <c r="L349" i="30"/>
  <c r="L348" i="30"/>
  <c r="L347" i="30"/>
  <c r="L346" i="30"/>
  <c r="L345" i="30"/>
  <c r="L344" i="30"/>
  <c r="L343" i="30"/>
  <c r="L342" i="30"/>
  <c r="L341" i="30"/>
  <c r="L340" i="30"/>
  <c r="L339" i="30"/>
  <c r="L338" i="30"/>
  <c r="L337" i="30"/>
  <c r="L336" i="30"/>
  <c r="L335" i="30"/>
  <c r="L334" i="30"/>
  <c r="L333" i="30"/>
  <c r="L332" i="30"/>
  <c r="L331" i="30"/>
  <c r="L330" i="30"/>
  <c r="L329" i="30"/>
  <c r="L328" i="30"/>
  <c r="L327" i="30"/>
  <c r="L326" i="30"/>
  <c r="L325" i="30"/>
  <c r="L324" i="30"/>
  <c r="L323" i="30"/>
  <c r="L322" i="30"/>
  <c r="L321" i="30"/>
  <c r="L320" i="30"/>
  <c r="L319" i="30"/>
  <c r="L318" i="30"/>
  <c r="L317" i="30"/>
  <c r="L316" i="30"/>
  <c r="L315" i="30"/>
  <c r="L314" i="30"/>
  <c r="L313" i="30"/>
  <c r="L312" i="30"/>
  <c r="L311" i="30"/>
  <c r="L310" i="30"/>
  <c r="L309" i="30"/>
  <c r="L308" i="30"/>
  <c r="L307" i="30"/>
  <c r="L306" i="30"/>
  <c r="L305" i="30"/>
  <c r="L304" i="30"/>
  <c r="L303" i="30"/>
  <c r="L302" i="30"/>
  <c r="L301" i="30"/>
  <c r="L300" i="30"/>
  <c r="L299" i="30"/>
  <c r="L298" i="30"/>
  <c r="L297" i="30"/>
  <c r="L296" i="30"/>
  <c r="L295" i="30"/>
  <c r="L294" i="30"/>
  <c r="L293" i="30"/>
  <c r="L292" i="30"/>
  <c r="L291" i="30"/>
  <c r="L290" i="30"/>
  <c r="L289" i="30"/>
  <c r="L288" i="30"/>
  <c r="L287" i="30"/>
  <c r="L286" i="30"/>
  <c r="L285" i="30"/>
  <c r="L284" i="30"/>
  <c r="L283" i="30"/>
  <c r="L282" i="30"/>
  <c r="L281" i="30"/>
  <c r="L280" i="30"/>
  <c r="L279" i="30"/>
  <c r="L278" i="30"/>
  <c r="L277" i="30"/>
  <c r="L276" i="30"/>
  <c r="L275" i="30"/>
  <c r="L274" i="30"/>
  <c r="L273" i="30"/>
  <c r="L272" i="30"/>
  <c r="L271" i="30"/>
  <c r="L270" i="30"/>
  <c r="L269" i="30"/>
  <c r="L268" i="30"/>
  <c r="L267" i="30"/>
  <c r="L266" i="30"/>
  <c r="L265" i="30"/>
  <c r="L264" i="30"/>
  <c r="L263" i="30"/>
  <c r="L262" i="30"/>
  <c r="L261" i="30"/>
  <c r="L260" i="30"/>
  <c r="L259" i="30"/>
  <c r="L258" i="30"/>
  <c r="L257" i="30"/>
  <c r="L256" i="30"/>
  <c r="L255" i="30"/>
  <c r="L254" i="30"/>
  <c r="L253" i="30"/>
  <c r="L252" i="30"/>
  <c r="L228" i="30"/>
  <c r="L227" i="30"/>
  <c r="L226" i="30"/>
  <c r="L225" i="30"/>
  <c r="L224" i="30"/>
  <c r="L223" i="30"/>
  <c r="L222" i="30"/>
  <c r="L221" i="30"/>
  <c r="L220" i="30"/>
  <c r="L219" i="30"/>
  <c r="L218" i="30"/>
  <c r="L217" i="30"/>
  <c r="L216" i="30"/>
  <c r="L215" i="30"/>
  <c r="L214" i="30"/>
  <c r="L213" i="30"/>
  <c r="L212" i="30"/>
  <c r="L211" i="30"/>
  <c r="L210" i="30"/>
  <c r="L204" i="30"/>
  <c r="L203" i="30"/>
  <c r="L202" i="30"/>
  <c r="L201" i="30"/>
  <c r="L196" i="30"/>
  <c r="L195" i="30"/>
  <c r="L194" i="30"/>
  <c r="L193" i="30"/>
  <c r="L192" i="30"/>
  <c r="L190" i="30"/>
  <c r="L189" i="30"/>
  <c r="L188" i="30"/>
  <c r="L187" i="30"/>
  <c r="L186" i="30"/>
  <c r="L185" i="30"/>
  <c r="L184" i="30"/>
  <c r="L183" i="30"/>
  <c r="L182" i="30"/>
  <c r="L181" i="30"/>
  <c r="L180" i="30"/>
  <c r="L179" i="30"/>
  <c r="L178" i="30"/>
  <c r="L177" i="30"/>
  <c r="L175" i="30"/>
  <c r="L174" i="30"/>
  <c r="L167" i="30"/>
  <c r="L166" i="30"/>
  <c r="L165" i="30"/>
  <c r="L164" i="30"/>
  <c r="L163" i="30"/>
  <c r="L162" i="30"/>
  <c r="L161" i="30"/>
  <c r="L160" i="30"/>
  <c r="L159" i="30"/>
  <c r="L158" i="30"/>
  <c r="L157" i="30"/>
  <c r="L156" i="30"/>
  <c r="L155" i="30"/>
  <c r="L154" i="30"/>
  <c r="L127" i="30"/>
  <c r="L126" i="30"/>
  <c r="L125" i="30"/>
  <c r="L124" i="30"/>
  <c r="L123" i="30"/>
  <c r="L122" i="30"/>
  <c r="L121" i="30"/>
  <c r="L120" i="30"/>
  <c r="L119" i="30"/>
  <c r="L118" i="30"/>
  <c r="L117" i="30"/>
  <c r="L116" i="30"/>
  <c r="L115" i="30"/>
  <c r="L110" i="30"/>
  <c r="L109" i="30"/>
  <c r="L108" i="30"/>
  <c r="L107" i="30"/>
  <c r="L106" i="30"/>
  <c r="L105" i="30"/>
  <c r="L104" i="30"/>
  <c r="L103" i="30"/>
  <c r="L102" i="30"/>
  <c r="L101" i="30"/>
  <c r="L100" i="30"/>
  <c r="L99" i="30"/>
  <c r="L98" i="30"/>
  <c r="L97" i="30"/>
  <c r="L96" i="30"/>
  <c r="L95" i="30"/>
  <c r="L94" i="30"/>
  <c r="L93" i="30"/>
  <c r="L92" i="30"/>
  <c r="L91" i="30"/>
  <c r="L90" i="30"/>
  <c r="L89" i="30"/>
  <c r="L88" i="30"/>
  <c r="L87" i="30"/>
  <c r="L86" i="30"/>
  <c r="L85" i="30"/>
  <c r="L84" i="30"/>
  <c r="L83" i="30"/>
  <c r="L82" i="30"/>
  <c r="L81" i="30"/>
  <c r="L80" i="30"/>
  <c r="L79" i="30"/>
  <c r="L78" i="30"/>
  <c r="L77" i="30"/>
  <c r="L76" i="30"/>
  <c r="L75" i="30"/>
  <c r="L74" i="30"/>
  <c r="L73" i="30"/>
  <c r="L72" i="30"/>
  <c r="L71" i="30"/>
  <c r="L70" i="30"/>
  <c r="L69" i="30"/>
  <c r="L68" i="30"/>
  <c r="L67" i="30"/>
  <c r="L66" i="30"/>
  <c r="L65" i="30"/>
  <c r="L64" i="30"/>
  <c r="L63" i="30"/>
  <c r="L62" i="30"/>
  <c r="L61" i="30"/>
  <c r="L60" i="30"/>
  <c r="L59" i="30"/>
  <c r="L54" i="30"/>
  <c r="L53" i="30"/>
  <c r="L52" i="30"/>
  <c r="L51" i="30"/>
  <c r="L50" i="30"/>
  <c r="L49" i="30"/>
  <c r="L48" i="30"/>
  <c r="L47" i="30"/>
  <c r="L46" i="30"/>
  <c r="L45" i="30"/>
  <c r="L44" i="30"/>
  <c r="L43" i="30"/>
  <c r="L42" i="30"/>
  <c r="L41" i="30"/>
  <c r="L40" i="30"/>
  <c r="L39" i="30"/>
  <c r="L38" i="30"/>
  <c r="L37" i="30"/>
  <c r="L36" i="30"/>
  <c r="L35" i="30"/>
  <c r="L34" i="30"/>
  <c r="L33" i="30"/>
  <c r="L32" i="30"/>
  <c r="L31" i="30"/>
  <c r="L30" i="30"/>
  <c r="L29" i="30"/>
  <c r="L28" i="30"/>
  <c r="L27" i="30"/>
  <c r="L26" i="30"/>
  <c r="L25" i="30"/>
  <c r="L24" i="30"/>
  <c r="L23" i="30"/>
  <c r="L22" i="30"/>
  <c r="L21" i="30"/>
  <c r="L20" i="30"/>
  <c r="L19" i="30"/>
  <c r="L18" i="30"/>
  <c r="L17" i="30"/>
  <c r="L16" i="30"/>
  <c r="L15" i="30"/>
  <c r="L14" i="30"/>
  <c r="L13" i="30"/>
  <c r="L12" i="30"/>
  <c r="L11" i="30"/>
  <c r="L10" i="30"/>
  <c r="L9" i="30"/>
  <c r="L8" i="30"/>
  <c r="L7" i="30"/>
  <c r="L6" i="30"/>
  <c r="F52" i="30"/>
  <c r="F741" i="30"/>
  <c r="F740" i="30"/>
  <c r="F739" i="30"/>
  <c r="F738" i="30"/>
  <c r="F737" i="30"/>
  <c r="F736" i="30"/>
  <c r="F735" i="30"/>
  <c r="F734" i="30"/>
  <c r="F733" i="30"/>
  <c r="F732" i="30"/>
  <c r="F731" i="30"/>
  <c r="F730" i="30"/>
  <c r="F729" i="30"/>
  <c r="F728" i="30"/>
  <c r="F725" i="30"/>
  <c r="F715" i="30"/>
  <c r="F711" i="30"/>
  <c r="F703" i="30"/>
  <c r="F694" i="30"/>
  <c r="F693" i="30"/>
  <c r="F692" i="30"/>
  <c r="F691" i="30"/>
  <c r="F690" i="30"/>
  <c r="F689" i="30"/>
  <c r="F687" i="30"/>
  <c r="F672" i="30"/>
  <c r="F669" i="30"/>
  <c r="F656" i="30"/>
  <c r="F648" i="30"/>
  <c r="F647" i="30"/>
  <c r="F646" i="30"/>
  <c r="F645" i="30"/>
  <c r="F636" i="30"/>
  <c r="F635" i="30"/>
  <c r="F628" i="30"/>
  <c r="F622" i="30"/>
  <c r="F621" i="30"/>
  <c r="F620" i="30"/>
  <c r="F615" i="30"/>
  <c r="F614" i="30"/>
  <c r="F613" i="30"/>
  <c r="F612" i="30"/>
  <c r="F611" i="30"/>
  <c r="F610" i="30"/>
  <c r="F609" i="30"/>
  <c r="F598" i="30"/>
  <c r="F596" i="30"/>
  <c r="F591" i="30"/>
  <c r="F590" i="30"/>
  <c r="F589" i="30"/>
  <c r="F557" i="30"/>
  <c r="F552" i="30"/>
  <c r="F543" i="30"/>
  <c r="F535" i="30"/>
  <c r="F534" i="30"/>
  <c r="F533" i="30"/>
  <c r="F532" i="30"/>
  <c r="F531" i="30"/>
  <c r="F530" i="30"/>
  <c r="F529" i="30"/>
  <c r="F528" i="30"/>
  <c r="F527" i="30"/>
  <c r="F520" i="30"/>
  <c r="F510" i="30"/>
  <c r="F498" i="30"/>
  <c r="F466" i="30"/>
  <c r="F461" i="30"/>
  <c r="F454" i="30"/>
  <c r="F453" i="30"/>
  <c r="F448" i="30"/>
  <c r="F447" i="30"/>
  <c r="F446" i="30"/>
  <c r="F444" i="30"/>
  <c r="F433" i="30"/>
  <c r="F432" i="30"/>
  <c r="F431" i="30"/>
  <c r="F430" i="30"/>
  <c r="F426" i="30"/>
  <c r="F425" i="30"/>
  <c r="F424" i="30"/>
  <c r="F423" i="30"/>
  <c r="F419" i="30"/>
  <c r="F417" i="30"/>
  <c r="F415" i="30"/>
  <c r="F413" i="30"/>
  <c r="F411" i="30"/>
  <c r="F409" i="30"/>
  <c r="F407" i="30"/>
  <c r="F406" i="30"/>
  <c r="F403" i="30"/>
  <c r="F401" i="30"/>
  <c r="F400" i="30"/>
  <c r="F399" i="30"/>
  <c r="F398" i="30"/>
  <c r="F394" i="30"/>
  <c r="F393" i="30"/>
  <c r="F392" i="30"/>
  <c r="F391" i="30"/>
  <c r="F318" i="30"/>
  <c r="F303" i="30"/>
  <c r="F276" i="30"/>
  <c r="F273" i="30"/>
  <c r="F272" i="30"/>
  <c r="F252" i="30"/>
  <c r="F228" i="30"/>
  <c r="F227" i="30"/>
  <c r="F226" i="30"/>
  <c r="F225" i="30"/>
  <c r="F224" i="30"/>
  <c r="F223" i="30"/>
  <c r="F222" i="30"/>
  <c r="F221" i="30"/>
  <c r="F220" i="30"/>
  <c r="F219" i="30"/>
  <c r="F218" i="30"/>
  <c r="F217" i="30"/>
  <c r="F216" i="30"/>
  <c r="F215" i="30"/>
  <c r="F214" i="30"/>
  <c r="F213" i="30"/>
  <c r="F212" i="30"/>
  <c r="F211" i="30"/>
  <c r="F210" i="30"/>
  <c r="F204" i="30"/>
  <c r="F202" i="30"/>
  <c r="F184" i="30"/>
  <c r="F183" i="30"/>
  <c r="F182" i="30"/>
  <c r="F181" i="30"/>
  <c r="F180" i="30"/>
  <c r="F179" i="30"/>
  <c r="F178" i="30"/>
  <c r="F177" i="30"/>
  <c r="F175" i="30"/>
  <c r="F174" i="30"/>
  <c r="F167" i="30"/>
  <c r="F166" i="30"/>
  <c r="F165" i="30"/>
  <c r="F164" i="30"/>
  <c r="F163" i="30"/>
  <c r="F162" i="30"/>
  <c r="F161" i="30"/>
  <c r="F156" i="30"/>
  <c r="F127" i="30"/>
  <c r="F126" i="30"/>
  <c r="F124" i="30"/>
  <c r="F121" i="30"/>
  <c r="F119" i="30"/>
  <c r="F110" i="30"/>
  <c r="F109" i="30"/>
  <c r="F108" i="30"/>
  <c r="F107" i="30"/>
  <c r="F106" i="30"/>
  <c r="F105" i="30"/>
  <c r="F104" i="30"/>
  <c r="F101" i="30"/>
  <c r="F100" i="30"/>
  <c r="F99" i="30"/>
  <c r="F97" i="30"/>
  <c r="F96" i="30"/>
  <c r="F95" i="30"/>
  <c r="F94" i="30"/>
  <c r="F93" i="30"/>
  <c r="F83" i="30"/>
  <c r="F82" i="30"/>
  <c r="F81" i="30"/>
  <c r="F80" i="30"/>
  <c r="F79" i="30"/>
  <c r="F54" i="30"/>
  <c r="F53" i="30"/>
  <c r="F49" i="30"/>
  <c r="F48" i="30"/>
  <c r="F47" i="30"/>
  <c r="F46" i="30"/>
  <c r="F44" i="30"/>
  <c r="F43" i="30"/>
  <c r="F42" i="30"/>
  <c r="F41" i="30"/>
  <c r="F37" i="30"/>
  <c r="F33" i="30"/>
  <c r="F32" i="30"/>
  <c r="F31" i="30"/>
  <c r="F27" i="30"/>
  <c r="F26" i="30"/>
  <c r="F25" i="30"/>
  <c r="F24" i="30"/>
  <c r="F23" i="30"/>
  <c r="F22" i="30"/>
  <c r="F21" i="30"/>
  <c r="F20" i="30"/>
  <c r="F18" i="30"/>
  <c r="F17" i="30"/>
  <c r="F16" i="30"/>
  <c r="F15" i="30"/>
  <c r="F14" i="30"/>
  <c r="F13" i="30"/>
  <c r="F12" i="30"/>
  <c r="F11" i="30"/>
  <c r="F10" i="30"/>
  <c r="F9" i="30"/>
  <c r="F8" i="30"/>
  <c r="F7" i="30"/>
  <c r="F6" i="30"/>
  <c r="R741" i="30"/>
  <c r="R740" i="30"/>
  <c r="R739" i="30"/>
  <c r="R738" i="30"/>
  <c r="R737" i="30"/>
  <c r="R736" i="30"/>
  <c r="R735" i="30"/>
  <c r="R734" i="30"/>
  <c r="R733" i="30"/>
  <c r="R732" i="30"/>
  <c r="R731" i="30"/>
  <c r="R730" i="30"/>
  <c r="R729" i="30"/>
  <c r="R728" i="30"/>
  <c r="R727" i="30"/>
  <c r="R726" i="30"/>
  <c r="R725" i="30"/>
  <c r="R724" i="30"/>
  <c r="R723" i="30"/>
  <c r="R722" i="30"/>
  <c r="R721" i="30"/>
  <c r="R720" i="30"/>
  <c r="R719" i="30"/>
  <c r="R718" i="30"/>
  <c r="R717" i="30"/>
  <c r="R716" i="30"/>
  <c r="R715" i="30"/>
  <c r="R714" i="30"/>
  <c r="R713" i="30"/>
  <c r="R712" i="30"/>
  <c r="R711" i="30"/>
  <c r="R710" i="30"/>
  <c r="R709" i="30"/>
  <c r="R708" i="30"/>
  <c r="R707" i="30"/>
  <c r="R706" i="30"/>
  <c r="R705" i="30"/>
  <c r="R704" i="30"/>
  <c r="R703" i="30"/>
  <c r="R702" i="30"/>
  <c r="R701" i="30"/>
  <c r="R700" i="30"/>
  <c r="R699" i="30"/>
  <c r="R698" i="30"/>
  <c r="R697" i="30"/>
  <c r="R696" i="30"/>
  <c r="R695" i="30"/>
  <c r="R694" i="30"/>
  <c r="R693" i="30"/>
  <c r="R692" i="30"/>
  <c r="R691" i="30"/>
  <c r="R690" i="30"/>
  <c r="R689" i="30"/>
  <c r="R688" i="30"/>
  <c r="R687" i="30"/>
  <c r="R678" i="30"/>
  <c r="R677" i="30"/>
  <c r="R676" i="30"/>
  <c r="R675" i="30"/>
  <c r="R674" i="30"/>
  <c r="R673" i="30"/>
  <c r="R672" i="30"/>
  <c r="R671" i="30"/>
  <c r="R670" i="30"/>
  <c r="R669" i="30"/>
  <c r="R668" i="30"/>
  <c r="R667" i="30"/>
  <c r="R666" i="30"/>
  <c r="R665" i="30"/>
  <c r="R664" i="30"/>
  <c r="R663" i="30"/>
  <c r="R662" i="30"/>
  <c r="R661" i="30"/>
  <c r="R660" i="30"/>
  <c r="R659" i="30"/>
  <c r="R658" i="30"/>
  <c r="R657" i="30"/>
  <c r="R656" i="30"/>
  <c r="R655" i="30"/>
  <c r="R654" i="30"/>
  <c r="R653" i="30"/>
  <c r="R652" i="30"/>
  <c r="R651" i="30"/>
  <c r="R650" i="30"/>
  <c r="R649" i="30"/>
  <c r="R648" i="30"/>
  <c r="R647" i="30"/>
  <c r="R646" i="30"/>
  <c r="R645" i="30"/>
  <c r="R638" i="30"/>
  <c r="R637" i="30"/>
  <c r="R636" i="30"/>
  <c r="R635" i="30"/>
  <c r="R634" i="30"/>
  <c r="R633" i="30"/>
  <c r="R632" i="30"/>
  <c r="R631" i="30"/>
  <c r="R630" i="30"/>
  <c r="R629" i="30"/>
  <c r="R628" i="30"/>
  <c r="R627" i="30"/>
  <c r="R626" i="30"/>
  <c r="R625" i="30"/>
  <c r="R624" i="30"/>
  <c r="R623" i="30"/>
  <c r="R622" i="30"/>
  <c r="R621" i="30"/>
  <c r="R620" i="30"/>
  <c r="R619" i="30"/>
  <c r="R618" i="30"/>
  <c r="R617" i="30"/>
  <c r="R616" i="30"/>
  <c r="R615" i="30"/>
  <c r="R614" i="30"/>
  <c r="R613" i="30"/>
  <c r="R612" i="30"/>
  <c r="R611" i="30"/>
  <c r="R610" i="30"/>
  <c r="R609" i="30"/>
  <c r="R602" i="30"/>
  <c r="R601" i="30"/>
  <c r="R600" i="30"/>
  <c r="R599" i="30"/>
  <c r="R598" i="30"/>
  <c r="R597" i="30"/>
  <c r="R596" i="30"/>
  <c r="R595" i="30"/>
  <c r="R594" i="30"/>
  <c r="R593" i="30"/>
  <c r="R592" i="30"/>
  <c r="R591" i="30"/>
  <c r="R590" i="30"/>
  <c r="R589" i="30"/>
  <c r="R588" i="30"/>
  <c r="R587" i="30"/>
  <c r="R586" i="30"/>
  <c r="R585" i="30"/>
  <c r="R584" i="30"/>
  <c r="R583" i="30"/>
  <c r="R582" i="30"/>
  <c r="R581" i="30"/>
  <c r="R580" i="30"/>
  <c r="R579" i="30"/>
  <c r="R578" i="30"/>
  <c r="R577" i="30"/>
  <c r="R576" i="30"/>
  <c r="R575" i="30"/>
  <c r="R574" i="30"/>
  <c r="R573" i="30"/>
  <c r="R572" i="30"/>
  <c r="R571" i="30"/>
  <c r="R559" i="30"/>
  <c r="R558" i="30"/>
  <c r="R557" i="30"/>
  <c r="R556" i="30"/>
  <c r="R555" i="30"/>
  <c r="R554" i="30"/>
  <c r="R553" i="30"/>
  <c r="R552" i="30"/>
  <c r="R551" i="30"/>
  <c r="R550" i="30"/>
  <c r="R549" i="30"/>
  <c r="R548" i="30"/>
  <c r="R547" i="30"/>
  <c r="R546" i="30"/>
  <c r="R545" i="30"/>
  <c r="R544" i="30"/>
  <c r="R543" i="30"/>
  <c r="R542" i="30"/>
  <c r="R541" i="30"/>
  <c r="R540" i="30"/>
  <c r="R539" i="30"/>
  <c r="R538" i="30"/>
  <c r="R537" i="30"/>
  <c r="R536" i="30"/>
  <c r="R535" i="30"/>
  <c r="R534" i="30"/>
  <c r="R533" i="30"/>
  <c r="R532" i="30"/>
  <c r="R531" i="30"/>
  <c r="R530" i="30"/>
  <c r="R529" i="30"/>
  <c r="R528" i="30"/>
  <c r="R527" i="30"/>
  <c r="R526" i="30"/>
  <c r="R525" i="30"/>
  <c r="R524" i="30"/>
  <c r="R523" i="30"/>
  <c r="R522" i="30"/>
  <c r="R521" i="30"/>
  <c r="R520" i="30"/>
  <c r="R519" i="30"/>
  <c r="R518" i="30"/>
  <c r="R517" i="30"/>
  <c r="R516" i="30"/>
  <c r="R515" i="30"/>
  <c r="R514" i="30"/>
  <c r="R513" i="30"/>
  <c r="R512" i="30"/>
  <c r="R511" i="30"/>
  <c r="R510" i="30"/>
  <c r="R498" i="30"/>
  <c r="R497" i="30"/>
  <c r="R496" i="30"/>
  <c r="R495" i="30"/>
  <c r="R494" i="30"/>
  <c r="R493" i="30"/>
  <c r="R492" i="30"/>
  <c r="R491" i="30"/>
  <c r="R490" i="30"/>
  <c r="R489" i="30"/>
  <c r="R488" i="30"/>
  <c r="R487" i="30"/>
  <c r="R486" i="30"/>
  <c r="R485" i="30"/>
  <c r="R484" i="30"/>
  <c r="R483" i="30"/>
  <c r="R482" i="30"/>
  <c r="R481" i="30"/>
  <c r="R480" i="30"/>
  <c r="R479" i="30"/>
  <c r="R478" i="30"/>
  <c r="R477" i="30"/>
  <c r="R476" i="30"/>
  <c r="R475" i="30"/>
  <c r="R474" i="30"/>
  <c r="R473" i="30"/>
  <c r="R472" i="30"/>
  <c r="R471" i="30"/>
  <c r="R470" i="30"/>
  <c r="R469" i="30"/>
  <c r="R468" i="30"/>
  <c r="R467" i="30"/>
  <c r="R466" i="30"/>
  <c r="R465" i="30"/>
  <c r="R464" i="30"/>
  <c r="R463" i="30"/>
  <c r="R462" i="30"/>
  <c r="R461" i="30"/>
  <c r="R460" i="30"/>
  <c r="R459" i="30"/>
  <c r="R458" i="30"/>
  <c r="R457" i="30"/>
  <c r="R456" i="30"/>
  <c r="R455" i="30"/>
  <c r="R454" i="30"/>
  <c r="R453" i="30"/>
  <c r="R452" i="30"/>
  <c r="R451" i="30"/>
  <c r="R450" i="30"/>
  <c r="R449" i="30"/>
  <c r="R448" i="30"/>
  <c r="R447" i="30"/>
  <c r="R446" i="30"/>
  <c r="R445" i="30"/>
  <c r="R444" i="30"/>
  <c r="R443" i="30"/>
  <c r="R442" i="30"/>
  <c r="R441" i="30"/>
  <c r="R440" i="30"/>
  <c r="R439" i="30"/>
  <c r="R438" i="30"/>
  <c r="R437" i="30"/>
  <c r="R436" i="30"/>
  <c r="R435" i="30"/>
  <c r="R434" i="30"/>
  <c r="R433" i="30"/>
  <c r="R432" i="30"/>
  <c r="R431" i="30"/>
  <c r="R430" i="30"/>
  <c r="R429" i="30"/>
  <c r="R428" i="30"/>
  <c r="R427" i="30"/>
  <c r="R426" i="30"/>
  <c r="R425" i="30"/>
  <c r="R424" i="30"/>
  <c r="R423" i="30"/>
  <c r="R422" i="30"/>
  <c r="R421" i="30"/>
  <c r="R420" i="30"/>
  <c r="R419" i="30"/>
  <c r="R418" i="30"/>
  <c r="R417" i="30"/>
  <c r="R416" i="30"/>
  <c r="R415" i="30"/>
  <c r="R414" i="30"/>
  <c r="R413" i="30"/>
  <c r="R412" i="30"/>
  <c r="R411" i="30"/>
  <c r="R410" i="30"/>
  <c r="R409" i="30"/>
  <c r="R408" i="30"/>
  <c r="R407" i="30"/>
  <c r="R406" i="30"/>
  <c r="R405" i="30"/>
  <c r="R404" i="30"/>
  <c r="R403" i="30"/>
  <c r="R402" i="30"/>
  <c r="R401" i="30"/>
  <c r="R400" i="30"/>
  <c r="R399" i="30"/>
  <c r="R398" i="30"/>
  <c r="R397" i="30"/>
  <c r="R396" i="30"/>
  <c r="R395" i="30"/>
  <c r="R394" i="30"/>
  <c r="R393" i="30"/>
  <c r="R392" i="30"/>
  <c r="R391" i="30"/>
  <c r="R390" i="30"/>
  <c r="R389" i="30"/>
  <c r="R388" i="30"/>
  <c r="R387" i="30"/>
  <c r="R386" i="30"/>
  <c r="R385" i="30"/>
  <c r="R384" i="30"/>
  <c r="R383" i="30"/>
  <c r="R382" i="30"/>
  <c r="R381" i="30"/>
  <c r="R380" i="30"/>
  <c r="R379" i="30"/>
  <c r="R378" i="30"/>
  <c r="R377" i="30"/>
  <c r="R376" i="30"/>
  <c r="R375" i="30"/>
  <c r="R374" i="30"/>
  <c r="R373" i="30"/>
  <c r="R372" i="30"/>
  <c r="R371" i="30"/>
  <c r="R370" i="30"/>
  <c r="R369" i="30"/>
  <c r="R368" i="30"/>
  <c r="R367" i="30"/>
  <c r="R366" i="30"/>
  <c r="R365" i="30"/>
  <c r="R364" i="30"/>
  <c r="R363" i="30"/>
  <c r="R362" i="30"/>
  <c r="R361" i="30"/>
  <c r="R360" i="30"/>
  <c r="R359" i="30"/>
  <c r="R358" i="30"/>
  <c r="R357" i="30"/>
  <c r="R356" i="30"/>
  <c r="R355" i="30"/>
  <c r="R354" i="30"/>
  <c r="R353" i="30"/>
  <c r="R352" i="30"/>
  <c r="R351" i="30"/>
  <c r="R350" i="30"/>
  <c r="R349" i="30"/>
  <c r="R348" i="30"/>
  <c r="R347" i="30"/>
  <c r="R346" i="30"/>
  <c r="R345" i="30"/>
  <c r="R344" i="30"/>
  <c r="R343" i="30"/>
  <c r="R342" i="30"/>
  <c r="R341" i="30"/>
  <c r="R340" i="30"/>
  <c r="R339" i="30"/>
  <c r="R338" i="30"/>
  <c r="R337" i="30"/>
  <c r="R336" i="30"/>
  <c r="R335" i="30"/>
  <c r="R334" i="30"/>
  <c r="R333" i="30"/>
  <c r="R332" i="30"/>
  <c r="R331" i="30"/>
  <c r="R330" i="30"/>
  <c r="R329" i="30"/>
  <c r="R328" i="30"/>
  <c r="R327" i="30"/>
  <c r="R326" i="30"/>
  <c r="R325" i="30"/>
  <c r="R324" i="30"/>
  <c r="R323" i="30"/>
  <c r="R322" i="30"/>
  <c r="R321" i="30"/>
  <c r="R320" i="30"/>
  <c r="R319" i="30"/>
  <c r="R318" i="30"/>
  <c r="R317" i="30"/>
  <c r="R316" i="30"/>
  <c r="R315" i="30"/>
  <c r="R314" i="30"/>
  <c r="R313" i="30"/>
  <c r="R312" i="30"/>
  <c r="R311" i="30"/>
  <c r="R310" i="30"/>
  <c r="R309" i="30"/>
  <c r="R308" i="30"/>
  <c r="R307" i="30"/>
  <c r="R306" i="30"/>
  <c r="R305" i="30"/>
  <c r="R304" i="30"/>
  <c r="R303" i="30"/>
  <c r="R302" i="30"/>
  <c r="R301" i="30"/>
  <c r="R300" i="30"/>
  <c r="R299" i="30"/>
  <c r="R298" i="30"/>
  <c r="R297" i="30"/>
  <c r="R296" i="30"/>
  <c r="R295" i="30"/>
  <c r="R294" i="30"/>
  <c r="R293" i="30"/>
  <c r="R292" i="30"/>
  <c r="R291" i="30"/>
  <c r="R290" i="30"/>
  <c r="R289" i="30"/>
  <c r="R288" i="30"/>
  <c r="R287" i="30"/>
  <c r="R286" i="30"/>
  <c r="R285" i="30"/>
  <c r="R284" i="30"/>
  <c r="R283" i="30"/>
  <c r="R282" i="30"/>
  <c r="R281" i="30"/>
  <c r="R280" i="30"/>
  <c r="R279" i="30"/>
  <c r="R278" i="30"/>
  <c r="R277" i="30"/>
  <c r="R276" i="30"/>
  <c r="R275" i="30"/>
  <c r="R274" i="30"/>
  <c r="R273" i="30"/>
  <c r="R272" i="30"/>
  <c r="R271" i="30"/>
  <c r="R270" i="30"/>
  <c r="R269" i="30"/>
  <c r="R268" i="30"/>
  <c r="R267" i="30"/>
  <c r="R266" i="30"/>
  <c r="R265" i="30"/>
  <c r="R264" i="30"/>
  <c r="R263" i="30"/>
  <c r="R262" i="30"/>
  <c r="R261" i="30"/>
  <c r="R260" i="30"/>
  <c r="R259" i="30"/>
  <c r="R258" i="30"/>
  <c r="R257" i="30"/>
  <c r="R256" i="30"/>
  <c r="R255" i="30"/>
  <c r="R254" i="30"/>
  <c r="R253" i="30"/>
  <c r="R252" i="30"/>
  <c r="R228" i="30"/>
  <c r="R227" i="30"/>
  <c r="R226" i="30"/>
  <c r="R225" i="30"/>
  <c r="R224" i="30"/>
  <c r="R223" i="30"/>
  <c r="R222" i="30"/>
  <c r="R221" i="30"/>
  <c r="R220" i="30"/>
  <c r="R219" i="30"/>
  <c r="R218" i="30"/>
  <c r="R217" i="30"/>
  <c r="R216" i="30"/>
  <c r="R215" i="30"/>
  <c r="R214" i="30"/>
  <c r="R213" i="30"/>
  <c r="R212" i="30"/>
  <c r="R211" i="30"/>
  <c r="R210" i="30"/>
  <c r="R204" i="30"/>
  <c r="R203" i="30"/>
  <c r="R202" i="30"/>
  <c r="R201" i="30"/>
  <c r="R196" i="30"/>
  <c r="R195" i="30"/>
  <c r="R194" i="30"/>
  <c r="R193" i="30"/>
  <c r="R192" i="30"/>
  <c r="R190" i="30"/>
  <c r="R189" i="30"/>
  <c r="R188" i="30"/>
  <c r="R187" i="30"/>
  <c r="R186" i="30"/>
  <c r="R185" i="30"/>
  <c r="R184" i="30"/>
  <c r="R183" i="30"/>
  <c r="R182" i="30"/>
  <c r="R181" i="30"/>
  <c r="R180" i="30"/>
  <c r="R179" i="30"/>
  <c r="R178" i="30"/>
  <c r="R177" i="30"/>
  <c r="R175" i="30"/>
  <c r="R174" i="30"/>
  <c r="R167" i="30"/>
  <c r="R166" i="30"/>
  <c r="R163" i="30"/>
  <c r="R162" i="30"/>
  <c r="R161" i="30"/>
  <c r="R160" i="30"/>
  <c r="R159" i="30"/>
  <c r="R158" i="30"/>
  <c r="R157" i="30"/>
  <c r="R156" i="30"/>
  <c r="R155" i="30"/>
  <c r="R154" i="30"/>
  <c r="R127" i="30"/>
  <c r="R126" i="30"/>
  <c r="R125" i="30"/>
  <c r="R124" i="30"/>
  <c r="R123" i="30"/>
  <c r="R122" i="30"/>
  <c r="R121" i="30"/>
  <c r="R120" i="30"/>
  <c r="R119" i="30"/>
  <c r="R118" i="30"/>
  <c r="R117" i="30"/>
  <c r="R116" i="30"/>
  <c r="R115" i="30"/>
  <c r="R110" i="30"/>
  <c r="R109" i="30"/>
  <c r="R108" i="30"/>
  <c r="R107" i="30"/>
  <c r="R106" i="30"/>
  <c r="R105" i="30"/>
  <c r="R104" i="30"/>
  <c r="R103" i="30"/>
  <c r="R102" i="30"/>
  <c r="R101" i="30"/>
  <c r="R100" i="30"/>
  <c r="R99" i="30"/>
  <c r="R98" i="30"/>
  <c r="R97" i="30"/>
  <c r="R96" i="30"/>
  <c r="R95" i="30"/>
  <c r="R94" i="30"/>
  <c r="R93" i="30"/>
  <c r="R92" i="30"/>
  <c r="R91" i="30"/>
  <c r="R90" i="30"/>
  <c r="R89" i="30"/>
  <c r="R88" i="30"/>
  <c r="R87" i="30"/>
  <c r="R86" i="30"/>
  <c r="R85" i="30"/>
  <c r="R84" i="30"/>
  <c r="R83" i="30"/>
  <c r="R82" i="30"/>
  <c r="R81" i="30"/>
  <c r="R80" i="30"/>
  <c r="R79" i="30"/>
  <c r="R78" i="30"/>
  <c r="R77" i="30"/>
  <c r="R76" i="30"/>
  <c r="R75" i="30"/>
  <c r="R74" i="30"/>
  <c r="R73" i="30"/>
  <c r="R72" i="30"/>
  <c r="R71" i="30"/>
  <c r="R70" i="30"/>
  <c r="R69" i="30"/>
  <c r="R68" i="30"/>
  <c r="R67" i="30"/>
  <c r="R66" i="30"/>
  <c r="R65" i="30"/>
  <c r="R64" i="30"/>
  <c r="R63" i="30"/>
  <c r="R62" i="30"/>
  <c r="R61" i="30"/>
  <c r="R60" i="30"/>
  <c r="R59" i="30"/>
  <c r="R54" i="30"/>
  <c r="R53" i="30"/>
  <c r="R52" i="30"/>
  <c r="R51" i="30"/>
  <c r="R50" i="30"/>
  <c r="R49" i="30"/>
  <c r="R48" i="30"/>
  <c r="R47" i="30"/>
  <c r="R46" i="30"/>
  <c r="R45" i="30"/>
  <c r="R44" i="30"/>
  <c r="R43" i="30"/>
  <c r="R42" i="30"/>
  <c r="R41" i="30"/>
  <c r="R40" i="30"/>
  <c r="R39" i="30"/>
  <c r="R38" i="30"/>
  <c r="R36" i="30"/>
  <c r="R35" i="30"/>
  <c r="R34" i="30"/>
  <c r="R33" i="30"/>
  <c r="R32" i="30"/>
  <c r="R31" i="30"/>
  <c r="R30" i="30"/>
  <c r="R29" i="30"/>
  <c r="R28" i="30"/>
  <c r="R27" i="30"/>
  <c r="R26" i="30"/>
  <c r="R25" i="30"/>
  <c r="R24" i="30"/>
  <c r="R23" i="30"/>
  <c r="R22" i="30"/>
  <c r="R21" i="30"/>
  <c r="R20" i="30"/>
  <c r="R19" i="30"/>
  <c r="R18" i="30"/>
  <c r="R17" i="30"/>
  <c r="R16" i="30"/>
  <c r="R15" i="30"/>
  <c r="R14" i="30"/>
  <c r="R13" i="30"/>
  <c r="R12" i="30"/>
  <c r="R11" i="30"/>
  <c r="R10" i="30"/>
  <c r="R9" i="30"/>
  <c r="R8" i="30"/>
  <c r="R7" i="30"/>
  <c r="R6" i="30"/>
  <c r="N741" i="30"/>
  <c r="N740" i="30"/>
  <c r="N739" i="30"/>
  <c r="N738" i="30"/>
  <c r="N737" i="30"/>
  <c r="N736" i="30"/>
  <c r="N735" i="30"/>
  <c r="N734" i="30"/>
  <c r="N733" i="30"/>
  <c r="N732" i="30"/>
  <c r="N731" i="30"/>
  <c r="N730" i="30"/>
  <c r="N729" i="30"/>
  <c r="N728" i="30"/>
  <c r="N727" i="30"/>
  <c r="N726" i="30"/>
  <c r="N725" i="30"/>
  <c r="N724" i="30"/>
  <c r="N723" i="30"/>
  <c r="N722" i="30"/>
  <c r="N721" i="30"/>
  <c r="N720" i="30"/>
  <c r="N719" i="30"/>
  <c r="N718" i="30"/>
  <c r="N717" i="30"/>
  <c r="N716" i="30"/>
  <c r="N715" i="30"/>
  <c r="N714" i="30"/>
  <c r="N713" i="30"/>
  <c r="N712" i="30"/>
  <c r="N711" i="30"/>
  <c r="N710" i="30"/>
  <c r="N709" i="30"/>
  <c r="N708" i="30"/>
  <c r="N707" i="30"/>
  <c r="N706" i="30"/>
  <c r="N705" i="30"/>
  <c r="N704" i="30"/>
  <c r="N703" i="30"/>
  <c r="N702" i="30"/>
  <c r="N701" i="30"/>
  <c r="N700" i="30"/>
  <c r="N699" i="30"/>
  <c r="N698" i="30"/>
  <c r="N697" i="30"/>
  <c r="N696" i="30"/>
  <c r="N695" i="30"/>
  <c r="N694" i="30"/>
  <c r="N693" i="30"/>
  <c r="N692" i="30"/>
  <c r="N691" i="30"/>
  <c r="N690" i="30"/>
  <c r="N689" i="30"/>
  <c r="N688" i="30"/>
  <c r="N687" i="30"/>
  <c r="N678" i="30"/>
  <c r="N677" i="30"/>
  <c r="N676" i="30"/>
  <c r="N675" i="30"/>
  <c r="N674" i="30"/>
  <c r="N673" i="30"/>
  <c r="N672" i="30"/>
  <c r="N671" i="30"/>
  <c r="N670" i="30"/>
  <c r="N669" i="30"/>
  <c r="N668" i="30"/>
  <c r="N667" i="30"/>
  <c r="N666" i="30"/>
  <c r="N665" i="30"/>
  <c r="N664" i="30"/>
  <c r="N663" i="30"/>
  <c r="N662" i="30"/>
  <c r="N661" i="30"/>
  <c r="N660" i="30"/>
  <c r="N659" i="30"/>
  <c r="N658" i="30"/>
  <c r="N657" i="30"/>
  <c r="N656" i="30"/>
  <c r="N655" i="30"/>
  <c r="N654" i="30"/>
  <c r="N653" i="30"/>
  <c r="N652" i="30"/>
  <c r="N651" i="30"/>
  <c r="N650" i="30"/>
  <c r="N649" i="30"/>
  <c r="N648" i="30"/>
  <c r="N647" i="30"/>
  <c r="N646" i="30"/>
  <c r="N645" i="30"/>
  <c r="N638" i="30"/>
  <c r="N637" i="30"/>
  <c r="N636" i="30"/>
  <c r="N635" i="30"/>
  <c r="N634" i="30"/>
  <c r="N633" i="30"/>
  <c r="N632" i="30"/>
  <c r="N631" i="30"/>
  <c r="N630" i="30"/>
  <c r="N629" i="30"/>
  <c r="N628" i="30"/>
  <c r="N627" i="30"/>
  <c r="N626" i="30"/>
  <c r="N625" i="30"/>
  <c r="N624" i="30"/>
  <c r="N623" i="30"/>
  <c r="N622" i="30"/>
  <c r="N621" i="30"/>
  <c r="N620" i="30"/>
  <c r="N619" i="30"/>
  <c r="N618" i="30"/>
  <c r="N617" i="30"/>
  <c r="N616" i="30"/>
  <c r="N615" i="30"/>
  <c r="N614" i="30"/>
  <c r="N613" i="30"/>
  <c r="N612" i="30"/>
  <c r="N611" i="30"/>
  <c r="N610" i="30"/>
  <c r="N609" i="30"/>
  <c r="N602" i="30"/>
  <c r="N601" i="30"/>
  <c r="N600" i="30"/>
  <c r="N599" i="30"/>
  <c r="N598" i="30"/>
  <c r="N597" i="30"/>
  <c r="N596" i="30"/>
  <c r="N595" i="30"/>
  <c r="N594" i="30"/>
  <c r="N593" i="30"/>
  <c r="N592" i="30"/>
  <c r="N591" i="30"/>
  <c r="N590" i="30"/>
  <c r="N589" i="30"/>
  <c r="N588" i="30"/>
  <c r="N587" i="30"/>
  <c r="N586" i="30"/>
  <c r="N585" i="30"/>
  <c r="N584" i="30"/>
  <c r="N583" i="30"/>
  <c r="N582" i="30"/>
  <c r="N581" i="30"/>
  <c r="N580" i="30"/>
  <c r="N579" i="30"/>
  <c r="N578" i="30"/>
  <c r="N577" i="30"/>
  <c r="N576" i="30"/>
  <c r="N575" i="30"/>
  <c r="N574" i="30"/>
  <c r="N573" i="30"/>
  <c r="N572" i="30"/>
  <c r="N571" i="30"/>
  <c r="N559" i="30"/>
  <c r="N558" i="30"/>
  <c r="N557" i="30"/>
  <c r="N556" i="30"/>
  <c r="N555" i="30"/>
  <c r="N554" i="30"/>
  <c r="N553" i="30"/>
  <c r="N552" i="30"/>
  <c r="N551" i="30"/>
  <c r="N550" i="30"/>
  <c r="N549" i="30"/>
  <c r="N548" i="30"/>
  <c r="N547" i="30"/>
  <c r="N546" i="30"/>
  <c r="N545" i="30"/>
  <c r="N544" i="30"/>
  <c r="N543" i="30"/>
  <c r="N542" i="30"/>
  <c r="N541" i="30"/>
  <c r="N540" i="30"/>
  <c r="N539" i="30"/>
  <c r="N538" i="30"/>
  <c r="N537" i="30"/>
  <c r="N536" i="30"/>
  <c r="N535" i="30"/>
  <c r="N534" i="30"/>
  <c r="N533" i="30"/>
  <c r="N532" i="30"/>
  <c r="N531" i="30"/>
  <c r="N530" i="30"/>
  <c r="N529" i="30"/>
  <c r="N528" i="30"/>
  <c r="N527" i="30"/>
  <c r="N526" i="30"/>
  <c r="N525" i="30"/>
  <c r="N524" i="30"/>
  <c r="N523" i="30"/>
  <c r="N522" i="30"/>
  <c r="N521" i="30"/>
  <c r="N520" i="30"/>
  <c r="N519" i="30"/>
  <c r="N518" i="30"/>
  <c r="N517" i="30"/>
  <c r="N516" i="30"/>
  <c r="N515" i="30"/>
  <c r="N514" i="30"/>
  <c r="N513" i="30"/>
  <c r="N512" i="30"/>
  <c r="N511" i="30"/>
  <c r="N510" i="30"/>
  <c r="N498" i="30"/>
  <c r="N497" i="30"/>
  <c r="N496" i="30"/>
  <c r="N495" i="30"/>
  <c r="N494" i="30"/>
  <c r="N493" i="30"/>
  <c r="N492" i="30"/>
  <c r="N491" i="30"/>
  <c r="N490" i="30"/>
  <c r="N489" i="30"/>
  <c r="N488" i="30"/>
  <c r="N487" i="30"/>
  <c r="N486" i="30"/>
  <c r="N485" i="30"/>
  <c r="N484" i="30"/>
  <c r="N483" i="30"/>
  <c r="N482" i="30"/>
  <c r="N481" i="30"/>
  <c r="N480" i="30"/>
  <c r="N479" i="30"/>
  <c r="N478" i="30"/>
  <c r="N477" i="30"/>
  <c r="N476" i="30"/>
  <c r="N475" i="30"/>
  <c r="N474" i="30"/>
  <c r="N473" i="30"/>
  <c r="N472" i="30"/>
  <c r="N471" i="30"/>
  <c r="N470" i="30"/>
  <c r="N469" i="30"/>
  <c r="N468" i="30"/>
  <c r="N467" i="30"/>
  <c r="N466" i="30"/>
  <c r="N465" i="30"/>
  <c r="N464" i="30"/>
  <c r="N463" i="30"/>
  <c r="N462" i="30"/>
  <c r="N461" i="30"/>
  <c r="N460" i="30"/>
  <c r="N459" i="30"/>
  <c r="N458" i="30"/>
  <c r="N457" i="30"/>
  <c r="N456" i="30"/>
  <c r="N455" i="30"/>
  <c r="N454" i="30"/>
  <c r="N453" i="30"/>
  <c r="N452" i="30"/>
  <c r="N451" i="30"/>
  <c r="N450" i="30"/>
  <c r="N449" i="30"/>
  <c r="N448" i="30"/>
  <c r="N447" i="30"/>
  <c r="N446" i="30"/>
  <c r="N445" i="30"/>
  <c r="N444" i="30"/>
  <c r="N443" i="30"/>
  <c r="N442" i="30"/>
  <c r="N441" i="30"/>
  <c r="N440" i="30"/>
  <c r="N439" i="30"/>
  <c r="N438" i="30"/>
  <c r="N437" i="30"/>
  <c r="N436" i="30"/>
  <c r="N435" i="30"/>
  <c r="N434" i="30"/>
  <c r="N433" i="30"/>
  <c r="N432" i="30"/>
  <c r="N431" i="30"/>
  <c r="N430" i="30"/>
  <c r="N429" i="30"/>
  <c r="N428" i="30"/>
  <c r="N427" i="30"/>
  <c r="N426" i="30"/>
  <c r="N425" i="30"/>
  <c r="N424" i="30"/>
  <c r="N423" i="30"/>
  <c r="N422" i="30"/>
  <c r="N421" i="30"/>
  <c r="N420" i="30"/>
  <c r="N419" i="30"/>
  <c r="N418" i="30"/>
  <c r="N417" i="30"/>
  <c r="N416" i="30"/>
  <c r="N415" i="30"/>
  <c r="N414" i="30"/>
  <c r="N413" i="30"/>
  <c r="N412" i="30"/>
  <c r="N411" i="30"/>
  <c r="N410" i="30"/>
  <c r="N409" i="30"/>
  <c r="N408" i="30"/>
  <c r="N407" i="30"/>
  <c r="N406" i="30"/>
  <c r="N405" i="30"/>
  <c r="N404" i="30"/>
  <c r="N403" i="30"/>
  <c r="N402" i="30"/>
  <c r="N401" i="30"/>
  <c r="N400" i="30"/>
  <c r="N399" i="30"/>
  <c r="N398" i="30"/>
  <c r="N397" i="30"/>
  <c r="N396" i="30"/>
  <c r="N395" i="30"/>
  <c r="N394" i="30"/>
  <c r="N393" i="30"/>
  <c r="N392" i="30"/>
  <c r="N391" i="30"/>
  <c r="N390" i="30"/>
  <c r="N389" i="30"/>
  <c r="N388" i="30"/>
  <c r="N387" i="30"/>
  <c r="N386" i="30"/>
  <c r="N385" i="30"/>
  <c r="N384" i="30"/>
  <c r="N383" i="30"/>
  <c r="N382" i="30"/>
  <c r="N381" i="30"/>
  <c r="N380" i="30"/>
  <c r="N379" i="30"/>
  <c r="N378" i="30"/>
  <c r="N377" i="30"/>
  <c r="N376" i="30"/>
  <c r="N375" i="30"/>
  <c r="N374" i="30"/>
  <c r="N373" i="30"/>
  <c r="N372" i="30"/>
  <c r="N371" i="30"/>
  <c r="N370" i="30"/>
  <c r="N369" i="30"/>
  <c r="N368" i="30"/>
  <c r="N367" i="30"/>
  <c r="N366" i="30"/>
  <c r="N365" i="30"/>
  <c r="N364" i="30"/>
  <c r="N363" i="30"/>
  <c r="N362" i="30"/>
  <c r="N361" i="30"/>
  <c r="N360" i="30"/>
  <c r="N359" i="30"/>
  <c r="N358" i="30"/>
  <c r="N357" i="30"/>
  <c r="N356" i="30"/>
  <c r="N355" i="30"/>
  <c r="N354" i="30"/>
  <c r="N353" i="30"/>
  <c r="N352" i="30"/>
  <c r="N351" i="30"/>
  <c r="N350" i="30"/>
  <c r="N349" i="30"/>
  <c r="N348" i="30"/>
  <c r="N347" i="30"/>
  <c r="N346" i="30"/>
  <c r="N345" i="30"/>
  <c r="N344" i="30"/>
  <c r="N343" i="30"/>
  <c r="N342" i="30"/>
  <c r="N341" i="30"/>
  <c r="N340" i="30"/>
  <c r="N339" i="30"/>
  <c r="N338" i="30"/>
  <c r="N337" i="30"/>
  <c r="N336" i="30"/>
  <c r="N335" i="30"/>
  <c r="N334" i="30"/>
  <c r="N333" i="30"/>
  <c r="N332" i="30"/>
  <c r="N331" i="30"/>
  <c r="N330" i="30"/>
  <c r="N329" i="30"/>
  <c r="N328" i="30"/>
  <c r="N327" i="30"/>
  <c r="N326" i="30"/>
  <c r="N325" i="30"/>
  <c r="N324" i="30"/>
  <c r="N323" i="30"/>
  <c r="N322" i="30"/>
  <c r="N321" i="30"/>
  <c r="N320" i="30"/>
  <c r="N319" i="30"/>
  <c r="N318" i="30"/>
  <c r="N317" i="30"/>
  <c r="N316" i="30"/>
  <c r="N315" i="30"/>
  <c r="N314" i="30"/>
  <c r="N313" i="30"/>
  <c r="N312" i="30"/>
  <c r="N311" i="30"/>
  <c r="N310" i="30"/>
  <c r="N309" i="30"/>
  <c r="N308" i="30"/>
  <c r="N307" i="30"/>
  <c r="N306" i="30"/>
  <c r="N305" i="30"/>
  <c r="N304" i="30"/>
  <c r="N303" i="30"/>
  <c r="N302" i="30"/>
  <c r="N301" i="30"/>
  <c r="N300" i="30"/>
  <c r="N299" i="30"/>
  <c r="N298" i="30"/>
  <c r="N297" i="30"/>
  <c r="N296" i="30"/>
  <c r="N295" i="30"/>
  <c r="N294" i="30"/>
  <c r="N293" i="30"/>
  <c r="N292" i="30"/>
  <c r="N291" i="30"/>
  <c r="N290" i="30"/>
  <c r="N289" i="30"/>
  <c r="N288" i="30"/>
  <c r="N287" i="30"/>
  <c r="N286" i="30"/>
  <c r="N285" i="30"/>
  <c r="N284" i="30"/>
  <c r="N283" i="30"/>
  <c r="N282" i="30"/>
  <c r="N281" i="30"/>
  <c r="N280" i="30"/>
  <c r="N279" i="30"/>
  <c r="N278" i="30"/>
  <c r="N277" i="30"/>
  <c r="N276" i="30"/>
  <c r="N275" i="30"/>
  <c r="N274" i="30"/>
  <c r="N273" i="30"/>
  <c r="N272" i="30"/>
  <c r="N271" i="30"/>
  <c r="N270" i="30"/>
  <c r="N269" i="30"/>
  <c r="N268" i="30"/>
  <c r="N267" i="30"/>
  <c r="N266" i="30"/>
  <c r="N265" i="30"/>
  <c r="N264" i="30"/>
  <c r="N263" i="30"/>
  <c r="N262" i="30"/>
  <c r="N261" i="30"/>
  <c r="N260" i="30"/>
  <c r="N259" i="30"/>
  <c r="N258" i="30"/>
  <c r="N257" i="30"/>
  <c r="N256" i="30"/>
  <c r="N255" i="30"/>
  <c r="N254" i="30"/>
  <c r="N253" i="30"/>
  <c r="N252" i="30"/>
  <c r="N228" i="30"/>
  <c r="N227" i="30"/>
  <c r="N226" i="30"/>
  <c r="N225" i="30"/>
  <c r="N224" i="30"/>
  <c r="N223" i="30"/>
  <c r="N222" i="30"/>
  <c r="N221" i="30"/>
  <c r="N220" i="30"/>
  <c r="N219" i="30"/>
  <c r="N218" i="30"/>
  <c r="N217" i="30"/>
  <c r="N216" i="30"/>
  <c r="N215" i="30"/>
  <c r="N214" i="30"/>
  <c r="N213" i="30"/>
  <c r="N212" i="30"/>
  <c r="N211" i="30"/>
  <c r="N210" i="30"/>
  <c r="N204" i="30"/>
  <c r="N203" i="30"/>
  <c r="N202" i="30"/>
  <c r="N201" i="30"/>
  <c r="N196" i="30"/>
  <c r="N195" i="30"/>
  <c r="N194" i="30"/>
  <c r="N193" i="30"/>
  <c r="N192" i="30"/>
  <c r="N190" i="30"/>
  <c r="N189" i="30"/>
  <c r="N188" i="30"/>
  <c r="N187" i="30"/>
  <c r="N186" i="30"/>
  <c r="N185" i="30"/>
  <c r="N184" i="30"/>
  <c r="N183" i="30"/>
  <c r="N182" i="30"/>
  <c r="N181" i="30"/>
  <c r="N180" i="30"/>
  <c r="N179" i="30"/>
  <c r="N178" i="30"/>
  <c r="N177" i="30"/>
  <c r="N175" i="30"/>
  <c r="N174" i="30"/>
  <c r="N167" i="30"/>
  <c r="N166" i="30"/>
  <c r="N165" i="30"/>
  <c r="N164" i="30"/>
  <c r="N163" i="30"/>
  <c r="N162" i="30"/>
  <c r="N161" i="30"/>
  <c r="N160" i="30"/>
  <c r="N159" i="30"/>
  <c r="N158" i="30"/>
  <c r="N157" i="30"/>
  <c r="N156" i="30"/>
  <c r="N155" i="30"/>
  <c r="N154" i="30"/>
  <c r="N127" i="30"/>
  <c r="N126" i="30"/>
  <c r="N125" i="30"/>
  <c r="N124" i="30"/>
  <c r="N123" i="30"/>
  <c r="N122" i="30"/>
  <c r="N121" i="30"/>
  <c r="N120" i="30"/>
  <c r="N119" i="30"/>
  <c r="N118" i="30"/>
  <c r="N117" i="30"/>
  <c r="N116" i="30"/>
  <c r="N115" i="30"/>
  <c r="N110" i="30"/>
  <c r="N109" i="30"/>
  <c r="N108" i="30"/>
  <c r="N107" i="30"/>
  <c r="N106" i="30"/>
  <c r="N105" i="30"/>
  <c r="N104" i="30"/>
  <c r="N103" i="30"/>
  <c r="N102" i="30"/>
  <c r="N101" i="30"/>
  <c r="N100" i="30"/>
  <c r="N99" i="30"/>
  <c r="N98" i="30"/>
  <c r="N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N71" i="30"/>
  <c r="N70" i="30"/>
  <c r="N69" i="30"/>
  <c r="N68" i="30"/>
  <c r="N67" i="30"/>
  <c r="N66" i="30"/>
  <c r="N65" i="30"/>
  <c r="N64" i="30"/>
  <c r="N63" i="30"/>
  <c r="N62" i="30"/>
  <c r="N61" i="30"/>
  <c r="N60" i="30"/>
  <c r="N59" i="30"/>
  <c r="N54" i="30"/>
  <c r="N53" i="30"/>
  <c r="N52" i="30"/>
  <c r="N51" i="30"/>
  <c r="N50" i="30"/>
  <c r="N49" i="30"/>
  <c r="N48" i="30"/>
  <c r="N47" i="30"/>
  <c r="N46" i="30"/>
  <c r="N45" i="30"/>
  <c r="N44" i="30"/>
  <c r="N43" i="30"/>
  <c r="N42" i="30"/>
  <c r="N41" i="30"/>
  <c r="N40" i="30"/>
  <c r="N39" i="30"/>
  <c r="N38" i="30"/>
  <c r="N37" i="30"/>
  <c r="N36" i="30"/>
  <c r="N35" i="30"/>
  <c r="N34" i="30"/>
  <c r="N33" i="30"/>
  <c r="N32" i="30"/>
  <c r="N31" i="30"/>
  <c r="N30" i="30"/>
  <c r="N29" i="30"/>
  <c r="N28" i="30"/>
  <c r="N27" i="30"/>
  <c r="N26" i="30"/>
  <c r="N25" i="30"/>
  <c r="N24" i="30"/>
  <c r="N23" i="30"/>
  <c r="N22" i="30"/>
  <c r="N21" i="30"/>
  <c r="N20" i="30"/>
  <c r="N19" i="30"/>
  <c r="N18" i="30"/>
  <c r="N17" i="30"/>
  <c r="N16" i="30"/>
  <c r="N15" i="30"/>
  <c r="N14" i="30"/>
  <c r="N13" i="30"/>
  <c r="N12" i="30"/>
  <c r="N11" i="30"/>
  <c r="N10" i="30"/>
  <c r="N9" i="30"/>
  <c r="N8" i="30"/>
  <c r="N7" i="30"/>
  <c r="N6" i="30"/>
  <c r="J741" i="30"/>
  <c r="J740" i="30"/>
  <c r="J739" i="30"/>
  <c r="J738" i="30"/>
  <c r="J737" i="30"/>
  <c r="J736" i="30"/>
  <c r="J735" i="30"/>
  <c r="J734" i="30"/>
  <c r="J733" i="30"/>
  <c r="J732" i="30"/>
  <c r="J731" i="30"/>
  <c r="J730" i="30"/>
  <c r="J729" i="30"/>
  <c r="J728" i="30"/>
  <c r="J727" i="30"/>
  <c r="J726" i="30"/>
  <c r="J725" i="30"/>
  <c r="J724" i="30"/>
  <c r="J723" i="30"/>
  <c r="J722" i="30"/>
  <c r="J721" i="30"/>
  <c r="J720" i="30"/>
  <c r="J719" i="30"/>
  <c r="J718" i="30"/>
  <c r="J717" i="30"/>
  <c r="J716" i="30"/>
  <c r="J715" i="30"/>
  <c r="J714" i="30"/>
  <c r="J713" i="30"/>
  <c r="J712" i="30"/>
  <c r="J711" i="30"/>
  <c r="J710" i="30"/>
  <c r="J709" i="30"/>
  <c r="J708" i="30"/>
  <c r="J707" i="30"/>
  <c r="J706" i="30"/>
  <c r="J705" i="30"/>
  <c r="J704" i="30"/>
  <c r="J703" i="30"/>
  <c r="J702" i="30"/>
  <c r="J701" i="30"/>
  <c r="J700" i="30"/>
  <c r="J699" i="30"/>
  <c r="J698" i="30"/>
  <c r="J697" i="30"/>
  <c r="J696" i="30"/>
  <c r="J695" i="30"/>
  <c r="J694" i="30"/>
  <c r="J693" i="30"/>
  <c r="J692" i="30"/>
  <c r="J691" i="30"/>
  <c r="J690" i="30"/>
  <c r="J689" i="30"/>
  <c r="J688" i="30"/>
  <c r="J687" i="30"/>
  <c r="J678" i="30"/>
  <c r="J677" i="30"/>
  <c r="J676" i="30"/>
  <c r="J675" i="30"/>
  <c r="J674" i="30"/>
  <c r="J673" i="30"/>
  <c r="J672" i="30"/>
  <c r="J671" i="30"/>
  <c r="J670" i="30"/>
  <c r="J669" i="30"/>
  <c r="J668" i="30"/>
  <c r="J667" i="30"/>
  <c r="J666" i="30"/>
  <c r="J665" i="30"/>
  <c r="J664" i="30"/>
  <c r="J663" i="30"/>
  <c r="J662" i="30"/>
  <c r="J661" i="30"/>
  <c r="J660" i="30"/>
  <c r="J659" i="30"/>
  <c r="J658" i="30"/>
  <c r="J657" i="30"/>
  <c r="J656" i="30"/>
  <c r="J655" i="30"/>
  <c r="J654" i="30"/>
  <c r="J653" i="30"/>
  <c r="J652" i="30"/>
  <c r="J651" i="30"/>
  <c r="J650" i="30"/>
  <c r="J649" i="30"/>
  <c r="J648" i="30"/>
  <c r="J647" i="30"/>
  <c r="J646" i="30"/>
  <c r="J645" i="30"/>
  <c r="J638" i="30"/>
  <c r="J637" i="30"/>
  <c r="J636" i="30"/>
  <c r="J635" i="30"/>
  <c r="J634" i="30"/>
  <c r="J633" i="30"/>
  <c r="J632" i="30"/>
  <c r="J631" i="30"/>
  <c r="J630" i="30"/>
  <c r="J629" i="30"/>
  <c r="J628" i="30"/>
  <c r="J627" i="30"/>
  <c r="J626" i="30"/>
  <c r="J625" i="30"/>
  <c r="J624" i="30"/>
  <c r="J623" i="30"/>
  <c r="J622" i="30"/>
  <c r="J621" i="30"/>
  <c r="J620" i="30"/>
  <c r="J619" i="30"/>
  <c r="J618" i="30"/>
  <c r="J617" i="30"/>
  <c r="J616" i="30"/>
  <c r="J615" i="30"/>
  <c r="J614" i="30"/>
  <c r="J613" i="30"/>
  <c r="J612" i="30"/>
  <c r="J611" i="30"/>
  <c r="J610" i="30"/>
  <c r="J609" i="30"/>
  <c r="J602" i="30"/>
  <c r="J601" i="30"/>
  <c r="J600" i="30"/>
  <c r="J599" i="30"/>
  <c r="J598" i="30"/>
  <c r="J597" i="30"/>
  <c r="J596" i="30"/>
  <c r="J595" i="30"/>
  <c r="J594" i="30"/>
  <c r="J593" i="30"/>
  <c r="J592" i="30"/>
  <c r="J591" i="30"/>
  <c r="J590" i="30"/>
  <c r="J589" i="30"/>
  <c r="J588" i="30"/>
  <c r="J587" i="30"/>
  <c r="J586" i="30"/>
  <c r="J585" i="30"/>
  <c r="J584" i="30"/>
  <c r="J583" i="30"/>
  <c r="J582" i="30"/>
  <c r="J581" i="30"/>
  <c r="J580" i="30"/>
  <c r="J579" i="30"/>
  <c r="J578" i="30"/>
  <c r="J577" i="30"/>
  <c r="J576" i="30"/>
  <c r="J575" i="30"/>
  <c r="J574" i="30"/>
  <c r="J573" i="30"/>
  <c r="J572" i="30"/>
  <c r="J571" i="30"/>
  <c r="J559" i="30"/>
  <c r="J558" i="30"/>
  <c r="J557" i="30"/>
  <c r="J556" i="30"/>
  <c r="J555" i="30"/>
  <c r="J554" i="30"/>
  <c r="J553" i="30"/>
  <c r="J552" i="30"/>
  <c r="J551" i="30"/>
  <c r="J550" i="30"/>
  <c r="J549" i="30"/>
  <c r="J548" i="30"/>
  <c r="J547" i="30"/>
  <c r="J546" i="30"/>
  <c r="J545" i="30"/>
  <c r="J544" i="30"/>
  <c r="J543" i="30"/>
  <c r="J542" i="30"/>
  <c r="J541" i="30"/>
  <c r="J540" i="30"/>
  <c r="J539" i="30"/>
  <c r="J538" i="30"/>
  <c r="J537" i="30"/>
  <c r="J536" i="30"/>
  <c r="J535" i="30"/>
  <c r="J534" i="30"/>
  <c r="J533" i="30"/>
  <c r="J532" i="30"/>
  <c r="J531" i="30"/>
  <c r="J530" i="30"/>
  <c r="J529" i="30"/>
  <c r="J528" i="30"/>
  <c r="J527" i="30"/>
  <c r="J526" i="30"/>
  <c r="J525" i="30"/>
  <c r="J524" i="30"/>
  <c r="J523" i="30"/>
  <c r="J522" i="30"/>
  <c r="J521" i="30"/>
  <c r="J520" i="30"/>
  <c r="J519" i="30"/>
  <c r="J518" i="30"/>
  <c r="J517" i="30"/>
  <c r="J516" i="30"/>
  <c r="J515" i="30"/>
  <c r="J514" i="30"/>
  <c r="J513" i="30"/>
  <c r="J512" i="30"/>
  <c r="J511" i="30"/>
  <c r="J510" i="30"/>
  <c r="J498" i="30"/>
  <c r="J497" i="30"/>
  <c r="J496" i="30"/>
  <c r="J495" i="30"/>
  <c r="J494" i="30"/>
  <c r="J493" i="30"/>
  <c r="J492" i="30"/>
  <c r="J491" i="30"/>
  <c r="J490" i="30"/>
  <c r="J489" i="30"/>
  <c r="J488" i="30"/>
  <c r="J487" i="30"/>
  <c r="J486" i="30"/>
  <c r="J485" i="30"/>
  <c r="J484" i="30"/>
  <c r="J483" i="30"/>
  <c r="J482" i="30"/>
  <c r="J481" i="30"/>
  <c r="J480" i="30"/>
  <c r="J479" i="30"/>
  <c r="J478" i="30"/>
  <c r="J477" i="30"/>
  <c r="J476" i="30"/>
  <c r="J475" i="30"/>
  <c r="J474" i="30"/>
  <c r="J473" i="30"/>
  <c r="J472" i="30"/>
  <c r="J471" i="30"/>
  <c r="J470" i="30"/>
  <c r="J469" i="30"/>
  <c r="J468" i="30"/>
  <c r="J467" i="30"/>
  <c r="J466" i="30"/>
  <c r="J465" i="30"/>
  <c r="J464" i="30"/>
  <c r="J463" i="30"/>
  <c r="J462" i="30"/>
  <c r="J461" i="30"/>
  <c r="J460" i="30"/>
  <c r="J459" i="30"/>
  <c r="J458" i="30"/>
  <c r="J457" i="30"/>
  <c r="J456" i="30"/>
  <c r="J455" i="30"/>
  <c r="J454" i="30"/>
  <c r="J453" i="30"/>
  <c r="J452" i="30"/>
  <c r="J451" i="30"/>
  <c r="J450" i="30"/>
  <c r="J449" i="30"/>
  <c r="J448" i="30"/>
  <c r="J447" i="30"/>
  <c r="J446" i="30"/>
  <c r="J445" i="30"/>
  <c r="J444" i="30"/>
  <c r="J443" i="30"/>
  <c r="J442" i="30"/>
  <c r="J441" i="30"/>
  <c r="J440" i="30"/>
  <c r="J439" i="30"/>
  <c r="J438" i="30"/>
  <c r="J437" i="30"/>
  <c r="J436" i="30"/>
  <c r="J435" i="30"/>
  <c r="J434" i="30"/>
  <c r="J433" i="30"/>
  <c r="J432" i="30"/>
  <c r="J431" i="30"/>
  <c r="J430" i="30"/>
  <c r="J429" i="30"/>
  <c r="J428" i="30"/>
  <c r="J427" i="30"/>
  <c r="J426" i="30"/>
  <c r="J425" i="30"/>
  <c r="J424" i="30"/>
  <c r="J423" i="30"/>
  <c r="J422" i="30"/>
  <c r="J421" i="30"/>
  <c r="J420" i="30"/>
  <c r="J419" i="30"/>
  <c r="J418" i="30"/>
  <c r="J417" i="30"/>
  <c r="J416" i="30"/>
  <c r="J415" i="30"/>
  <c r="J414" i="30"/>
  <c r="J413" i="30"/>
  <c r="J412" i="30"/>
  <c r="J411" i="30"/>
  <c r="J410" i="30"/>
  <c r="J409" i="30"/>
  <c r="J408" i="30"/>
  <c r="J407" i="30"/>
  <c r="J406" i="30"/>
  <c r="J405" i="30"/>
  <c r="J404" i="30"/>
  <c r="J403" i="30"/>
  <c r="J402" i="30"/>
  <c r="J401" i="30"/>
  <c r="J400" i="30"/>
  <c r="J399" i="30"/>
  <c r="J398" i="30"/>
  <c r="J397" i="30"/>
  <c r="J396" i="30"/>
  <c r="J395" i="30"/>
  <c r="J394" i="30"/>
  <c r="J393" i="30"/>
  <c r="J392" i="30"/>
  <c r="J391" i="30"/>
  <c r="J390" i="30"/>
  <c r="J389" i="30"/>
  <c r="J388" i="30"/>
  <c r="J387" i="30"/>
  <c r="J386" i="30"/>
  <c r="J385" i="30"/>
  <c r="J384" i="30"/>
  <c r="J383" i="30"/>
  <c r="J382" i="30"/>
  <c r="J381" i="30"/>
  <c r="J380" i="30"/>
  <c r="J379" i="30"/>
  <c r="J378" i="30"/>
  <c r="J377" i="30"/>
  <c r="J376" i="30"/>
  <c r="J375" i="30"/>
  <c r="J374" i="30"/>
  <c r="J373" i="30"/>
  <c r="J372" i="30"/>
  <c r="J371" i="30"/>
  <c r="J370" i="30"/>
  <c r="J369" i="30"/>
  <c r="J368" i="30"/>
  <c r="J367" i="30"/>
  <c r="J366" i="30"/>
  <c r="J365" i="30"/>
  <c r="J364" i="30"/>
  <c r="J363" i="30"/>
  <c r="J362" i="30"/>
  <c r="J361" i="30"/>
  <c r="J360" i="30"/>
  <c r="J359" i="30"/>
  <c r="J358" i="30"/>
  <c r="J357" i="30"/>
  <c r="J356" i="30"/>
  <c r="J355" i="30"/>
  <c r="J354" i="30"/>
  <c r="J353" i="30"/>
  <c r="J352" i="30"/>
  <c r="J351" i="30"/>
  <c r="J350" i="30"/>
  <c r="J349" i="30"/>
  <c r="J348" i="30"/>
  <c r="J347" i="30"/>
  <c r="J346" i="30"/>
  <c r="J345" i="30"/>
  <c r="J344" i="30"/>
  <c r="J343" i="30"/>
  <c r="J342" i="30"/>
  <c r="J341" i="30"/>
  <c r="J340" i="30"/>
  <c r="J339" i="30"/>
  <c r="J338" i="30"/>
  <c r="J337" i="30"/>
  <c r="J336" i="30"/>
  <c r="J335" i="30"/>
  <c r="J334" i="30"/>
  <c r="J333" i="30"/>
  <c r="J332" i="30"/>
  <c r="J331" i="30"/>
  <c r="J330" i="30"/>
  <c r="J329" i="30"/>
  <c r="J328" i="30"/>
  <c r="J327" i="30"/>
  <c r="J326" i="30"/>
  <c r="J325" i="30"/>
  <c r="J324" i="30"/>
  <c r="J323" i="30"/>
  <c r="J322" i="30"/>
  <c r="J321" i="30"/>
  <c r="J320" i="30"/>
  <c r="J319" i="30"/>
  <c r="J318" i="30"/>
  <c r="J317" i="30"/>
  <c r="J316" i="30"/>
  <c r="J315" i="30"/>
  <c r="J314" i="30"/>
  <c r="J313" i="30"/>
  <c r="J312" i="30"/>
  <c r="J311" i="30"/>
  <c r="J310" i="30"/>
  <c r="J309" i="30"/>
  <c r="J308" i="30"/>
  <c r="J307" i="30"/>
  <c r="J306" i="30"/>
  <c r="J305" i="30"/>
  <c r="J304" i="30"/>
  <c r="J303" i="30"/>
  <c r="J302" i="30"/>
  <c r="J301" i="30"/>
  <c r="J300" i="30"/>
  <c r="J299" i="30"/>
  <c r="J298" i="30"/>
  <c r="J297" i="30"/>
  <c r="J296" i="30"/>
  <c r="J295" i="30"/>
  <c r="J294" i="30"/>
  <c r="J293" i="30"/>
  <c r="J292" i="30"/>
  <c r="J291" i="30"/>
  <c r="J290" i="30"/>
  <c r="J289" i="30"/>
  <c r="J288" i="30"/>
  <c r="J287" i="30"/>
  <c r="J286" i="30"/>
  <c r="J285" i="30"/>
  <c r="J284" i="30"/>
  <c r="J283" i="30"/>
  <c r="J282" i="30"/>
  <c r="J281" i="30"/>
  <c r="J280" i="30"/>
  <c r="J279" i="30"/>
  <c r="J278" i="30"/>
  <c r="J277" i="30"/>
  <c r="J276" i="30"/>
  <c r="J275" i="30"/>
  <c r="J274" i="30"/>
  <c r="J273" i="30"/>
  <c r="J272" i="30"/>
  <c r="J271" i="30"/>
  <c r="J270" i="30"/>
  <c r="J269" i="30"/>
  <c r="J268" i="30"/>
  <c r="J267" i="30"/>
  <c r="J266" i="30"/>
  <c r="J265" i="30"/>
  <c r="J264" i="30"/>
  <c r="J263" i="30"/>
  <c r="J262" i="30"/>
  <c r="J261" i="30"/>
  <c r="J260" i="30"/>
  <c r="J259" i="30"/>
  <c r="J258" i="30"/>
  <c r="J257" i="30"/>
  <c r="J256" i="30"/>
  <c r="J255" i="30"/>
  <c r="J254" i="30"/>
  <c r="J253" i="30"/>
  <c r="J252" i="30"/>
  <c r="J228" i="30"/>
  <c r="J227" i="30"/>
  <c r="J226" i="30"/>
  <c r="J225" i="30"/>
  <c r="J224" i="30"/>
  <c r="J223" i="30"/>
  <c r="J222" i="30"/>
  <c r="J221" i="30"/>
  <c r="J220" i="30"/>
  <c r="J219" i="30"/>
  <c r="J218" i="30"/>
  <c r="J217" i="30"/>
  <c r="J216" i="30"/>
  <c r="J215" i="30"/>
  <c r="J214" i="30"/>
  <c r="J213" i="30"/>
  <c r="J212" i="30"/>
  <c r="J211" i="30"/>
  <c r="J210" i="30"/>
  <c r="J204" i="30"/>
  <c r="J203" i="30"/>
  <c r="J202" i="30"/>
  <c r="J201" i="30"/>
  <c r="J196" i="30"/>
  <c r="J195" i="30"/>
  <c r="J194" i="30"/>
  <c r="J193" i="30"/>
  <c r="J192" i="30"/>
  <c r="J190" i="30"/>
  <c r="J189" i="30"/>
  <c r="J188" i="30"/>
  <c r="J187" i="30"/>
  <c r="J186" i="30"/>
  <c r="J185" i="30"/>
  <c r="J184" i="30"/>
  <c r="J183" i="30"/>
  <c r="J182" i="30"/>
  <c r="J181" i="30"/>
  <c r="J180" i="30"/>
  <c r="J179" i="30"/>
  <c r="J178" i="30"/>
  <c r="J177" i="30"/>
  <c r="J175" i="30"/>
  <c r="J174" i="30"/>
  <c r="J167" i="30"/>
  <c r="J166" i="30"/>
  <c r="J165" i="30"/>
  <c r="J164" i="30"/>
  <c r="J163" i="30"/>
  <c r="J162" i="30"/>
  <c r="J161" i="30"/>
  <c r="J160" i="30"/>
  <c r="J159" i="30"/>
  <c r="J158" i="30"/>
  <c r="J157" i="30"/>
  <c r="J156" i="30"/>
  <c r="J155" i="30"/>
  <c r="J154" i="30"/>
  <c r="J127" i="30"/>
  <c r="J126" i="30"/>
  <c r="J125" i="30"/>
  <c r="J124" i="30"/>
  <c r="J123" i="30"/>
  <c r="J122" i="30"/>
  <c r="J121" i="30"/>
  <c r="J120" i="30"/>
  <c r="J119" i="30"/>
  <c r="J118" i="30"/>
  <c r="J117" i="30"/>
  <c r="J116" i="30"/>
  <c r="J115" i="30"/>
  <c r="J110" i="30"/>
  <c r="J109" i="30"/>
  <c r="J108" i="30"/>
  <c r="J107" i="30"/>
  <c r="J106" i="30"/>
  <c r="J105" i="30"/>
  <c r="J104" i="30"/>
  <c r="J103" i="30"/>
  <c r="J102" i="30"/>
  <c r="J101" i="30"/>
  <c r="J100" i="30"/>
  <c r="J99" i="30"/>
  <c r="J98" i="30"/>
  <c r="J97" i="30"/>
  <c r="J96" i="30"/>
  <c r="J95" i="30"/>
  <c r="J94" i="30"/>
  <c r="J93" i="30"/>
  <c r="J92" i="30"/>
  <c r="J91" i="30"/>
  <c r="J90" i="30"/>
  <c r="J89" i="30"/>
  <c r="J88" i="30"/>
  <c r="J87" i="30"/>
  <c r="J86" i="30"/>
  <c r="J85" i="30"/>
  <c r="J84" i="30"/>
  <c r="J83" i="30"/>
  <c r="J82" i="30"/>
  <c r="J81" i="30"/>
  <c r="J80" i="30"/>
  <c r="J79" i="30"/>
  <c r="J78" i="30"/>
  <c r="J77" i="30"/>
  <c r="J76" i="30"/>
  <c r="J75" i="30"/>
  <c r="J74" i="30"/>
  <c r="J73" i="30"/>
  <c r="J72" i="30"/>
  <c r="J71" i="30"/>
  <c r="J70" i="30"/>
  <c r="J69" i="30"/>
  <c r="J68" i="30"/>
  <c r="J67" i="30"/>
  <c r="J66" i="30"/>
  <c r="J65" i="30"/>
  <c r="J64" i="30"/>
  <c r="J63" i="30"/>
  <c r="J62" i="30"/>
  <c r="J61" i="30"/>
  <c r="J60" i="30"/>
  <c r="J59" i="30"/>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4" i="30"/>
  <c r="J13" i="30"/>
  <c r="J12" i="30"/>
  <c r="J11" i="30"/>
  <c r="J10" i="30"/>
  <c r="J9" i="30"/>
  <c r="J8" i="30"/>
  <c r="J7" i="30"/>
  <c r="J6" i="30"/>
  <c r="P500" i="30" l="1"/>
  <c r="H27" i="15" s="1"/>
  <c r="P229" i="30"/>
  <c r="H24" i="15" s="1"/>
  <c r="P560" i="30"/>
  <c r="H28" i="15" s="1"/>
  <c r="P168" i="30"/>
  <c r="H21" i="15" s="1"/>
  <c r="P55" i="30"/>
  <c r="H19" i="15" s="1"/>
  <c r="P111" i="30"/>
  <c r="H20" i="15" s="1"/>
  <c r="P742" i="30"/>
  <c r="H34" i="15" s="1"/>
  <c r="P679" i="30"/>
  <c r="H33" i="15" s="1"/>
  <c r="P639" i="30"/>
  <c r="H32" i="15" s="1"/>
  <c r="P603" i="30"/>
  <c r="H31" i="15" s="1"/>
  <c r="F500" i="30"/>
  <c r="C27" i="15" s="1"/>
  <c r="L603" i="30"/>
  <c r="F31" i="15" s="1"/>
  <c r="L639" i="30"/>
  <c r="F32" i="15" s="1"/>
  <c r="L742" i="30"/>
  <c r="F34" i="15" s="1"/>
  <c r="F168" i="30"/>
  <c r="C21" i="15" s="1"/>
  <c r="L55" i="30"/>
  <c r="F19" i="15" s="1"/>
  <c r="J639" i="30"/>
  <c r="E32" i="15" s="1"/>
  <c r="F111" i="30"/>
  <c r="C20" i="15" s="1"/>
  <c r="J111" i="30"/>
  <c r="E20" i="15" s="1"/>
  <c r="L111" i="30"/>
  <c r="F20" i="15" s="1"/>
  <c r="L500" i="30"/>
  <c r="F27" i="15" s="1"/>
  <c r="L560" i="30"/>
  <c r="F28" i="15" s="1"/>
  <c r="L679" i="30"/>
  <c r="F33" i="15" s="1"/>
  <c r="F603" i="30"/>
  <c r="C31" i="15" s="1"/>
  <c r="L168" i="30"/>
  <c r="F21" i="15" s="1"/>
  <c r="L229" i="30"/>
  <c r="F24" i="15" s="1"/>
  <c r="J168" i="30"/>
  <c r="E21" i="15" s="1"/>
  <c r="R500" i="30"/>
  <c r="I27" i="15" s="1"/>
  <c r="F679" i="30"/>
  <c r="C33" i="15" s="1"/>
  <c r="J500" i="30"/>
  <c r="E27" i="15" s="1"/>
  <c r="N168" i="30"/>
  <c r="G21" i="15" s="1"/>
  <c r="R229" i="30"/>
  <c r="I24" i="15" s="1"/>
  <c r="F639" i="30"/>
  <c r="C32" i="15" s="1"/>
  <c r="J229" i="30"/>
  <c r="E24" i="15" s="1"/>
  <c r="J679" i="30"/>
  <c r="E33" i="15" s="1"/>
  <c r="F229" i="30"/>
  <c r="C24" i="15" s="1"/>
  <c r="R111" i="30"/>
  <c r="I20" i="15" s="1"/>
  <c r="J55" i="30"/>
  <c r="E19" i="15" s="1"/>
  <c r="N500" i="30"/>
  <c r="G27" i="15" s="1"/>
  <c r="N560" i="30"/>
  <c r="G28" i="15" s="1"/>
  <c r="N679" i="30"/>
  <c r="G33" i="15" s="1"/>
  <c r="J560" i="30"/>
  <c r="E28" i="15" s="1"/>
  <c r="J603" i="30"/>
  <c r="E31" i="15" s="1"/>
  <c r="J742" i="30"/>
  <c r="E34" i="15" s="1"/>
  <c r="N55" i="30"/>
  <c r="G19" i="15" s="1"/>
  <c r="N229" i="30"/>
  <c r="G24" i="15" s="1"/>
  <c r="R679" i="30"/>
  <c r="I33" i="15" s="1"/>
  <c r="N111" i="30"/>
  <c r="G20" i="15" s="1"/>
  <c r="N603" i="30"/>
  <c r="G31" i="15" s="1"/>
  <c r="N639" i="30"/>
  <c r="G32" i="15" s="1"/>
  <c r="N742" i="30"/>
  <c r="G34" i="15" s="1"/>
  <c r="R55" i="30"/>
  <c r="I19" i="15" s="1"/>
  <c r="R168" i="30"/>
  <c r="I21" i="15" s="1"/>
  <c r="R560" i="30"/>
  <c r="I28" i="15" s="1"/>
  <c r="R603" i="30"/>
  <c r="I31" i="15" s="1"/>
  <c r="R639" i="30"/>
  <c r="I32" i="15" s="1"/>
  <c r="R742" i="30"/>
  <c r="I34" i="15" s="1"/>
  <c r="F560" i="30"/>
  <c r="C28" i="15" s="1"/>
  <c r="F742" i="30"/>
  <c r="C34" i="15" s="1"/>
  <c r="F55" i="30"/>
  <c r="C19" i="15" s="1"/>
  <c r="H29" i="15" l="1"/>
  <c r="E29" i="15"/>
  <c r="I29" i="15"/>
  <c r="C29" i="15"/>
  <c r="C35" i="15"/>
  <c r="G29" i="15"/>
  <c r="F29" i="15"/>
  <c r="E35" i="15"/>
  <c r="I35" i="15"/>
  <c r="G35" i="15"/>
  <c r="F35" i="15"/>
  <c r="H35" i="15"/>
  <c r="H741" i="30" l="1"/>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28" i="30"/>
  <c r="H227" i="30"/>
  <c r="H226" i="30"/>
  <c r="H225" i="30"/>
  <c r="H224" i="30"/>
  <c r="H223" i="30"/>
  <c r="H222" i="30"/>
  <c r="H221" i="30"/>
  <c r="H220" i="30"/>
  <c r="H219" i="30"/>
  <c r="H218" i="30"/>
  <c r="H217" i="30"/>
  <c r="H216" i="30"/>
  <c r="H215" i="30"/>
  <c r="H214" i="30"/>
  <c r="H213" i="30"/>
  <c r="H212" i="30"/>
  <c r="H211" i="30"/>
  <c r="H210" i="30"/>
  <c r="H204" i="30"/>
  <c r="H203" i="30"/>
  <c r="H202" i="30"/>
  <c r="H201" i="30"/>
  <c r="H196" i="30"/>
  <c r="H195" i="30"/>
  <c r="H194" i="30"/>
  <c r="H193" i="30"/>
  <c r="H192" i="30"/>
  <c r="H190" i="30"/>
  <c r="H189" i="30"/>
  <c r="H188" i="30"/>
  <c r="H187" i="30"/>
  <c r="H186" i="30"/>
  <c r="H185" i="30"/>
  <c r="H184" i="30"/>
  <c r="H183" i="30"/>
  <c r="H182" i="30"/>
  <c r="H181" i="30"/>
  <c r="H180" i="30"/>
  <c r="H179" i="30"/>
  <c r="H178" i="30"/>
  <c r="H177" i="30"/>
  <c r="H175" i="30"/>
  <c r="H174" i="30"/>
  <c r="H167" i="30"/>
  <c r="H166" i="30"/>
  <c r="H165" i="30"/>
  <c r="H164" i="30"/>
  <c r="H163" i="30"/>
  <c r="H162" i="30"/>
  <c r="H161" i="30"/>
  <c r="H160" i="30"/>
  <c r="H159" i="30"/>
  <c r="H158" i="30"/>
  <c r="H157" i="30"/>
  <c r="H156" i="30"/>
  <c r="H155" i="30"/>
  <c r="H154" i="30"/>
  <c r="H127" i="30"/>
  <c r="H126" i="30"/>
  <c r="H125" i="30"/>
  <c r="H124" i="30"/>
  <c r="H123" i="30"/>
  <c r="H122" i="30"/>
  <c r="H121" i="30"/>
  <c r="H120" i="30"/>
  <c r="H119" i="30"/>
  <c r="H118" i="30"/>
  <c r="H117" i="30"/>
  <c r="H116" i="30"/>
  <c r="H115"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F2" i="15"/>
  <c r="E2" i="15"/>
  <c r="D2" i="15"/>
  <c r="C2" i="15"/>
  <c r="D13" i="15"/>
  <c r="D14" i="15"/>
  <c r="D38" i="15"/>
  <c r="D39" i="15"/>
  <c r="R15" i="33"/>
  <c r="P15" i="33"/>
  <c r="N15" i="33"/>
  <c r="L15" i="33"/>
  <c r="J15" i="33"/>
  <c r="H15" i="33"/>
  <c r="F15" i="33"/>
  <c r="S2" i="31"/>
  <c r="Q2" i="31"/>
  <c r="O2" i="31"/>
  <c r="M2" i="31"/>
  <c r="K2" i="31"/>
  <c r="I2" i="31"/>
  <c r="G2" i="31"/>
  <c r="Q2" i="32"/>
  <c r="O2" i="32"/>
  <c r="M2" i="32"/>
  <c r="K2" i="32"/>
  <c r="I2" i="32"/>
  <c r="G2" i="32"/>
  <c r="E2" i="32"/>
  <c r="P69" i="32"/>
  <c r="P65" i="32"/>
  <c r="P70" i="32" s="1"/>
  <c r="H14" i="15" s="1"/>
  <c r="L69" i="32"/>
  <c r="L65" i="32"/>
  <c r="L70" i="32" s="1"/>
  <c r="F14" i="15" s="1"/>
  <c r="R69" i="32"/>
  <c r="R65" i="32"/>
  <c r="N69" i="32"/>
  <c r="N65" i="32"/>
  <c r="J69" i="32"/>
  <c r="J65" i="32"/>
  <c r="H69" i="32"/>
  <c r="H65" i="32"/>
  <c r="R26" i="31"/>
  <c r="R25" i="31"/>
  <c r="R24" i="31"/>
  <c r="R23" i="31"/>
  <c r="R22" i="31"/>
  <c r="R21" i="31"/>
  <c r="R20" i="31"/>
  <c r="R19" i="31"/>
  <c r="R18" i="31"/>
  <c r="R17" i="31"/>
  <c r="R16" i="31"/>
  <c r="R13" i="31"/>
  <c r="R12" i="31"/>
  <c r="R11" i="31"/>
  <c r="R10" i="31"/>
  <c r="R9" i="31"/>
  <c r="R8" i="31"/>
  <c r="R7" i="31"/>
  <c r="F69" i="32"/>
  <c r="F65" i="32"/>
  <c r="N26" i="31"/>
  <c r="N25" i="31"/>
  <c r="N24" i="31"/>
  <c r="N23" i="31"/>
  <c r="N22" i="31"/>
  <c r="N21" i="31"/>
  <c r="N20" i="31"/>
  <c r="N19" i="31"/>
  <c r="N18" i="31"/>
  <c r="N17" i="31"/>
  <c r="N16" i="31"/>
  <c r="N13" i="31"/>
  <c r="N12" i="31"/>
  <c r="N11" i="31"/>
  <c r="N10" i="31"/>
  <c r="N9" i="31"/>
  <c r="N8" i="31"/>
  <c r="N7" i="31"/>
  <c r="T26" i="31"/>
  <c r="T25" i="31"/>
  <c r="T24" i="31"/>
  <c r="T23" i="31"/>
  <c r="T22" i="31"/>
  <c r="T21" i="31"/>
  <c r="T20" i="31"/>
  <c r="T19" i="31"/>
  <c r="T18" i="31"/>
  <c r="T17" i="31"/>
  <c r="T16" i="31"/>
  <c r="T13" i="31"/>
  <c r="T12" i="31"/>
  <c r="T11" i="31"/>
  <c r="T10" i="31"/>
  <c r="T9" i="31"/>
  <c r="T8" i="31"/>
  <c r="T7" i="31"/>
  <c r="P26" i="31"/>
  <c r="P25" i="31"/>
  <c r="P24" i="31"/>
  <c r="P23" i="31"/>
  <c r="P22" i="31"/>
  <c r="P21" i="31"/>
  <c r="P20" i="31"/>
  <c r="P19" i="31"/>
  <c r="P18" i="31"/>
  <c r="P17" i="31"/>
  <c r="P16" i="31"/>
  <c r="P13" i="31"/>
  <c r="P12" i="31"/>
  <c r="P11" i="31"/>
  <c r="P10" i="31"/>
  <c r="P9" i="31"/>
  <c r="P8" i="31"/>
  <c r="P7" i="31"/>
  <c r="L26" i="31"/>
  <c r="L25" i="31"/>
  <c r="L24" i="31"/>
  <c r="L23" i="31"/>
  <c r="L22" i="31"/>
  <c r="L21" i="31"/>
  <c r="L20" i="31"/>
  <c r="L19" i="31"/>
  <c r="L18" i="31"/>
  <c r="L17" i="31"/>
  <c r="L16" i="31"/>
  <c r="L13" i="31"/>
  <c r="L12" i="31"/>
  <c r="L11" i="31"/>
  <c r="L10" i="31"/>
  <c r="L9" i="31"/>
  <c r="L8" i="31"/>
  <c r="L7" i="31"/>
  <c r="J26" i="31"/>
  <c r="J25" i="31"/>
  <c r="J24" i="31"/>
  <c r="J23" i="31"/>
  <c r="J22" i="31"/>
  <c r="J21" i="31"/>
  <c r="J20" i="31"/>
  <c r="J19" i="31"/>
  <c r="J18" i="31"/>
  <c r="J17" i="31"/>
  <c r="J16" i="31"/>
  <c r="J13" i="31"/>
  <c r="J12" i="31"/>
  <c r="J11" i="31"/>
  <c r="J10" i="31"/>
  <c r="J9" i="31"/>
  <c r="J8" i="31"/>
  <c r="J7" i="31"/>
  <c r="H26" i="31"/>
  <c r="H25" i="31"/>
  <c r="H24" i="31"/>
  <c r="H23" i="31"/>
  <c r="H22" i="31"/>
  <c r="H21" i="31"/>
  <c r="H20" i="31"/>
  <c r="H19" i="31"/>
  <c r="H18" i="31"/>
  <c r="H17" i="31"/>
  <c r="H16" i="31"/>
  <c r="H13" i="31"/>
  <c r="H12" i="31"/>
  <c r="H11" i="31"/>
  <c r="H10" i="31"/>
  <c r="H9" i="31"/>
  <c r="H8" i="31"/>
  <c r="H7" i="31"/>
  <c r="R14" i="31" l="1"/>
  <c r="H38" i="15" s="1"/>
  <c r="R27" i="31"/>
  <c r="H39" i="15" s="1"/>
  <c r="D40" i="15"/>
  <c r="N27" i="31"/>
  <c r="F39" i="15" s="1"/>
  <c r="J27" i="31"/>
  <c r="T14" i="31"/>
  <c r="I38" i="15" s="1"/>
  <c r="I40" i="15" s="1"/>
  <c r="N14" i="31"/>
  <c r="F38" i="15" s="1"/>
  <c r="F40" i="15" s="1"/>
  <c r="P14" i="31"/>
  <c r="G38" i="15" s="1"/>
  <c r="G40" i="15" s="1"/>
  <c r="T27" i="31"/>
  <c r="I39" i="15" s="1"/>
  <c r="L27" i="31"/>
  <c r="J14" i="31"/>
  <c r="L14" i="31"/>
  <c r="P27" i="31"/>
  <c r="G39" i="15" s="1"/>
  <c r="M74" i="33"/>
  <c r="M73" i="33"/>
  <c r="M72" i="33"/>
  <c r="M71" i="33"/>
  <c r="M70" i="33"/>
  <c r="M69" i="33"/>
  <c r="M68" i="33"/>
  <c r="M67" i="33"/>
  <c r="M66" i="33"/>
  <c r="M65" i="33"/>
  <c r="M64" i="33"/>
  <c r="M63" i="33"/>
  <c r="M62" i="33"/>
  <c r="M61" i="33"/>
  <c r="M60" i="33"/>
  <c r="M59" i="33"/>
  <c r="M58" i="33"/>
  <c r="M57" i="33"/>
  <c r="M56" i="33"/>
  <c r="M55" i="33"/>
  <c r="M54" i="33"/>
  <c r="M53" i="33"/>
  <c r="M52" i="33"/>
  <c r="M51" i="33"/>
  <c r="M50" i="33"/>
  <c r="M49" i="33"/>
  <c r="M48" i="33"/>
  <c r="M46" i="33"/>
  <c r="M45" i="33"/>
  <c r="M43" i="33"/>
  <c r="M42" i="33"/>
  <c r="M41" i="33"/>
  <c r="M40" i="33"/>
  <c r="M39" i="33"/>
  <c r="M38" i="33"/>
  <c r="M37" i="33"/>
  <c r="M36" i="33"/>
  <c r="M35" i="33"/>
  <c r="M34" i="33"/>
  <c r="M33" i="33"/>
  <c r="M32" i="33"/>
  <c r="M31" i="33"/>
  <c r="M30" i="33"/>
  <c r="M29" i="33"/>
  <c r="M28" i="33"/>
  <c r="M27" i="33"/>
  <c r="M26" i="33"/>
  <c r="M25" i="33"/>
  <c r="M24" i="33"/>
  <c r="M23" i="33"/>
  <c r="M22" i="33"/>
  <c r="M21" i="33"/>
  <c r="M20" i="33"/>
  <c r="M19" i="33"/>
  <c r="M18" i="33"/>
  <c r="M17" i="33"/>
  <c r="O345" i="8"/>
  <c r="O344" i="8"/>
  <c r="O341" i="8"/>
  <c r="O340" i="8"/>
  <c r="O328" i="8"/>
  <c r="O300" i="8"/>
  <c r="O273" i="8"/>
  <c r="O264" i="8"/>
  <c r="O260" i="8"/>
  <c r="O257" i="8"/>
  <c r="O245" i="8"/>
  <c r="O242" i="8"/>
  <c r="O236" i="8"/>
  <c r="O235" i="8"/>
  <c r="O234" i="8"/>
  <c r="O228" i="8"/>
  <c r="O223" i="8"/>
  <c r="O220" i="8"/>
  <c r="O219" i="8"/>
  <c r="O212" i="8"/>
  <c r="O210" i="8"/>
  <c r="O196" i="8"/>
  <c r="O190" i="8"/>
  <c r="O189" i="8"/>
  <c r="O186" i="8"/>
  <c r="O185" i="8"/>
  <c r="O182" i="8"/>
  <c r="O181" i="8"/>
  <c r="O178" i="8"/>
  <c r="O177" i="8"/>
  <c r="O176" i="8"/>
  <c r="O172" i="8"/>
  <c r="O171" i="8"/>
  <c r="O168" i="8"/>
  <c r="O167" i="8"/>
  <c r="O140" i="8"/>
  <c r="O139" i="8"/>
  <c r="O135" i="8"/>
  <c r="O130" i="8"/>
  <c r="O129" i="8"/>
  <c r="O125" i="8"/>
  <c r="O123" i="8"/>
  <c r="O115" i="8"/>
  <c r="O114" i="8"/>
  <c r="O113" i="8"/>
  <c r="O112" i="8"/>
  <c r="O111" i="8"/>
  <c r="O106" i="8"/>
  <c r="O102" i="8"/>
  <c r="O100" i="8"/>
  <c r="O98" i="8"/>
  <c r="O89" i="8"/>
  <c r="O81" i="8"/>
  <c r="O79" i="8"/>
  <c r="O77" i="8"/>
  <c r="O66" i="8"/>
  <c r="O58" i="8"/>
  <c r="O55" i="8"/>
  <c r="O52" i="8"/>
  <c r="O46" i="8"/>
  <c r="O42" i="8"/>
  <c r="O40" i="8"/>
  <c r="O29" i="8"/>
  <c r="O28" i="8"/>
  <c r="O24" i="8"/>
  <c r="O22" i="8"/>
  <c r="O20" i="8"/>
  <c r="O14" i="8"/>
  <c r="O9" i="8"/>
  <c r="J378" i="8"/>
  <c r="H40" i="15" l="1"/>
  <c r="S345" i="8"/>
  <c r="S344" i="8"/>
  <c r="S341" i="8"/>
  <c r="S340" i="8"/>
  <c r="S328" i="8"/>
  <c r="S300" i="8"/>
  <c r="S273" i="8"/>
  <c r="S264" i="8"/>
  <c r="S260" i="8"/>
  <c r="S257" i="8"/>
  <c r="S245" i="8"/>
  <c r="S242" i="8"/>
  <c r="S236" i="8"/>
  <c r="S235" i="8"/>
  <c r="S234" i="8"/>
  <c r="S228" i="8"/>
  <c r="S223" i="8"/>
  <c r="S220" i="8"/>
  <c r="S219" i="8"/>
  <c r="S212" i="8"/>
  <c r="S210" i="8"/>
  <c r="S196" i="8"/>
  <c r="S190" i="8"/>
  <c r="S189" i="8"/>
  <c r="S186" i="8"/>
  <c r="S185" i="8"/>
  <c r="S182" i="8"/>
  <c r="S181" i="8"/>
  <c r="S178" i="8"/>
  <c r="S177" i="8"/>
  <c r="S176" i="8"/>
  <c r="S172" i="8"/>
  <c r="S171" i="8"/>
  <c r="S168" i="8"/>
  <c r="S167" i="8"/>
  <c r="S140" i="8"/>
  <c r="S139" i="8"/>
  <c r="S135" i="8"/>
  <c r="S130" i="8"/>
  <c r="S129" i="8"/>
  <c r="S125" i="8"/>
  <c r="S123" i="8"/>
  <c r="S115" i="8"/>
  <c r="S114" i="8"/>
  <c r="S113" i="8"/>
  <c r="S112" i="8"/>
  <c r="S111" i="8"/>
  <c r="S106" i="8"/>
  <c r="S102" i="8"/>
  <c r="S100" i="8"/>
  <c r="S98" i="8"/>
  <c r="S89" i="8"/>
  <c r="S81" i="8"/>
  <c r="S79" i="8"/>
  <c r="S77" i="8"/>
  <c r="S66" i="8"/>
  <c r="S58" i="8"/>
  <c r="S55" i="8"/>
  <c r="S52" i="8"/>
  <c r="S46" i="8"/>
  <c r="S42" i="8"/>
  <c r="S40" i="8"/>
  <c r="S29" i="8"/>
  <c r="S28" i="8"/>
  <c r="S24" i="8"/>
  <c r="S22" i="8"/>
  <c r="S20" i="8"/>
  <c r="S14" i="8"/>
  <c r="S9" i="8"/>
  <c r="U345" i="8"/>
  <c r="U344" i="8"/>
  <c r="U341" i="8"/>
  <c r="U340" i="8"/>
  <c r="U328" i="8"/>
  <c r="U300" i="8"/>
  <c r="U273" i="8"/>
  <c r="U264" i="8"/>
  <c r="U260" i="8"/>
  <c r="U257" i="8"/>
  <c r="U245" i="8"/>
  <c r="U242" i="8"/>
  <c r="U236" i="8"/>
  <c r="U235" i="8"/>
  <c r="U234" i="8"/>
  <c r="U228" i="8"/>
  <c r="U223" i="8"/>
  <c r="U220" i="8"/>
  <c r="U219" i="8"/>
  <c r="U212" i="8"/>
  <c r="U210" i="8"/>
  <c r="U196" i="8"/>
  <c r="U190" i="8"/>
  <c r="U189" i="8"/>
  <c r="U186" i="8"/>
  <c r="U185" i="8"/>
  <c r="U182" i="8"/>
  <c r="U181" i="8"/>
  <c r="U178" i="8"/>
  <c r="U177" i="8"/>
  <c r="U176" i="8"/>
  <c r="U172" i="8"/>
  <c r="U171" i="8"/>
  <c r="U168" i="8"/>
  <c r="U167" i="8"/>
  <c r="U140" i="8"/>
  <c r="U139" i="8"/>
  <c r="U135" i="8"/>
  <c r="U130" i="8"/>
  <c r="U129" i="8"/>
  <c r="U125" i="8"/>
  <c r="U123" i="8"/>
  <c r="U115" i="8"/>
  <c r="U114" i="8"/>
  <c r="U113" i="8"/>
  <c r="U112" i="8"/>
  <c r="U111" i="8"/>
  <c r="U106" i="8"/>
  <c r="U102" i="8"/>
  <c r="U100" i="8"/>
  <c r="U98" i="8"/>
  <c r="U89" i="8"/>
  <c r="U81" i="8"/>
  <c r="U79" i="8"/>
  <c r="U77" i="8"/>
  <c r="U66" i="8"/>
  <c r="U58" i="8"/>
  <c r="U55" i="8"/>
  <c r="U52" i="8"/>
  <c r="U46" i="8"/>
  <c r="U42" i="8"/>
  <c r="U40" i="8"/>
  <c r="U29" i="8"/>
  <c r="U28" i="8"/>
  <c r="U24" i="8"/>
  <c r="U22" i="8"/>
  <c r="U20" i="8"/>
  <c r="U14" i="8"/>
  <c r="U9" i="8"/>
  <c r="Q345" i="8"/>
  <c r="Q344" i="8"/>
  <c r="Q341" i="8"/>
  <c r="Q340" i="8"/>
  <c r="Q328" i="8"/>
  <c r="Q300" i="8"/>
  <c r="Q273" i="8"/>
  <c r="Q264" i="8"/>
  <c r="Q260" i="8"/>
  <c r="Q257" i="8"/>
  <c r="Q245" i="8"/>
  <c r="Q242" i="8"/>
  <c r="Q236" i="8"/>
  <c r="Q235" i="8"/>
  <c r="Q234" i="8"/>
  <c r="Q228" i="8"/>
  <c r="Q223" i="8"/>
  <c r="Q220" i="8"/>
  <c r="Q219" i="8"/>
  <c r="Q212" i="8"/>
  <c r="Q210" i="8"/>
  <c r="Q196" i="8"/>
  <c r="Q190" i="8"/>
  <c r="Q189" i="8"/>
  <c r="Q186" i="8"/>
  <c r="Q185" i="8"/>
  <c r="Q182" i="8"/>
  <c r="Q181" i="8"/>
  <c r="Q178" i="8"/>
  <c r="Q177" i="8"/>
  <c r="Q176" i="8"/>
  <c r="Q172" i="8"/>
  <c r="Q171" i="8"/>
  <c r="Q168" i="8"/>
  <c r="Q167" i="8"/>
  <c r="Q140" i="8"/>
  <c r="Q139" i="8"/>
  <c r="Q135" i="8"/>
  <c r="Q130" i="8"/>
  <c r="Q129" i="8"/>
  <c r="Q125" i="8"/>
  <c r="Q123" i="8"/>
  <c r="Q115" i="8"/>
  <c r="Q114" i="8"/>
  <c r="Q113" i="8"/>
  <c r="Q112" i="8"/>
  <c r="Q111" i="8"/>
  <c r="Q106" i="8"/>
  <c r="Q102" i="8"/>
  <c r="Q100" i="8"/>
  <c r="Q98" i="8"/>
  <c r="Q89" i="8"/>
  <c r="Q81" i="8"/>
  <c r="Q79" i="8"/>
  <c r="Q77" i="8"/>
  <c r="Q66" i="8"/>
  <c r="Q58" i="8"/>
  <c r="Q55" i="8"/>
  <c r="Q52" i="8"/>
  <c r="Q46" i="8"/>
  <c r="Q42" i="8"/>
  <c r="Q40" i="8"/>
  <c r="Q29" i="8"/>
  <c r="Q28" i="8"/>
  <c r="Q24" i="8"/>
  <c r="Q22" i="8"/>
  <c r="Q20" i="8"/>
  <c r="Q14" i="8"/>
  <c r="Q9" i="8"/>
  <c r="M345" i="8"/>
  <c r="M344" i="8"/>
  <c r="M341" i="8"/>
  <c r="M340" i="8"/>
  <c r="M328" i="8"/>
  <c r="M300" i="8"/>
  <c r="M273" i="8"/>
  <c r="M264" i="8"/>
  <c r="M260" i="8"/>
  <c r="M257" i="8"/>
  <c r="M245" i="8"/>
  <c r="M242" i="8"/>
  <c r="M236" i="8"/>
  <c r="M235" i="8"/>
  <c r="M234" i="8"/>
  <c r="M228" i="8"/>
  <c r="M223" i="8"/>
  <c r="M220" i="8"/>
  <c r="M219" i="8"/>
  <c r="M212" i="8"/>
  <c r="M210" i="8"/>
  <c r="M196" i="8"/>
  <c r="M190" i="8"/>
  <c r="M189" i="8"/>
  <c r="M186" i="8"/>
  <c r="M185" i="8"/>
  <c r="M182" i="8"/>
  <c r="M181" i="8"/>
  <c r="M178" i="8"/>
  <c r="M177" i="8"/>
  <c r="M176" i="8"/>
  <c r="M172" i="8"/>
  <c r="M171" i="8"/>
  <c r="M168" i="8"/>
  <c r="M167" i="8"/>
  <c r="M140" i="8"/>
  <c r="M139" i="8"/>
  <c r="M135" i="8"/>
  <c r="M130" i="8"/>
  <c r="M129" i="8"/>
  <c r="M125" i="8"/>
  <c r="M123" i="8"/>
  <c r="M115" i="8"/>
  <c r="M114" i="8"/>
  <c r="M113" i="8"/>
  <c r="M112" i="8"/>
  <c r="M111" i="8"/>
  <c r="M106" i="8"/>
  <c r="M102" i="8"/>
  <c r="M100" i="8"/>
  <c r="M98" i="8"/>
  <c r="M89" i="8"/>
  <c r="M81" i="8"/>
  <c r="M79" i="8"/>
  <c r="M77" i="8"/>
  <c r="M66" i="8"/>
  <c r="M58" i="8"/>
  <c r="M55" i="8"/>
  <c r="M52" i="8"/>
  <c r="M46" i="8"/>
  <c r="M42" i="8"/>
  <c r="M40" i="8"/>
  <c r="M29" i="8"/>
  <c r="M28" i="8"/>
  <c r="M24" i="8"/>
  <c r="M22" i="8"/>
  <c r="M20" i="8"/>
  <c r="M14" i="8"/>
  <c r="M9" i="8"/>
  <c r="K345" i="8"/>
  <c r="K344" i="8"/>
  <c r="K341" i="8"/>
  <c r="K340" i="8"/>
  <c r="K328" i="8"/>
  <c r="K300" i="8"/>
  <c r="K273" i="8"/>
  <c r="K264" i="8"/>
  <c r="K260" i="8"/>
  <c r="K257" i="8"/>
  <c r="K245" i="8"/>
  <c r="K242" i="8"/>
  <c r="K236" i="8"/>
  <c r="K235" i="8"/>
  <c r="K234" i="8"/>
  <c r="K228" i="8"/>
  <c r="K223" i="8"/>
  <c r="K220" i="8"/>
  <c r="K219" i="8"/>
  <c r="K212" i="8"/>
  <c r="K210" i="8"/>
  <c r="K196" i="8"/>
  <c r="K190" i="8"/>
  <c r="K189" i="8"/>
  <c r="K186" i="8"/>
  <c r="K185" i="8"/>
  <c r="K182" i="8"/>
  <c r="K181" i="8"/>
  <c r="K178" i="8"/>
  <c r="K177" i="8"/>
  <c r="K176" i="8"/>
  <c r="K172" i="8"/>
  <c r="K171" i="8"/>
  <c r="K168" i="8"/>
  <c r="K167" i="8"/>
  <c r="K140" i="8"/>
  <c r="K139" i="8"/>
  <c r="K135" i="8"/>
  <c r="K130" i="8"/>
  <c r="K129" i="8"/>
  <c r="K125" i="8"/>
  <c r="K123" i="8"/>
  <c r="K115" i="8"/>
  <c r="K114" i="8"/>
  <c r="K113" i="8"/>
  <c r="K112" i="8"/>
  <c r="K111" i="8"/>
  <c r="K106" i="8"/>
  <c r="K102" i="8"/>
  <c r="K100" i="8"/>
  <c r="K98" i="8"/>
  <c r="K89" i="8"/>
  <c r="K81" i="8"/>
  <c r="K79" i="8"/>
  <c r="K77" i="8"/>
  <c r="K66" i="8"/>
  <c r="K58" i="8"/>
  <c r="K55" i="8"/>
  <c r="K52" i="8"/>
  <c r="K46" i="8"/>
  <c r="K42" i="8"/>
  <c r="K40" i="8"/>
  <c r="K29" i="8"/>
  <c r="K28" i="8"/>
  <c r="K24" i="8"/>
  <c r="K22" i="8"/>
  <c r="K20" i="8"/>
  <c r="K14" i="8"/>
  <c r="K9" i="8"/>
  <c r="I9" i="8"/>
  <c r="I345" i="8"/>
  <c r="I344" i="8"/>
  <c r="I341" i="8"/>
  <c r="I340" i="8"/>
  <c r="I328" i="8"/>
  <c r="I300" i="8"/>
  <c r="I273" i="8"/>
  <c r="I264" i="8"/>
  <c r="I260" i="8"/>
  <c r="I257" i="8"/>
  <c r="I245" i="8"/>
  <c r="I242" i="8"/>
  <c r="I236" i="8"/>
  <c r="I235" i="8"/>
  <c r="I234" i="8"/>
  <c r="I228" i="8"/>
  <c r="I223" i="8"/>
  <c r="I220" i="8"/>
  <c r="I219" i="8"/>
  <c r="I212" i="8"/>
  <c r="I210" i="8"/>
  <c r="I196" i="8"/>
  <c r="I190" i="8"/>
  <c r="I189" i="8"/>
  <c r="I186" i="8"/>
  <c r="I185" i="8"/>
  <c r="I182" i="8"/>
  <c r="I181" i="8"/>
  <c r="I178" i="8"/>
  <c r="I177" i="8"/>
  <c r="I176" i="8"/>
  <c r="I172" i="8"/>
  <c r="I171" i="8"/>
  <c r="I168" i="8"/>
  <c r="I167" i="8"/>
  <c r="I140" i="8"/>
  <c r="I139" i="8"/>
  <c r="I135" i="8"/>
  <c r="I130" i="8"/>
  <c r="I129" i="8"/>
  <c r="I125" i="8"/>
  <c r="I123" i="8"/>
  <c r="I115" i="8"/>
  <c r="I114" i="8"/>
  <c r="I113" i="8"/>
  <c r="I112" i="8"/>
  <c r="I111" i="8"/>
  <c r="I106" i="8"/>
  <c r="I102" i="8"/>
  <c r="I100" i="8"/>
  <c r="I98" i="8"/>
  <c r="I89" i="8"/>
  <c r="I81" i="8"/>
  <c r="I79" i="8"/>
  <c r="I77" i="8"/>
  <c r="I66" i="8"/>
  <c r="I58" i="8"/>
  <c r="I55" i="8"/>
  <c r="I52" i="8"/>
  <c r="I46" i="8"/>
  <c r="I42" i="8"/>
  <c r="I40" i="8"/>
  <c r="I29" i="8"/>
  <c r="I28" i="8"/>
  <c r="I24" i="8"/>
  <c r="I22" i="8"/>
  <c r="I20" i="8"/>
  <c r="I14" i="8"/>
  <c r="I74" i="33"/>
  <c r="I73" i="33"/>
  <c r="I72" i="33"/>
  <c r="I71" i="33"/>
  <c r="I70" i="33"/>
  <c r="I69" i="33"/>
  <c r="I68" i="33"/>
  <c r="I67" i="33"/>
  <c r="I66" i="33"/>
  <c r="I65" i="33"/>
  <c r="I64" i="33"/>
  <c r="I63" i="33"/>
  <c r="I62" i="33"/>
  <c r="I61" i="33"/>
  <c r="I60" i="33"/>
  <c r="I59" i="33"/>
  <c r="I58" i="33"/>
  <c r="I57" i="33"/>
  <c r="I56" i="33"/>
  <c r="I55" i="33"/>
  <c r="I54" i="33"/>
  <c r="I53" i="33"/>
  <c r="I52" i="33"/>
  <c r="I51" i="33"/>
  <c r="I50" i="33"/>
  <c r="I49" i="33"/>
  <c r="I48" i="33"/>
  <c r="I46" i="33"/>
  <c r="I45"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6" i="33"/>
  <c r="K45"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O74" i="33"/>
  <c r="O73" i="33"/>
  <c r="O72" i="33"/>
  <c r="O71" i="33"/>
  <c r="O70" i="33"/>
  <c r="O69" i="33"/>
  <c r="O68" i="33"/>
  <c r="O67" i="33"/>
  <c r="O66" i="33"/>
  <c r="O65" i="33"/>
  <c r="O64" i="33"/>
  <c r="O63" i="33"/>
  <c r="O62" i="33"/>
  <c r="O61" i="33"/>
  <c r="O60" i="33"/>
  <c r="O59" i="33"/>
  <c r="O58" i="33"/>
  <c r="O57" i="33"/>
  <c r="O56" i="33"/>
  <c r="O55" i="33"/>
  <c r="O54" i="33"/>
  <c r="O53" i="33"/>
  <c r="O52" i="33"/>
  <c r="O51" i="33"/>
  <c r="O50" i="33"/>
  <c r="O49" i="33"/>
  <c r="O48" i="33"/>
  <c r="O46" i="33"/>
  <c r="O45" i="33"/>
  <c r="O43" i="33"/>
  <c r="O42" i="33"/>
  <c r="O41" i="33"/>
  <c r="O40" i="33"/>
  <c r="O39" i="33"/>
  <c r="O38" i="33"/>
  <c r="O37" i="33"/>
  <c r="O36" i="33"/>
  <c r="O35" i="33"/>
  <c r="O34" i="33"/>
  <c r="O33" i="33"/>
  <c r="O32" i="33"/>
  <c r="O31" i="33"/>
  <c r="O30" i="33"/>
  <c r="O29" i="33"/>
  <c r="O28" i="33"/>
  <c r="O27" i="33"/>
  <c r="O26" i="33"/>
  <c r="O25" i="33"/>
  <c r="O24" i="33"/>
  <c r="O23" i="33"/>
  <c r="O22" i="33"/>
  <c r="O21" i="33"/>
  <c r="O20" i="33"/>
  <c r="O19" i="33"/>
  <c r="O18" i="33"/>
  <c r="O17"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6" i="33"/>
  <c r="Q45" i="33"/>
  <c r="Q43" i="33"/>
  <c r="Q42" i="33"/>
  <c r="Q41" i="33"/>
  <c r="Q40" i="33"/>
  <c r="Q39" i="33"/>
  <c r="Q38" i="33"/>
  <c r="Q37" i="33"/>
  <c r="Q36" i="33"/>
  <c r="Q35" i="33"/>
  <c r="Q34" i="33"/>
  <c r="Q33" i="33"/>
  <c r="Q32" i="33"/>
  <c r="Q31" i="33"/>
  <c r="Q30" i="33"/>
  <c r="Q29" i="33"/>
  <c r="Q28" i="33"/>
  <c r="Q27" i="33"/>
  <c r="Q26" i="33"/>
  <c r="Q25" i="33"/>
  <c r="Q24" i="33"/>
  <c r="Q23" i="33"/>
  <c r="Q22" i="33"/>
  <c r="Q21" i="33"/>
  <c r="Q20" i="33"/>
  <c r="Q19" i="33"/>
  <c r="Q18" i="33"/>
  <c r="Q17" i="33"/>
  <c r="S74" i="33"/>
  <c r="S73" i="33"/>
  <c r="S72" i="33"/>
  <c r="S71" i="33"/>
  <c r="S70" i="33"/>
  <c r="S69" i="33"/>
  <c r="S68" i="33"/>
  <c r="S67" i="33"/>
  <c r="S66" i="33"/>
  <c r="S65" i="33"/>
  <c r="S64" i="33"/>
  <c r="S63" i="33"/>
  <c r="S62" i="33"/>
  <c r="S61" i="33"/>
  <c r="S60" i="33"/>
  <c r="S59" i="33"/>
  <c r="S58" i="33"/>
  <c r="S57" i="33"/>
  <c r="S56" i="33"/>
  <c r="S55" i="33"/>
  <c r="S54" i="33"/>
  <c r="S53" i="33"/>
  <c r="S52" i="33"/>
  <c r="S51" i="33"/>
  <c r="S50" i="33"/>
  <c r="S49" i="33"/>
  <c r="S48" i="33"/>
  <c r="S46" i="33"/>
  <c r="S45" i="33"/>
  <c r="S43" i="33"/>
  <c r="S42" i="33"/>
  <c r="S41" i="33"/>
  <c r="S40" i="33"/>
  <c r="S39" i="33"/>
  <c r="S38" i="33"/>
  <c r="S37" i="33"/>
  <c r="S36" i="33"/>
  <c r="S35" i="33"/>
  <c r="S34" i="33"/>
  <c r="S33" i="33"/>
  <c r="S32" i="33"/>
  <c r="S31" i="33"/>
  <c r="S30" i="33"/>
  <c r="S29" i="33"/>
  <c r="S28" i="33"/>
  <c r="S27" i="33"/>
  <c r="S26" i="33"/>
  <c r="S25" i="33"/>
  <c r="S24" i="33"/>
  <c r="S23" i="33"/>
  <c r="S22" i="33"/>
  <c r="S21" i="33"/>
  <c r="S20" i="33"/>
  <c r="S19" i="33"/>
  <c r="S18" i="33"/>
  <c r="S17" i="33"/>
  <c r="F17" i="33"/>
  <c r="F19" i="33"/>
  <c r="F22" i="33"/>
  <c r="F25" i="33"/>
  <c r="F28" i="33"/>
  <c r="F30" i="33"/>
  <c r="F32" i="33"/>
  <c r="F35" i="33"/>
  <c r="F38" i="33"/>
  <c r="F41" i="33"/>
  <c r="F44" i="33"/>
  <c r="F47" i="33"/>
  <c r="F51" i="33"/>
  <c r="F54" i="33"/>
  <c r="F57" i="33"/>
  <c r="F61" i="33"/>
  <c r="F65" i="33"/>
  <c r="F68" i="33"/>
  <c r="F70" i="33"/>
  <c r="G70" i="33" l="1"/>
  <c r="G68" i="33"/>
  <c r="G65" i="33"/>
  <c r="G61" i="33"/>
  <c r="G57" i="33"/>
  <c r="G54" i="33"/>
  <c r="G51" i="33"/>
  <c r="G41" i="33"/>
  <c r="G38" i="33"/>
  <c r="G35" i="33"/>
  <c r="G32" i="33"/>
  <c r="G30" i="33"/>
  <c r="G28" i="33"/>
  <c r="G25" i="33"/>
  <c r="G22" i="33"/>
  <c r="G19" i="33"/>
  <c r="G73" i="33"/>
  <c r="G17" i="33"/>
  <c r="H27" i="31" l="1"/>
  <c r="C39" i="15" s="1"/>
  <c r="H14" i="31"/>
  <c r="C38" i="15" l="1"/>
  <c r="C40" i="15" l="1"/>
  <c r="F70" i="32" l="1"/>
  <c r="C14" i="15" s="1"/>
  <c r="J70" i="32" l="1"/>
  <c r="E14" i="15" s="1"/>
  <c r="E38" i="15"/>
  <c r="R70" i="32"/>
  <c r="I14" i="15" s="1"/>
  <c r="N70" i="32"/>
  <c r="G14" i="15" s="1"/>
  <c r="H70" i="32" l="1"/>
  <c r="A17" i="31" l="1"/>
  <c r="A18" i="31" s="1"/>
  <c r="A19" i="31" s="1"/>
  <c r="A20" i="31" s="1"/>
  <c r="A21" i="31" s="1"/>
  <c r="A22" i="31" s="1"/>
  <c r="A23" i="31" s="1"/>
  <c r="A24" i="31" s="1"/>
  <c r="A25" i="31" s="1"/>
  <c r="A26" i="31" s="1"/>
  <c r="G27" i="8"/>
  <c r="O27" i="8" s="1"/>
  <c r="G31" i="8"/>
  <c r="O31" i="8" s="1"/>
  <c r="G33" i="8"/>
  <c r="O33" i="8" s="1"/>
  <c r="E44" i="33"/>
  <c r="E47" i="33"/>
  <c r="A19" i="33"/>
  <c r="A22" i="33" s="1"/>
  <c r="A25" i="33" s="1"/>
  <c r="A28" i="33" s="1"/>
  <c r="A32" i="33" s="1"/>
  <c r="A35" i="33" s="1"/>
  <c r="I620" i="34"/>
  <c r="I623" i="34" s="1"/>
  <c r="J623" i="34" s="1"/>
  <c r="F307" i="8" s="1"/>
  <c r="G307" i="8" s="1"/>
  <c r="O307" i="8" s="1"/>
  <c r="I621" i="34"/>
  <c r="I622" i="34"/>
  <c r="I615" i="34"/>
  <c r="I616" i="34"/>
  <c r="I617" i="34"/>
  <c r="J617" i="34" s="1"/>
  <c r="F306" i="8" s="1"/>
  <c r="G306" i="8" s="1"/>
  <c r="O306" i="8" s="1"/>
  <c r="I610" i="34"/>
  <c r="I613" i="34" s="1"/>
  <c r="J613" i="34" s="1"/>
  <c r="F305" i="8" s="1"/>
  <c r="G305" i="8" s="1"/>
  <c r="O305" i="8" s="1"/>
  <c r="I611" i="34"/>
  <c r="I612" i="34"/>
  <c r="I597" i="34"/>
  <c r="I598" i="34"/>
  <c r="I605" i="34" s="1"/>
  <c r="J605" i="34" s="1"/>
  <c r="F302" i="8" s="1"/>
  <c r="G302" i="8" s="1"/>
  <c r="O302" i="8" s="1"/>
  <c r="I599" i="34"/>
  <c r="I600" i="34"/>
  <c r="I601" i="34"/>
  <c r="I602" i="34"/>
  <c r="I603" i="34"/>
  <c r="I604" i="34"/>
  <c r="I578" i="34"/>
  <c r="I579" i="34"/>
  <c r="I580" i="34"/>
  <c r="I581" i="34"/>
  <c r="I582" i="34"/>
  <c r="I583" i="34"/>
  <c r="I584" i="34"/>
  <c r="I585" i="34"/>
  <c r="I586" i="34"/>
  <c r="I587" i="34"/>
  <c r="I572" i="34"/>
  <c r="I575" i="34" s="1"/>
  <c r="J575" i="34" s="1"/>
  <c r="F296" i="8" s="1"/>
  <c r="G296" i="8" s="1"/>
  <c r="O296" i="8" s="1"/>
  <c r="I573" i="34"/>
  <c r="I574" i="34"/>
  <c r="G399" i="8"/>
  <c r="O399" i="8" s="1"/>
  <c r="D200" i="30"/>
  <c r="D191" i="30"/>
  <c r="D176" i="30"/>
  <c r="P176" i="30" s="1"/>
  <c r="G397" i="8"/>
  <c r="O397" i="8" s="1"/>
  <c r="I786" i="34"/>
  <c r="I787" i="34" s="1"/>
  <c r="J787" i="34" s="1"/>
  <c r="I785" i="34"/>
  <c r="I414" i="34"/>
  <c r="I305" i="34"/>
  <c r="I306" i="34" s="1"/>
  <c r="J306" i="34" s="1"/>
  <c r="I678" i="34"/>
  <c r="I677" i="34"/>
  <c r="I676" i="34"/>
  <c r="I679" i="34" s="1"/>
  <c r="J679" i="34" s="1"/>
  <c r="I686" i="34"/>
  <c r="I685" i="34"/>
  <c r="I684" i="34"/>
  <c r="I687" i="34"/>
  <c r="J687" i="34" s="1"/>
  <c r="G366" i="8"/>
  <c r="O366" i="8" s="1"/>
  <c r="A8" i="31"/>
  <c r="A9" i="31" s="1"/>
  <c r="A10" i="31" s="1"/>
  <c r="A11" i="31" s="1"/>
  <c r="A12" i="31" s="1"/>
  <c r="A13" i="31" s="1"/>
  <c r="A1" i="30"/>
  <c r="G364" i="8"/>
  <c r="O364" i="8" s="1"/>
  <c r="G283" i="8"/>
  <c r="O283" i="8" s="1"/>
  <c r="G279" i="8"/>
  <c r="O279" i="8" s="1"/>
  <c r="I778" i="34"/>
  <c r="I779" i="34"/>
  <c r="I780" i="34"/>
  <c r="I781" i="34"/>
  <c r="I783" i="34" s="1"/>
  <c r="J783" i="34" s="1"/>
  <c r="I782" i="34"/>
  <c r="I777" i="34"/>
  <c r="I773" i="34"/>
  <c r="I772" i="34"/>
  <c r="I774" i="34" s="1"/>
  <c r="J774" i="34" s="1"/>
  <c r="I251" i="34"/>
  <c r="I250" i="34"/>
  <c r="I225" i="34"/>
  <c r="I224" i="34"/>
  <c r="G395" i="8"/>
  <c r="O395" i="8" s="1"/>
  <c r="G202" i="8"/>
  <c r="O202" i="8" s="1"/>
  <c r="I767" i="34"/>
  <c r="I768" i="34" s="1"/>
  <c r="J768" i="34" s="1"/>
  <c r="I763" i="34"/>
  <c r="I762" i="34"/>
  <c r="I758" i="34"/>
  <c r="I757" i="34"/>
  <c r="I756" i="34"/>
  <c r="I753" i="34"/>
  <c r="I752" i="34"/>
  <c r="I749" i="34"/>
  <c r="I747" i="34"/>
  <c r="I746" i="34"/>
  <c r="I745" i="34"/>
  <c r="I744" i="34"/>
  <c r="I743" i="34"/>
  <c r="I740" i="34"/>
  <c r="I734" i="34"/>
  <c r="I735" i="34" s="1"/>
  <c r="J735" i="34" s="1"/>
  <c r="G733" i="34"/>
  <c r="I733" i="34" s="1"/>
  <c r="A733" i="34"/>
  <c r="G391" i="8"/>
  <c r="O391" i="8" s="1"/>
  <c r="G394" i="8"/>
  <c r="O394" i="8" s="1"/>
  <c r="I764" i="34"/>
  <c r="J764" i="34" s="1"/>
  <c r="G390" i="8"/>
  <c r="O390" i="8" s="1"/>
  <c r="G387" i="8"/>
  <c r="O387" i="8" s="1"/>
  <c r="G386" i="8"/>
  <c r="O386" i="8" s="1"/>
  <c r="G385" i="8"/>
  <c r="O385" i="8" s="1"/>
  <c r="G382" i="8"/>
  <c r="O382" i="8" s="1"/>
  <c r="G381" i="8"/>
  <c r="O381" i="8" s="1"/>
  <c r="G378" i="8"/>
  <c r="O378" i="8" s="1"/>
  <c r="G376" i="8"/>
  <c r="O376" i="8" s="1"/>
  <c r="G362" i="8"/>
  <c r="O362" i="8" s="1"/>
  <c r="G359" i="8"/>
  <c r="O359" i="8" s="1"/>
  <c r="G358" i="8"/>
  <c r="O358" i="8" s="1"/>
  <c r="G357" i="8"/>
  <c r="O357" i="8" s="1"/>
  <c r="G354" i="8"/>
  <c r="O354" i="8" s="1"/>
  <c r="G352" i="8"/>
  <c r="O352" i="8" s="1"/>
  <c r="G351" i="8"/>
  <c r="O351" i="8" s="1"/>
  <c r="G350" i="8"/>
  <c r="O350" i="8" s="1"/>
  <c r="G347" i="8"/>
  <c r="O347" i="8" s="1"/>
  <c r="G337" i="8"/>
  <c r="O337" i="8" s="1"/>
  <c r="G336" i="8"/>
  <c r="O336" i="8" s="1"/>
  <c r="G335" i="8"/>
  <c r="O335" i="8" s="1"/>
  <c r="G332" i="8"/>
  <c r="O332" i="8" s="1"/>
  <c r="G331" i="8"/>
  <c r="O331" i="8" s="1"/>
  <c r="A330" i="8"/>
  <c r="A334" i="8" s="1"/>
  <c r="A339" i="8" s="1"/>
  <c r="A343" i="8" s="1"/>
  <c r="A347" i="8" s="1"/>
  <c r="A349" i="8" s="1"/>
  <c r="A354" i="8" s="1"/>
  <c r="A356" i="8" s="1"/>
  <c r="A361" i="8" s="1"/>
  <c r="A364" i="8" s="1"/>
  <c r="A366" i="8" s="1"/>
  <c r="A368" i="8" s="1"/>
  <c r="A370" i="8" s="1"/>
  <c r="A372" i="8" s="1"/>
  <c r="A374" i="8" s="1"/>
  <c r="A376" i="8" s="1"/>
  <c r="A378" i="8" s="1"/>
  <c r="A380" i="8" s="1"/>
  <c r="A384" i="8" s="1"/>
  <c r="A389" i="8" s="1"/>
  <c r="A393" i="8" s="1"/>
  <c r="A397" i="8" s="1"/>
  <c r="A399" i="8" s="1"/>
  <c r="G322" i="8"/>
  <c r="A322" i="8"/>
  <c r="A318" i="8"/>
  <c r="A320" i="8" s="1"/>
  <c r="G316" i="8"/>
  <c r="O316" i="8" s="1"/>
  <c r="G315" i="8"/>
  <c r="O315" i="8" s="1"/>
  <c r="A291" i="8"/>
  <c r="A293" i="8" s="1"/>
  <c r="A296" i="8" s="1"/>
  <c r="A298" i="8" s="1"/>
  <c r="A300" i="8" s="1"/>
  <c r="A302" i="8" s="1"/>
  <c r="A304" i="8" s="1"/>
  <c r="G281" i="8"/>
  <c r="O281" i="8" s="1"/>
  <c r="G275" i="8"/>
  <c r="O275" i="8" s="1"/>
  <c r="G271" i="8"/>
  <c r="O271" i="8" s="1"/>
  <c r="G255" i="8"/>
  <c r="O255" i="8" s="1"/>
  <c r="G252" i="8"/>
  <c r="O252" i="8" s="1"/>
  <c r="G248" i="8"/>
  <c r="O248" i="8" s="1"/>
  <c r="G247" i="8"/>
  <c r="O247" i="8" s="1"/>
  <c r="G239" i="8"/>
  <c r="O239" i="8" s="1"/>
  <c r="A210" i="8"/>
  <c r="A212" i="8" s="1"/>
  <c r="A214" i="8" s="1"/>
  <c r="A216" i="8" s="1"/>
  <c r="A218" i="8" s="1"/>
  <c r="A223" i="8" s="1"/>
  <c r="A225" i="8" s="1"/>
  <c r="A227" i="8" s="1"/>
  <c r="A230" i="8" s="1"/>
  <c r="A233" i="8" s="1"/>
  <c r="A238" i="8" s="1"/>
  <c r="A241" i="8" s="1"/>
  <c r="A244" i="8" s="1"/>
  <c r="A247" i="8" s="1"/>
  <c r="A251" i="8" s="1"/>
  <c r="A254" i="8" s="1"/>
  <c r="A257" i="8" s="1"/>
  <c r="A259" i="8" s="1"/>
  <c r="A263" i="8" s="1"/>
  <c r="A266" i="8" s="1"/>
  <c r="A273" i="8" s="1"/>
  <c r="A275" i="8" s="1"/>
  <c r="G200" i="8"/>
  <c r="O200" i="8" s="1"/>
  <c r="G198" i="8"/>
  <c r="O198" i="8" s="1"/>
  <c r="G194" i="8"/>
  <c r="O194" i="8" s="1"/>
  <c r="G173" i="8"/>
  <c r="O173" i="8" s="1"/>
  <c r="G164" i="8"/>
  <c r="O164" i="8" s="1"/>
  <c r="G163" i="8"/>
  <c r="O163" i="8" s="1"/>
  <c r="A156" i="8"/>
  <c r="A160" i="8" s="1"/>
  <c r="A162" i="8" s="1"/>
  <c r="A166" i="8" s="1"/>
  <c r="A170" i="8" s="1"/>
  <c r="A175" i="8" s="1"/>
  <c r="A180" i="8" s="1"/>
  <c r="A184" i="8" s="1"/>
  <c r="A188" i="8" s="1"/>
  <c r="A192" i="8" s="1"/>
  <c r="A194" i="8" s="1"/>
  <c r="A196" i="8" s="1"/>
  <c r="A198" i="8" s="1"/>
  <c r="A200" i="8" s="1"/>
  <c r="A202" i="8" s="1"/>
  <c r="A132" i="8"/>
  <c r="G105" i="8"/>
  <c r="O105" i="8" s="1"/>
  <c r="A100" i="8"/>
  <c r="A102" i="8" s="1"/>
  <c r="A104" i="8" s="1"/>
  <c r="A108" i="8" s="1"/>
  <c r="A117" i="8" s="1"/>
  <c r="A121" i="8" s="1"/>
  <c r="G94" i="8"/>
  <c r="O94" i="8" s="1"/>
  <c r="G92" i="8"/>
  <c r="O92" i="8" s="1"/>
  <c r="A92" i="8"/>
  <c r="A94" i="8" s="1"/>
  <c r="A74" i="8"/>
  <c r="G54" i="8"/>
  <c r="O54" i="8" s="1"/>
  <c r="A42" i="8"/>
  <c r="A44" i="8" s="1"/>
  <c r="A46" i="8" s="1"/>
  <c r="A48" i="8" s="1"/>
  <c r="A50" i="8" s="1"/>
  <c r="A52" i="8" s="1"/>
  <c r="A54" i="8" s="1"/>
  <c r="A56" i="8" s="1"/>
  <c r="A58" i="8" s="1"/>
  <c r="A60" i="8" s="1"/>
  <c r="A62" i="8" s="1"/>
  <c r="A64" i="8" s="1"/>
  <c r="A66" i="8" s="1"/>
  <c r="A68" i="8" s="1"/>
  <c r="G35" i="8"/>
  <c r="G18" i="8"/>
  <c r="O18" i="8" s="1"/>
  <c r="G16" i="8"/>
  <c r="O16" i="8" s="1"/>
  <c r="G12" i="8"/>
  <c r="O12" i="8" s="1"/>
  <c r="G10" i="8"/>
  <c r="O10" i="8" s="1"/>
  <c r="A8" i="8"/>
  <c r="A12" i="8" s="1"/>
  <c r="A14" i="8" s="1"/>
  <c r="A16" i="8" s="1"/>
  <c r="A18" i="8" s="1"/>
  <c r="A20" i="8" s="1"/>
  <c r="A22" i="8" s="1"/>
  <c r="A24" i="8" s="1"/>
  <c r="A26" i="8" s="1"/>
  <c r="A31" i="8" s="1"/>
  <c r="A33" i="8" s="1"/>
  <c r="G6" i="8"/>
  <c r="O6" i="8" s="1"/>
  <c r="G231" i="8"/>
  <c r="O231" i="8" s="1"/>
  <c r="G294" i="8"/>
  <c r="O294" i="8" s="1"/>
  <c r="G85" i="8"/>
  <c r="O85" i="8" s="1"/>
  <c r="G192" i="8"/>
  <c r="O192" i="8" s="1"/>
  <c r="G86" i="8"/>
  <c r="O86" i="8" s="1"/>
  <c r="G76" i="8"/>
  <c r="O76" i="8" s="1"/>
  <c r="G291" i="8"/>
  <c r="O291" i="8" s="1"/>
  <c r="I718" i="34"/>
  <c r="I717" i="34"/>
  <c r="I716" i="34"/>
  <c r="I715" i="34"/>
  <c r="I707" i="34"/>
  <c r="I708" i="34"/>
  <c r="I706" i="34"/>
  <c r="I709" i="34" s="1"/>
  <c r="J709" i="34" s="1"/>
  <c r="I705" i="34"/>
  <c r="I700" i="34"/>
  <c r="I699" i="34"/>
  <c r="I698" i="34"/>
  <c r="I701" i="34" s="1"/>
  <c r="J701" i="34" s="1"/>
  <c r="I693" i="34"/>
  <c r="I692" i="34"/>
  <c r="I691" i="34"/>
  <c r="I730" i="34"/>
  <c r="I731" i="34" s="1"/>
  <c r="J731" i="34" s="1"/>
  <c r="I727" i="34"/>
  <c r="I726" i="34"/>
  <c r="I728" i="34" s="1"/>
  <c r="G647" i="34"/>
  <c r="I647" i="34" s="1"/>
  <c r="G646" i="34"/>
  <c r="I646" i="34"/>
  <c r="I652" i="34"/>
  <c r="I651" i="34"/>
  <c r="I650" i="34"/>
  <c r="I649" i="34"/>
  <c r="I648" i="34"/>
  <c r="G645" i="34"/>
  <c r="I645" i="34"/>
  <c r="E643" i="34"/>
  <c r="I643" i="34" s="1"/>
  <c r="I653" i="34" s="1"/>
  <c r="J653" i="34" s="1"/>
  <c r="I642" i="34"/>
  <c r="I641" i="34"/>
  <c r="I548" i="34"/>
  <c r="I549" i="34"/>
  <c r="I550" i="34"/>
  <c r="I551" i="34"/>
  <c r="I552" i="34"/>
  <c r="I347" i="34"/>
  <c r="I530" i="34"/>
  <c r="I538" i="34"/>
  <c r="I535" i="34"/>
  <c r="L432" i="34"/>
  <c r="L431" i="34"/>
  <c r="L430" i="34"/>
  <c r="L429" i="34"/>
  <c r="L428" i="34"/>
  <c r="L427" i="34"/>
  <c r="L426" i="34"/>
  <c r="L424" i="34"/>
  <c r="L423" i="34"/>
  <c r="L422" i="34"/>
  <c r="L421" i="34"/>
  <c r="L420" i="34"/>
  <c r="L448" i="34"/>
  <c r="L449" i="34"/>
  <c r="L452" i="34"/>
  <c r="L453" i="34"/>
  <c r="L447" i="34"/>
  <c r="E454" i="34"/>
  <c r="I454" i="34"/>
  <c r="G450" i="34"/>
  <c r="I450" i="34" s="1"/>
  <c r="I468" i="34"/>
  <c r="I467" i="34"/>
  <c r="I466" i="34"/>
  <c r="I472" i="34" s="1"/>
  <c r="J472" i="34" s="1"/>
  <c r="I459" i="34"/>
  <c r="I458" i="34"/>
  <c r="I457" i="34"/>
  <c r="I456" i="34"/>
  <c r="I455" i="34"/>
  <c r="I453" i="34"/>
  <c r="I452" i="34"/>
  <c r="I451" i="34"/>
  <c r="I463" i="34" s="1"/>
  <c r="J463" i="34" s="1"/>
  <c r="I449" i="34"/>
  <c r="I448" i="34"/>
  <c r="I447" i="34"/>
  <c r="E425" i="34"/>
  <c r="L425" i="34" s="1"/>
  <c r="E359" i="34"/>
  <c r="E358" i="34"/>
  <c r="I134" i="34"/>
  <c r="I135" i="34"/>
  <c r="I133" i="34"/>
  <c r="I132" i="34"/>
  <c r="I136" i="34"/>
  <c r="G372" i="8"/>
  <c r="O372" i="8" s="1"/>
  <c r="I719" i="34"/>
  <c r="J719" i="34" s="1"/>
  <c r="G374" i="8"/>
  <c r="O374" i="8" s="1"/>
  <c r="G370" i="8"/>
  <c r="O370" i="8" s="1"/>
  <c r="I694" i="34"/>
  <c r="J694" i="34" s="1"/>
  <c r="G368" i="8"/>
  <c r="O368" i="8" s="1"/>
  <c r="J728" i="34"/>
  <c r="G277" i="8"/>
  <c r="O277" i="8" s="1"/>
  <c r="L454" i="34"/>
  <c r="L463" i="34" s="1"/>
  <c r="E499" i="34"/>
  <c r="I499" i="34"/>
  <c r="E497" i="34"/>
  <c r="I497" i="34"/>
  <c r="E495" i="34"/>
  <c r="I495" i="34"/>
  <c r="I492" i="34"/>
  <c r="I489" i="34"/>
  <c r="I510" i="34" s="1"/>
  <c r="J510" i="34" s="1"/>
  <c r="I490" i="34"/>
  <c r="I488" i="34"/>
  <c r="I487" i="34"/>
  <c r="I491" i="34"/>
  <c r="I493" i="34"/>
  <c r="I494" i="34"/>
  <c r="I496" i="34"/>
  <c r="I498" i="34"/>
  <c r="I500" i="34"/>
  <c r="I501" i="34"/>
  <c r="I502" i="34"/>
  <c r="I503" i="34"/>
  <c r="I504" i="34"/>
  <c r="I505" i="34"/>
  <c r="I506" i="34"/>
  <c r="I507" i="34"/>
  <c r="I508" i="34"/>
  <c r="I509" i="34"/>
  <c r="I486" i="34"/>
  <c r="I482" i="34"/>
  <c r="I481" i="34"/>
  <c r="I477" i="34"/>
  <c r="I476" i="34"/>
  <c r="I478" i="34" s="1"/>
  <c r="J478" i="34" s="1"/>
  <c r="I346" i="34"/>
  <c r="E269" i="34"/>
  <c r="I269" i="34" s="1"/>
  <c r="I270" i="34" s="1"/>
  <c r="J270" i="34" s="1"/>
  <c r="G118" i="8"/>
  <c r="O118" i="8" s="1"/>
  <c r="I272" i="34"/>
  <c r="I273" i="34"/>
  <c r="J273" i="34" s="1"/>
  <c r="G119" i="8"/>
  <c r="O119" i="8" s="1"/>
  <c r="I254" i="26"/>
  <c r="I253" i="26"/>
  <c r="I252" i="26"/>
  <c r="I248" i="26"/>
  <c r="I247" i="26"/>
  <c r="I246" i="26"/>
  <c r="I249" i="26" s="1"/>
  <c r="J249" i="26" s="1"/>
  <c r="I242" i="26"/>
  <c r="I241" i="26"/>
  <c r="I240" i="26"/>
  <c r="I243" i="26" s="1"/>
  <c r="J243" i="26" s="1"/>
  <c r="I236" i="26"/>
  <c r="I235" i="26"/>
  <c r="I237" i="26" s="1"/>
  <c r="J237" i="26" s="1"/>
  <c r="I234" i="26"/>
  <c r="I230" i="26"/>
  <c r="I229" i="26"/>
  <c r="I228" i="26"/>
  <c r="I201" i="34"/>
  <c r="E200" i="34"/>
  <c r="I200" i="34" s="1"/>
  <c r="I202" i="34" s="1"/>
  <c r="J202" i="34" s="1"/>
  <c r="E130" i="34"/>
  <c r="I130" i="34" s="1"/>
  <c r="I121" i="34"/>
  <c r="I120" i="34"/>
  <c r="I119" i="34"/>
  <c r="I192" i="26"/>
  <c r="I191" i="26"/>
  <c r="I190" i="26"/>
  <c r="I195" i="26" s="1"/>
  <c r="J195" i="26" s="1"/>
  <c r="I189" i="26"/>
  <c r="E128" i="34"/>
  <c r="I128" i="34" s="1"/>
  <c r="I138" i="34" s="1"/>
  <c r="J138" i="34" s="1"/>
  <c r="I342" i="34"/>
  <c r="I341" i="34"/>
  <c r="I337" i="34"/>
  <c r="I336" i="34"/>
  <c r="I331" i="34"/>
  <c r="I330" i="34"/>
  <c r="I234" i="34"/>
  <c r="I235" i="34" s="1"/>
  <c r="J235" i="34" s="1"/>
  <c r="E229" i="34" s="1"/>
  <c r="I229" i="34" s="1"/>
  <c r="I264" i="34"/>
  <c r="I263" i="34"/>
  <c r="I262" i="34"/>
  <c r="I258" i="34"/>
  <c r="I257" i="34"/>
  <c r="I256" i="34"/>
  <c r="I246" i="34"/>
  <c r="I245" i="34"/>
  <c r="I247" i="34" s="1"/>
  <c r="J247" i="34" s="1"/>
  <c r="I244" i="34"/>
  <c r="I240" i="34"/>
  <c r="I239" i="34"/>
  <c r="I238" i="34"/>
  <c r="I150" i="26"/>
  <c r="I129" i="34"/>
  <c r="I127" i="34"/>
  <c r="I350" i="34"/>
  <c r="J350" i="34" s="1"/>
  <c r="G147" i="8"/>
  <c r="O147" i="8" s="1"/>
  <c r="G221" i="8"/>
  <c r="O221" i="8" s="1"/>
  <c r="I483" i="34"/>
  <c r="J483" i="34" s="1"/>
  <c r="I231" i="26"/>
  <c r="J231" i="26" s="1"/>
  <c r="I255" i="26"/>
  <c r="J255" i="26" s="1"/>
  <c r="I343" i="34"/>
  <c r="I338" i="34"/>
  <c r="I332" i="34"/>
  <c r="J332" i="34" s="1"/>
  <c r="I265" i="34"/>
  <c r="J265" i="34"/>
  <c r="I259" i="34"/>
  <c r="J259" i="34" s="1"/>
  <c r="I241" i="34"/>
  <c r="J241" i="34" s="1"/>
  <c r="I19" i="34"/>
  <c r="L20" i="34"/>
  <c r="L18" i="34"/>
  <c r="L17" i="34"/>
  <c r="I96" i="34"/>
  <c r="I97" i="34"/>
  <c r="I98" i="34"/>
  <c r="I99" i="34"/>
  <c r="I100" i="34"/>
  <c r="I101" i="34"/>
  <c r="I102" i="34"/>
  <c r="I104" i="34"/>
  <c r="I105" i="34"/>
  <c r="I106" i="34"/>
  <c r="I107" i="34"/>
  <c r="I108" i="34"/>
  <c r="I109" i="34"/>
  <c r="I111" i="34"/>
  <c r="I112" i="34"/>
  <c r="E110" i="34"/>
  <c r="I110" i="34"/>
  <c r="I6" i="34"/>
  <c r="I722" i="34"/>
  <c r="I723" i="34" s="1"/>
  <c r="J723" i="34" s="1"/>
  <c r="I672" i="34"/>
  <c r="I671" i="34"/>
  <c r="I670" i="34"/>
  <c r="I669" i="34"/>
  <c r="I673" i="34" s="1"/>
  <c r="J673" i="34" s="1"/>
  <c r="I668" i="34"/>
  <c r="I667" i="34"/>
  <c r="I666" i="34"/>
  <c r="I665" i="34"/>
  <c r="I664" i="34"/>
  <c r="I659" i="34"/>
  <c r="I658" i="34"/>
  <c r="I657" i="34"/>
  <c r="I660" i="34" s="1"/>
  <c r="J660" i="34" s="1"/>
  <c r="I644" i="34"/>
  <c r="I633" i="34"/>
  <c r="I632" i="34"/>
  <c r="I628" i="34"/>
  <c r="I627" i="34"/>
  <c r="I626" i="34"/>
  <c r="I591" i="34"/>
  <c r="I592" i="34" s="1"/>
  <c r="J592" i="34" s="1"/>
  <c r="I568" i="34"/>
  <c r="I569" i="34"/>
  <c r="J569" i="34"/>
  <c r="I559" i="34"/>
  <c r="I560" i="34" s="1"/>
  <c r="J560" i="34" s="1"/>
  <c r="I547" i="34"/>
  <c r="I546" i="34"/>
  <c r="I545" i="34"/>
  <c r="I537" i="34"/>
  <c r="I536" i="34"/>
  <c r="I531" i="34"/>
  <c r="I532" i="34" s="1"/>
  <c r="J532" i="34" s="1"/>
  <c r="I525" i="34"/>
  <c r="I519" i="34"/>
  <c r="I520" i="34" s="1"/>
  <c r="J520" i="34" s="1"/>
  <c r="I518" i="34"/>
  <c r="I517" i="34"/>
  <c r="I516" i="34"/>
  <c r="I515" i="34"/>
  <c r="I471" i="34"/>
  <c r="I470" i="34"/>
  <c r="I469" i="34"/>
  <c r="I462" i="34"/>
  <c r="I461" i="34"/>
  <c r="I460" i="34"/>
  <c r="I443" i="34"/>
  <c r="I444" i="34" s="1"/>
  <c r="J444" i="34" s="1"/>
  <c r="I438" i="34"/>
  <c r="I437" i="34"/>
  <c r="I436" i="34"/>
  <c r="I439" i="34" s="1"/>
  <c r="J439" i="34" s="1"/>
  <c r="I432" i="34"/>
  <c r="I431" i="34"/>
  <c r="I430" i="34"/>
  <c r="I429" i="34"/>
  <c r="I428" i="34"/>
  <c r="I427" i="34"/>
  <c r="I426" i="34"/>
  <c r="I425" i="34"/>
  <c r="I433" i="34" s="1"/>
  <c r="J433" i="34" s="1"/>
  <c r="I424" i="34"/>
  <c r="I423" i="34"/>
  <c r="I422" i="34"/>
  <c r="I421" i="34"/>
  <c r="I420" i="34"/>
  <c r="I413" i="34"/>
  <c r="I412" i="34"/>
  <c r="I411" i="34"/>
  <c r="I410" i="34"/>
  <c r="I407" i="34"/>
  <c r="I406" i="34"/>
  <c r="I403" i="34"/>
  <c r="I402" i="34"/>
  <c r="I401" i="34"/>
  <c r="I404" i="34" s="1"/>
  <c r="J404" i="34" s="1"/>
  <c r="I397" i="34"/>
  <c r="I398" i="34"/>
  <c r="J398" i="34" s="1"/>
  <c r="I390" i="34"/>
  <c r="I389" i="34"/>
  <c r="I385" i="34"/>
  <c r="I384" i="34"/>
  <c r="I379" i="34"/>
  <c r="I380" i="34" s="1"/>
  <c r="J380" i="34" s="1"/>
  <c r="I375" i="34"/>
  <c r="I374" i="34"/>
  <c r="I369" i="34"/>
  <c r="I368" i="34"/>
  <c r="I364" i="34"/>
  <c r="I363" i="34"/>
  <c r="I362" i="34"/>
  <c r="I361" i="34"/>
  <c r="I365" i="34" s="1"/>
  <c r="J365" i="34" s="1"/>
  <c r="I360" i="34"/>
  <c r="I359" i="34"/>
  <c r="I358" i="34"/>
  <c r="I326" i="34"/>
  <c r="I325" i="34"/>
  <c r="I319" i="34"/>
  <c r="J319" i="34" s="1"/>
  <c r="I311" i="34"/>
  <c r="I312" i="34" s="1"/>
  <c r="J312" i="34" s="1"/>
  <c r="I310" i="34"/>
  <c r="I309" i="34"/>
  <c r="I300" i="34"/>
  <c r="I296" i="34"/>
  <c r="I295" i="34"/>
  <c r="I294" i="34"/>
  <c r="I297" i="34" s="1"/>
  <c r="J297" i="34" s="1"/>
  <c r="I290" i="34"/>
  <c r="I291" i="34"/>
  <c r="J291" i="34" s="1"/>
  <c r="I286" i="34"/>
  <c r="I285" i="34"/>
  <c r="I284" i="34"/>
  <c r="I287" i="34" s="1"/>
  <c r="J287" i="34" s="1"/>
  <c r="I280" i="34"/>
  <c r="I281" i="34"/>
  <c r="J281" i="34" s="1"/>
  <c r="I277" i="34"/>
  <c r="I278" i="34"/>
  <c r="J278" i="34"/>
  <c r="G124" i="8"/>
  <c r="O124" i="8" s="1"/>
  <c r="I230" i="34"/>
  <c r="I219" i="34"/>
  <c r="I218" i="34"/>
  <c r="I213" i="34"/>
  <c r="I212" i="34"/>
  <c r="I197" i="34"/>
  <c r="I196" i="34"/>
  <c r="I195" i="34"/>
  <c r="I198" i="34" s="1"/>
  <c r="J198" i="34" s="1"/>
  <c r="I194" i="34"/>
  <c r="I193" i="34"/>
  <c r="I192" i="34"/>
  <c r="I188" i="34"/>
  <c r="I187" i="34"/>
  <c r="I186" i="34"/>
  <c r="I185" i="34"/>
  <c r="I184" i="34"/>
  <c r="I180" i="34"/>
  <c r="I179" i="34"/>
  <c r="I170" i="34"/>
  <c r="I171" i="34" s="1"/>
  <c r="J171" i="34" s="1"/>
  <c r="I166" i="34"/>
  <c r="I165" i="34"/>
  <c r="I164" i="34"/>
  <c r="I167" i="34" s="1"/>
  <c r="J167" i="34" s="1"/>
  <c r="I163" i="34"/>
  <c r="I162" i="34"/>
  <c r="I161" i="34"/>
  <c r="I160" i="34"/>
  <c r="I159" i="34"/>
  <c r="I146" i="34"/>
  <c r="I145" i="34"/>
  <c r="I144" i="34"/>
  <c r="I147" i="34" s="1"/>
  <c r="J147" i="34" s="1"/>
  <c r="I143" i="34"/>
  <c r="I142" i="34"/>
  <c r="I141" i="34"/>
  <c r="I137" i="34"/>
  <c r="I131" i="34"/>
  <c r="I95" i="34"/>
  <c r="I90" i="34"/>
  <c r="I89" i="34"/>
  <c r="I88" i="34"/>
  <c r="I87" i="34"/>
  <c r="I79" i="34"/>
  <c r="I76" i="34"/>
  <c r="I75" i="34"/>
  <c r="I74" i="34"/>
  <c r="I73" i="34"/>
  <c r="I72" i="34"/>
  <c r="I71" i="34"/>
  <c r="I70" i="34"/>
  <c r="I69" i="34"/>
  <c r="I68" i="34"/>
  <c r="I67" i="34"/>
  <c r="I66" i="34"/>
  <c r="I65" i="34"/>
  <c r="I77" i="34" s="1"/>
  <c r="J77" i="34" s="1"/>
  <c r="I64" i="34"/>
  <c r="I63" i="34"/>
  <c r="I58" i="34"/>
  <c r="I57" i="34"/>
  <c r="A55" i="34"/>
  <c r="I52" i="34"/>
  <c r="I51" i="34"/>
  <c r="I53" i="34" s="1"/>
  <c r="J53" i="34" s="1"/>
  <c r="I46" i="34"/>
  <c r="I45" i="34"/>
  <c r="I44" i="34"/>
  <c r="I37" i="34"/>
  <c r="I38" i="34" s="1"/>
  <c r="J38" i="34" s="1"/>
  <c r="I29" i="34"/>
  <c r="J29" i="34" s="1"/>
  <c r="I23" i="34"/>
  <c r="I22" i="34"/>
  <c r="I21" i="34"/>
  <c r="I20" i="34"/>
  <c r="I18" i="34"/>
  <c r="I24" i="34" s="1"/>
  <c r="I17" i="34"/>
  <c r="A15" i="34"/>
  <c r="A34" i="34" s="1"/>
  <c r="A40" i="34" s="1"/>
  <c r="A49" i="34" s="1"/>
  <c r="I11" i="34"/>
  <c r="J11" i="34" s="1"/>
  <c r="I9" i="34"/>
  <c r="J9" i="34" s="1"/>
  <c r="A9" i="34"/>
  <c r="A11" i="34" s="1"/>
  <c r="A1" i="34"/>
  <c r="I301" i="34"/>
  <c r="J301" i="34"/>
  <c r="G320" i="8"/>
  <c r="E81" i="34"/>
  <c r="I81" i="34" s="1"/>
  <c r="I82" i="34" s="1"/>
  <c r="J82" i="34" s="1"/>
  <c r="G56" i="8"/>
  <c r="O56" i="8" s="1"/>
  <c r="I544" i="34"/>
  <c r="I553" i="34" s="1"/>
  <c r="J553" i="34" s="1"/>
  <c r="G289" i="8"/>
  <c r="O289" i="8" s="1"/>
  <c r="G214" i="8"/>
  <c r="O214" i="8" s="1"/>
  <c r="I539" i="34"/>
  <c r="J539" i="34"/>
  <c r="G216" i="8"/>
  <c r="O216" i="8" s="1"/>
  <c r="J338" i="34"/>
  <c r="J343" i="34"/>
  <c r="E228" i="34" s="1"/>
  <c r="I228" i="34" s="1"/>
  <c r="G90" i="8"/>
  <c r="O90" i="8" s="1"/>
  <c r="I252" i="34"/>
  <c r="I253" i="34" s="1"/>
  <c r="J253" i="34" s="1"/>
  <c r="L24" i="34"/>
  <c r="G128" i="8"/>
  <c r="O128" i="8" s="1"/>
  <c r="I220" i="34"/>
  <c r="J220" i="34"/>
  <c r="I214" i="34"/>
  <c r="J214" i="34"/>
  <c r="I386" i="34"/>
  <c r="J386" i="34"/>
  <c r="G160" i="8"/>
  <c r="O160" i="8" s="1"/>
  <c r="I408" i="34"/>
  <c r="J408" i="34"/>
  <c r="I370" i="34"/>
  <c r="J370" i="34" s="1"/>
  <c r="G157" i="8"/>
  <c r="O157" i="8" s="1"/>
  <c r="I59" i="34"/>
  <c r="J59" i="34"/>
  <c r="G48" i="8"/>
  <c r="O48" i="8" s="1"/>
  <c r="G132" i="8"/>
  <c r="O132" i="8" s="1"/>
  <c r="I327" i="34"/>
  <c r="J327" i="34" s="1"/>
  <c r="E226" i="34" s="1"/>
  <c r="I226" i="34" s="1"/>
  <c r="I231" i="34" s="1"/>
  <c r="J231" i="34" s="1"/>
  <c r="I391" i="34"/>
  <c r="J391" i="34" s="1"/>
  <c r="G225" i="8"/>
  <c r="O225" i="8" s="1"/>
  <c r="G68" i="8"/>
  <c r="O68" i="8" s="1"/>
  <c r="I376" i="34"/>
  <c r="J376" i="34"/>
  <c r="G158" i="8"/>
  <c r="O158" i="8" s="1"/>
  <c r="I91" i="34"/>
  <c r="J91" i="34" s="1"/>
  <c r="G208" i="8"/>
  <c r="O208" i="8" s="1"/>
  <c r="I629" i="34"/>
  <c r="J629" i="34" s="1"/>
  <c r="I634" i="34"/>
  <c r="J634" i="34"/>
  <c r="F261" i="8" s="1"/>
  <c r="G261" i="8" s="1"/>
  <c r="O261" i="8" s="1"/>
  <c r="I42" i="34"/>
  <c r="I47" i="34" s="1"/>
  <c r="J47" i="34" s="1"/>
  <c r="I189" i="34"/>
  <c r="J189" i="34" s="1"/>
  <c r="I43" i="34"/>
  <c r="G50" i="8"/>
  <c r="O50" i="8" s="1"/>
  <c r="I181" i="34"/>
  <c r="J181" i="34"/>
  <c r="G122" i="8"/>
  <c r="O122" i="8" s="1"/>
  <c r="J6" i="34"/>
  <c r="A1" i="29"/>
  <c r="G318" i="8"/>
  <c r="G144" i="8"/>
  <c r="O144" i="8" s="1"/>
  <c r="E227" i="34"/>
  <c r="I227" i="34" s="1"/>
  <c r="G143" i="8"/>
  <c r="O143" i="8" s="1"/>
  <c r="G154" i="8"/>
  <c r="O154" i="8" s="1"/>
  <c r="G64" i="8"/>
  <c r="O64" i="8" s="1"/>
  <c r="G62" i="8"/>
  <c r="O62" i="8" s="1"/>
  <c r="G39" i="8"/>
  <c r="O39" i="8" s="1"/>
  <c r="G44" i="8"/>
  <c r="O44" i="8" s="1"/>
  <c r="G110" i="8"/>
  <c r="O110" i="8" s="1"/>
  <c r="G60" i="8"/>
  <c r="O60" i="8" s="1"/>
  <c r="A1" i="33"/>
  <c r="G109" i="8"/>
  <c r="O109" i="8" s="1"/>
  <c r="E279" i="26"/>
  <c r="I279" i="26" s="1"/>
  <c r="E278" i="26"/>
  <c r="I278" i="26"/>
  <c r="I281" i="26" s="1"/>
  <c r="J281" i="26" s="1"/>
  <c r="I284" i="26"/>
  <c r="I285" i="26" s="1"/>
  <c r="J285" i="26" s="1"/>
  <c r="I280" i="26"/>
  <c r="I364" i="26"/>
  <c r="E478" i="26"/>
  <c r="E469" i="26"/>
  <c r="I469" i="26" s="1"/>
  <c r="I470" i="26" s="1"/>
  <c r="J470" i="26" s="1"/>
  <c r="I462" i="26"/>
  <c r="I370" i="26"/>
  <c r="I369" i="26"/>
  <c r="I368" i="26"/>
  <c r="I367" i="26"/>
  <c r="I347" i="26"/>
  <c r="I261" i="26"/>
  <c r="D63" i="26"/>
  <c r="D62" i="26"/>
  <c r="I260" i="26"/>
  <c r="E270" i="26"/>
  <c r="I270" i="26" s="1"/>
  <c r="I271" i="26" s="1"/>
  <c r="J271" i="26" s="1"/>
  <c r="E217" i="26"/>
  <c r="I212" i="26"/>
  <c r="I213" i="26" s="1"/>
  <c r="J213" i="26" s="1"/>
  <c r="I211" i="26"/>
  <c r="E169" i="26"/>
  <c r="I169" i="26"/>
  <c r="I174" i="26"/>
  <c r="I175" i="26"/>
  <c r="I176" i="26"/>
  <c r="I177" i="26"/>
  <c r="I149" i="26"/>
  <c r="I156" i="26" s="1"/>
  <c r="J156" i="26" s="1"/>
  <c r="I148" i="26"/>
  <c r="I288" i="26"/>
  <c r="I290" i="26"/>
  <c r="I289" i="26"/>
  <c r="E122" i="26"/>
  <c r="G121" i="26"/>
  <c r="I121" i="26" s="1"/>
  <c r="I127" i="26" s="1"/>
  <c r="J127" i="26" s="1"/>
  <c r="I113" i="26"/>
  <c r="I112" i="26"/>
  <c r="I111" i="26"/>
  <c r="I110" i="26"/>
  <c r="E109" i="26"/>
  <c r="I109" i="26"/>
  <c r="E108" i="26"/>
  <c r="I108" i="26" s="1"/>
  <c r="E106" i="26"/>
  <c r="I106" i="26" s="1"/>
  <c r="I105" i="26"/>
  <c r="I104" i="26"/>
  <c r="E103" i="26"/>
  <c r="I103" i="26"/>
  <c r="I102" i="26"/>
  <c r="I101" i="26"/>
  <c r="E100" i="26"/>
  <c r="I100" i="26" s="1"/>
  <c r="I117" i="26" s="1"/>
  <c r="J117" i="26" s="1"/>
  <c r="I114" i="26"/>
  <c r="I115" i="26"/>
  <c r="I116" i="26"/>
  <c r="I95" i="26"/>
  <c r="I94" i="26"/>
  <c r="I93" i="26"/>
  <c r="I92" i="26"/>
  <c r="I96" i="26" s="1"/>
  <c r="J96" i="26" s="1"/>
  <c r="I291" i="26"/>
  <c r="J291" i="26"/>
  <c r="I34" i="26"/>
  <c r="J34" i="26"/>
  <c r="I135" i="26"/>
  <c r="I134" i="26"/>
  <c r="I133" i="26"/>
  <c r="I132" i="26"/>
  <c r="I131" i="26"/>
  <c r="I130" i="26"/>
  <c r="I136" i="26" s="1"/>
  <c r="J136" i="26" s="1"/>
  <c r="E24" i="26"/>
  <c r="E23" i="26"/>
  <c r="E21" i="26"/>
  <c r="I20" i="26"/>
  <c r="E18" i="26"/>
  <c r="E15" i="26"/>
  <c r="E47" i="26"/>
  <c r="E48" i="26"/>
  <c r="I48" i="26" s="1"/>
  <c r="I52" i="26" s="1"/>
  <c r="J52" i="26" s="1"/>
  <c r="I363" i="26"/>
  <c r="I538" i="26"/>
  <c r="I539" i="26" s="1"/>
  <c r="J539" i="26" s="1"/>
  <c r="I387" i="26"/>
  <c r="I365" i="26"/>
  <c r="J365" i="26" s="1"/>
  <c r="I409" i="26"/>
  <c r="I411" i="26" s="1"/>
  <c r="J411" i="26" s="1"/>
  <c r="I522" i="26"/>
  <c r="I521" i="26"/>
  <c r="I520" i="26"/>
  <c r="I497" i="26"/>
  <c r="I496" i="26"/>
  <c r="I495" i="26"/>
  <c r="I404" i="26"/>
  <c r="I403" i="26"/>
  <c r="I405" i="26" s="1"/>
  <c r="J405" i="26" s="1"/>
  <c r="I402" i="26"/>
  <c r="I206" i="26"/>
  <c r="I205" i="26"/>
  <c r="I224" i="26"/>
  <c r="I223" i="26"/>
  <c r="I182" i="26"/>
  <c r="I183" i="26"/>
  <c r="I184" i="26"/>
  <c r="I417" i="26"/>
  <c r="I416" i="26"/>
  <c r="I523" i="26"/>
  <c r="J523" i="26" s="1"/>
  <c r="I494" i="26"/>
  <c r="I418" i="26"/>
  <c r="I491" i="26"/>
  <c r="I498" i="26" s="1"/>
  <c r="J498" i="26" s="1"/>
  <c r="I493" i="26"/>
  <c r="I490" i="26"/>
  <c r="I507" i="26"/>
  <c r="I505" i="26"/>
  <c r="I504" i="26"/>
  <c r="I503" i="26"/>
  <c r="I502" i="26"/>
  <c r="I501" i="26"/>
  <c r="I508" i="26" s="1"/>
  <c r="J508" i="26" s="1"/>
  <c r="I486" i="26"/>
  <c r="I487" i="26" s="1"/>
  <c r="J487" i="26" s="1"/>
  <c r="I452" i="26"/>
  <c r="I451" i="26"/>
  <c r="I446" i="26"/>
  <c r="I440" i="26"/>
  <c r="I441" i="26" s="1"/>
  <c r="J441" i="26" s="1"/>
  <c r="I434" i="26"/>
  <c r="I432" i="26"/>
  <c r="I435" i="26" s="1"/>
  <c r="J435" i="26" s="1"/>
  <c r="I506" i="26"/>
  <c r="I273" i="26"/>
  <c r="I274" i="26" s="1"/>
  <c r="J274" i="26" s="1"/>
  <c r="I515" i="26"/>
  <c r="I492" i="26"/>
  <c r="I439" i="26"/>
  <c r="I433" i="26"/>
  <c r="I431" i="26"/>
  <c r="I430" i="26"/>
  <c r="I424" i="26"/>
  <c r="I379" i="26"/>
  <c r="I410" i="26"/>
  <c r="I408" i="26"/>
  <c r="I398" i="26"/>
  <c r="I399" i="26" s="1"/>
  <c r="J399" i="26" s="1"/>
  <c r="I393" i="26"/>
  <c r="I392" i="26"/>
  <c r="I391" i="26"/>
  <c r="I394" i="26" s="1"/>
  <c r="J394" i="26" s="1"/>
  <c r="I377" i="26"/>
  <c r="I378" i="26"/>
  <c r="I380" i="26"/>
  <c r="I381" i="26"/>
  <c r="I382" i="26"/>
  <c r="I383" i="26"/>
  <c r="I384" i="26"/>
  <c r="I385" i="26"/>
  <c r="I386" i="26"/>
  <c r="I376" i="26"/>
  <c r="I375" i="26"/>
  <c r="I332" i="26"/>
  <c r="I331" i="26"/>
  <c r="I346" i="26"/>
  <c r="I348" i="26"/>
  <c r="J348" i="26" s="1"/>
  <c r="I388" i="26"/>
  <c r="J388" i="26" s="1"/>
  <c r="I478" i="26"/>
  <c r="I479" i="26"/>
  <c r="J479" i="26" s="1"/>
  <c r="I453" i="26"/>
  <c r="J453" i="26"/>
  <c r="J418" i="26"/>
  <c r="I333" i="26"/>
  <c r="J333" i="26" s="1"/>
  <c r="I425" i="26"/>
  <c r="J425" i="26" s="1"/>
  <c r="I359" i="26"/>
  <c r="I360" i="26"/>
  <c r="I358" i="26"/>
  <c r="I354" i="26"/>
  <c r="I355" i="26"/>
  <c r="E317" i="26"/>
  <c r="I317" i="26"/>
  <c r="I342" i="26"/>
  <c r="E316" i="26"/>
  <c r="I316" i="26"/>
  <c r="I321" i="26"/>
  <c r="I341" i="26"/>
  <c r="I336" i="26"/>
  <c r="I337" i="26" s="1"/>
  <c r="J337" i="26" s="1"/>
  <c r="I326" i="26"/>
  <c r="I325" i="26"/>
  <c r="I320" i="26"/>
  <c r="I319" i="26"/>
  <c r="E318" i="26"/>
  <c r="I318" i="26"/>
  <c r="E315" i="26"/>
  <c r="I315" i="26"/>
  <c r="I322" i="26" s="1"/>
  <c r="J322" i="26" s="1"/>
  <c r="I535" i="26"/>
  <c r="I534" i="26"/>
  <c r="I533" i="26"/>
  <c r="I532" i="26"/>
  <c r="I531" i="26"/>
  <c r="I530" i="26"/>
  <c r="I529" i="26"/>
  <c r="I528" i="26"/>
  <c r="I536" i="26" s="1"/>
  <c r="J536" i="26" s="1"/>
  <c r="I527" i="26"/>
  <c r="I305" i="26"/>
  <c r="I304" i="26"/>
  <c r="I265" i="26"/>
  <c r="I306" i="26"/>
  <c r="I361" i="26"/>
  <c r="J361" i="26" s="1"/>
  <c r="J355" i="26"/>
  <c r="I343" i="26"/>
  <c r="J343" i="26"/>
  <c r="I327" i="26"/>
  <c r="J327" i="26"/>
  <c r="I266" i="26"/>
  <c r="J266" i="26"/>
  <c r="I259" i="26"/>
  <c r="I262" i="26" s="1"/>
  <c r="J262" i="26" s="1"/>
  <c r="I218" i="26"/>
  <c r="I222" i="26"/>
  <c r="I217" i="26"/>
  <c r="I219" i="26" s="1"/>
  <c r="J219" i="26" s="1"/>
  <c r="I63" i="26"/>
  <c r="I64" i="26" s="1"/>
  <c r="J64" i="26" s="1"/>
  <c r="I62" i="26"/>
  <c r="A60" i="26"/>
  <c r="I194" i="26"/>
  <c r="I186" i="26"/>
  <c r="I185" i="26"/>
  <c r="I168" i="26"/>
  <c r="I170" i="26" s="1"/>
  <c r="J170" i="26" s="1"/>
  <c r="I173" i="26"/>
  <c r="I178" i="26" s="1"/>
  <c r="J178" i="26" s="1"/>
  <c r="I155" i="26"/>
  <c r="I154" i="26"/>
  <c r="I159" i="26"/>
  <c r="I160" i="26"/>
  <c r="J160" i="26"/>
  <c r="I225" i="26"/>
  <c r="J225" i="26" s="1"/>
  <c r="I181" i="26"/>
  <c r="I187" i="26"/>
  <c r="J187" i="26" s="1"/>
  <c r="I193" i="26"/>
  <c r="I207" i="26"/>
  <c r="J207" i="26"/>
  <c r="I153" i="26"/>
  <c r="I152" i="26"/>
  <c r="I151" i="26"/>
  <c r="I124" i="26"/>
  <c r="I122" i="26"/>
  <c r="I126" i="26"/>
  <c r="I125" i="26"/>
  <c r="I123" i="26"/>
  <c r="A1" i="27"/>
  <c r="A1" i="26"/>
  <c r="I81" i="26"/>
  <c r="I79" i="26"/>
  <c r="I77" i="26"/>
  <c r="I75" i="26"/>
  <c r="I73" i="26"/>
  <c r="I71" i="26"/>
  <c r="I69" i="26"/>
  <c r="I80" i="26"/>
  <c r="I78" i="26"/>
  <c r="I76" i="26"/>
  <c r="I74" i="26"/>
  <c r="I82" i="26" s="1"/>
  <c r="J82" i="26" s="1"/>
  <c r="I72" i="26"/>
  <c r="I70" i="26"/>
  <c r="I68" i="26"/>
  <c r="I56" i="26"/>
  <c r="A14" i="26"/>
  <c r="A39" i="26" s="1"/>
  <c r="A45" i="26" s="1"/>
  <c r="A54" i="26" s="1"/>
  <c r="I57" i="26"/>
  <c r="I49" i="26"/>
  <c r="I51" i="26"/>
  <c r="I50" i="26"/>
  <c r="I47" i="26"/>
  <c r="I42" i="26"/>
  <c r="I16" i="26"/>
  <c r="I17" i="26"/>
  <c r="I19" i="26"/>
  <c r="I21" i="26"/>
  <c r="I23" i="26"/>
  <c r="I26" i="26"/>
  <c r="I27" i="26"/>
  <c r="I28" i="26"/>
  <c r="A8" i="26"/>
  <c r="A10" i="26" s="1"/>
  <c r="I25" i="26"/>
  <c r="I24" i="26"/>
  <c r="I18" i="26"/>
  <c r="I29" i="26" s="1"/>
  <c r="J29" i="26" s="1"/>
  <c r="I15" i="26"/>
  <c r="I10" i="26"/>
  <c r="J10" i="26" s="1"/>
  <c r="I8" i="26"/>
  <c r="A8" i="27"/>
  <c r="A10" i="27"/>
  <c r="A12" i="27" s="1"/>
  <c r="A14" i="27" s="1"/>
  <c r="A16" i="27" s="1"/>
  <c r="A18" i="27" s="1"/>
  <c r="A20" i="27" s="1"/>
  <c r="A22" i="27" s="1"/>
  <c r="A24" i="27" s="1"/>
  <c r="A26" i="27" s="1"/>
  <c r="A28" i="27" s="1"/>
  <c r="A31" i="27" s="1"/>
  <c r="A33" i="27" s="1"/>
  <c r="A35" i="27" s="1"/>
  <c r="A37" i="27" s="1"/>
  <c r="A39" i="27" s="1"/>
  <c r="A41" i="27" s="1"/>
  <c r="A43" i="27" s="1"/>
  <c r="A45" i="27" s="1"/>
  <c r="A47" i="27" s="1"/>
  <c r="A49" i="27" s="1"/>
  <c r="A51" i="27" s="1"/>
  <c r="A53" i="27" s="1"/>
  <c r="A55" i="27" s="1"/>
  <c r="A57" i="27" s="1"/>
  <c r="A59" i="27" s="1"/>
  <c r="A61" i="27" s="1"/>
  <c r="A63" i="27" s="1"/>
  <c r="A65" i="27" s="1"/>
  <c r="A67" i="27" s="1"/>
  <c r="A69" i="27" s="1"/>
  <c r="A71" i="27" s="1"/>
  <c r="A73" i="27" s="1"/>
  <c r="A75" i="27" s="1"/>
  <c r="A77" i="27" s="1"/>
  <c r="A79" i="27" s="1"/>
  <c r="A81" i="27" s="1"/>
  <c r="A83" i="27" s="1"/>
  <c r="A85" i="27" s="1"/>
  <c r="A87" i="27" s="1"/>
  <c r="A89" i="27" s="1"/>
  <c r="A91" i="27" s="1"/>
  <c r="A93" i="27" s="1"/>
  <c r="J8" i="26"/>
  <c r="I43" i="26"/>
  <c r="J43" i="26"/>
  <c r="I516" i="26"/>
  <c r="J516" i="26" s="1"/>
  <c r="I517" i="26"/>
  <c r="I5" i="26"/>
  <c r="E86" i="26" s="1"/>
  <c r="I86" i="26" s="1"/>
  <c r="I87" i="26" s="1"/>
  <c r="J87" i="26" s="1"/>
  <c r="I84" i="26"/>
  <c r="I461" i="26"/>
  <c r="I459" i="26"/>
  <c r="I447" i="26"/>
  <c r="J447" i="26"/>
  <c r="J306" i="26"/>
  <c r="I298" i="26"/>
  <c r="J298" i="26" s="1"/>
  <c r="I58" i="26"/>
  <c r="J58" i="26" s="1"/>
  <c r="I482" i="26"/>
  <c r="I483" i="26" s="1"/>
  <c r="J483" i="26" s="1"/>
  <c r="I460" i="26"/>
  <c r="I463" i="26"/>
  <c r="J463" i="26"/>
  <c r="O320" i="8" l="1"/>
  <c r="Q320" i="8"/>
  <c r="O322" i="8"/>
  <c r="Q322" i="8"/>
  <c r="O318" i="8"/>
  <c r="Q318" i="8"/>
  <c r="O70" i="8"/>
  <c r="F6" i="15" s="1"/>
  <c r="P191" i="30"/>
  <c r="P197" i="30" s="1"/>
  <c r="H22" i="15" s="1"/>
  <c r="F191" i="30"/>
  <c r="P200" i="30"/>
  <c r="P205" i="30" s="1"/>
  <c r="H23" i="15" s="1"/>
  <c r="F200" i="30"/>
  <c r="F205" i="30" s="1"/>
  <c r="C23" i="15" s="1"/>
  <c r="L191" i="30"/>
  <c r="N191" i="30"/>
  <c r="J191" i="30"/>
  <c r="R191" i="30"/>
  <c r="H191" i="30"/>
  <c r="L200" i="30"/>
  <c r="L205" i="30" s="1"/>
  <c r="F23" i="15" s="1"/>
  <c r="R200" i="30"/>
  <c r="R205" i="30" s="1"/>
  <c r="I23" i="15" s="1"/>
  <c r="N200" i="30"/>
  <c r="N205" i="30" s="1"/>
  <c r="G23" i="15" s="1"/>
  <c r="J200" i="30"/>
  <c r="J205" i="30" s="1"/>
  <c r="E23" i="15" s="1"/>
  <c r="H200" i="30"/>
  <c r="F176" i="30"/>
  <c r="J176" i="30"/>
  <c r="R176" i="30"/>
  <c r="L176" i="30"/>
  <c r="N176" i="30"/>
  <c r="H176" i="30"/>
  <c r="M47" i="33"/>
  <c r="K47" i="33"/>
  <c r="I47" i="33"/>
  <c r="O47" i="33"/>
  <c r="M44" i="33"/>
  <c r="K44" i="33"/>
  <c r="O44" i="33"/>
  <c r="I44" i="33"/>
  <c r="O401" i="8"/>
  <c r="F12" i="15" s="1"/>
  <c r="O35" i="8"/>
  <c r="F5" i="15" s="1"/>
  <c r="O285" i="8"/>
  <c r="F9" i="15" s="1"/>
  <c r="O150" i="8"/>
  <c r="F7" i="15" s="1"/>
  <c r="O204" i="8"/>
  <c r="F8" i="15" s="1"/>
  <c r="S110" i="8"/>
  <c r="U110" i="8"/>
  <c r="K110" i="8"/>
  <c r="M110" i="8"/>
  <c r="Q110" i="8"/>
  <c r="I110" i="8"/>
  <c r="U294" i="8"/>
  <c r="K294" i="8"/>
  <c r="M294" i="8"/>
  <c r="Q294" i="8"/>
  <c r="S294" i="8"/>
  <c r="I294" i="8"/>
  <c r="Q200" i="8"/>
  <c r="S200" i="8"/>
  <c r="I200" i="8"/>
  <c r="M200" i="8"/>
  <c r="U200" i="8"/>
  <c r="K200" i="8"/>
  <c r="M275" i="8"/>
  <c r="I275" i="8"/>
  <c r="U275" i="8"/>
  <c r="Q275" i="8"/>
  <c r="K275" i="8"/>
  <c r="S275" i="8"/>
  <c r="I394" i="8"/>
  <c r="S394" i="8"/>
  <c r="U394" i="8"/>
  <c r="K394" i="8"/>
  <c r="Q394" i="8"/>
  <c r="M394" i="8"/>
  <c r="S399" i="8"/>
  <c r="M399" i="8"/>
  <c r="Q399" i="8"/>
  <c r="U399" i="8"/>
  <c r="K399" i="8"/>
  <c r="I399" i="8"/>
  <c r="M296" i="8"/>
  <c r="S296" i="8"/>
  <c r="Q296" i="8"/>
  <c r="I296" i="8"/>
  <c r="K296" i="8"/>
  <c r="U296" i="8"/>
  <c r="S31" i="8"/>
  <c r="M31" i="8"/>
  <c r="Q31" i="8"/>
  <c r="U31" i="8"/>
  <c r="I31" i="8"/>
  <c r="K31" i="8"/>
  <c r="M105" i="8"/>
  <c r="Q105" i="8"/>
  <c r="S105" i="8"/>
  <c r="U105" i="8"/>
  <c r="I105" i="8"/>
  <c r="K105" i="8"/>
  <c r="S305" i="8"/>
  <c r="U305" i="8"/>
  <c r="I305" i="8"/>
  <c r="M305" i="8"/>
  <c r="K305" i="8"/>
  <c r="Q305" i="8"/>
  <c r="M281" i="8"/>
  <c r="S281" i="8"/>
  <c r="Q281" i="8"/>
  <c r="U281" i="8"/>
  <c r="K281" i="8"/>
  <c r="I281" i="8"/>
  <c r="M352" i="8"/>
  <c r="Q352" i="8"/>
  <c r="U352" i="8"/>
  <c r="I352" i="8"/>
  <c r="S352" i="8"/>
  <c r="K352" i="8"/>
  <c r="Q391" i="8"/>
  <c r="U391" i="8"/>
  <c r="K391" i="8"/>
  <c r="S391" i="8"/>
  <c r="M391" i="8"/>
  <c r="I391" i="8"/>
  <c r="S318" i="8"/>
  <c r="M318" i="8"/>
  <c r="U318" i="8"/>
  <c r="K318" i="8"/>
  <c r="I318" i="8"/>
  <c r="U214" i="8"/>
  <c r="K214" i="8"/>
  <c r="M214" i="8"/>
  <c r="S214" i="8"/>
  <c r="Q214" i="8"/>
  <c r="I214" i="8"/>
  <c r="M277" i="8"/>
  <c r="S277" i="8"/>
  <c r="Q277" i="8"/>
  <c r="U277" i="8"/>
  <c r="I277" i="8"/>
  <c r="K277" i="8"/>
  <c r="U6" i="8"/>
  <c r="K6" i="8"/>
  <c r="Q6" i="8"/>
  <c r="I6" i="8"/>
  <c r="S6" i="8"/>
  <c r="M6" i="8"/>
  <c r="Q54" i="8"/>
  <c r="U54" i="8"/>
  <c r="K54" i="8"/>
  <c r="M54" i="8"/>
  <c r="I54" i="8"/>
  <c r="S54" i="8"/>
  <c r="I247" i="8"/>
  <c r="M247" i="8"/>
  <c r="U247" i="8"/>
  <c r="Q247" i="8"/>
  <c r="S247" i="8"/>
  <c r="K247" i="8"/>
  <c r="M357" i="8"/>
  <c r="Q357" i="8"/>
  <c r="U357" i="8"/>
  <c r="K357" i="8"/>
  <c r="I357" i="8"/>
  <c r="S357" i="8"/>
  <c r="U283" i="8"/>
  <c r="I283" i="8"/>
  <c r="M283" i="8"/>
  <c r="K283" i="8"/>
  <c r="Q283" i="8"/>
  <c r="S283" i="8"/>
  <c r="S397" i="8"/>
  <c r="M397" i="8"/>
  <c r="U397" i="8"/>
  <c r="Q397" i="8"/>
  <c r="K397" i="8"/>
  <c r="I397" i="8"/>
  <c r="S62" i="8"/>
  <c r="Q62" i="8"/>
  <c r="I62" i="8"/>
  <c r="M62" i="8"/>
  <c r="K62" i="8"/>
  <c r="U62" i="8"/>
  <c r="Q90" i="8"/>
  <c r="S90" i="8"/>
  <c r="U90" i="8"/>
  <c r="K90" i="8"/>
  <c r="I90" i="8"/>
  <c r="M90" i="8"/>
  <c r="Q119" i="8"/>
  <c r="S119" i="8"/>
  <c r="U119" i="8"/>
  <c r="K119" i="8"/>
  <c r="I119" i="8"/>
  <c r="M119" i="8"/>
  <c r="S368" i="8"/>
  <c r="M368" i="8"/>
  <c r="Q368" i="8"/>
  <c r="U368" i="8"/>
  <c r="K368" i="8"/>
  <c r="I368" i="8"/>
  <c r="S76" i="8"/>
  <c r="U76" i="8"/>
  <c r="Q76" i="8"/>
  <c r="M76" i="8"/>
  <c r="K76" i="8"/>
  <c r="I76" i="8"/>
  <c r="S10" i="8"/>
  <c r="U10" i="8"/>
  <c r="Q10" i="8"/>
  <c r="K10" i="8"/>
  <c r="M10" i="8"/>
  <c r="I10" i="8"/>
  <c r="U164" i="8"/>
  <c r="K164" i="8"/>
  <c r="M164" i="8"/>
  <c r="Q164" i="8"/>
  <c r="S164" i="8"/>
  <c r="I164" i="8"/>
  <c r="U248" i="8"/>
  <c r="K248" i="8"/>
  <c r="M248" i="8"/>
  <c r="S248" i="8"/>
  <c r="Q248" i="8"/>
  <c r="I248" i="8"/>
  <c r="S316" i="8"/>
  <c r="M316" i="8"/>
  <c r="U316" i="8"/>
  <c r="K316" i="8"/>
  <c r="I316" i="8"/>
  <c r="Q316" i="8"/>
  <c r="S336" i="8"/>
  <c r="M336" i="8"/>
  <c r="Q336" i="8"/>
  <c r="I336" i="8"/>
  <c r="U336" i="8"/>
  <c r="K336" i="8"/>
  <c r="U358" i="8"/>
  <c r="I358" i="8"/>
  <c r="S358" i="8"/>
  <c r="Q358" i="8"/>
  <c r="M358" i="8"/>
  <c r="K358" i="8"/>
  <c r="S386" i="8"/>
  <c r="Q386" i="8"/>
  <c r="I386" i="8"/>
  <c r="U386" i="8"/>
  <c r="K386" i="8"/>
  <c r="M386" i="8"/>
  <c r="Q202" i="8"/>
  <c r="S202" i="8"/>
  <c r="U202" i="8"/>
  <c r="K202" i="8"/>
  <c r="I202" i="8"/>
  <c r="M202" i="8"/>
  <c r="U364" i="8"/>
  <c r="K364" i="8"/>
  <c r="S364" i="8"/>
  <c r="M364" i="8"/>
  <c r="Q364" i="8"/>
  <c r="I364" i="8"/>
  <c r="M302" i="8"/>
  <c r="Q302" i="8"/>
  <c r="U302" i="8"/>
  <c r="K302" i="8"/>
  <c r="I302" i="8"/>
  <c r="S302" i="8"/>
  <c r="S27" i="8"/>
  <c r="U27" i="8"/>
  <c r="I27" i="8"/>
  <c r="Q27" i="8"/>
  <c r="M27" i="8"/>
  <c r="K27" i="8"/>
  <c r="Q109" i="8"/>
  <c r="S109" i="8"/>
  <c r="U109" i="8"/>
  <c r="K109" i="8"/>
  <c r="M109" i="8"/>
  <c r="I109" i="8"/>
  <c r="M64" i="8"/>
  <c r="Q64" i="8"/>
  <c r="U64" i="8"/>
  <c r="S64" i="8"/>
  <c r="K64" i="8"/>
  <c r="I64" i="8"/>
  <c r="Q56" i="8"/>
  <c r="U56" i="8"/>
  <c r="S56" i="8"/>
  <c r="K56" i="8"/>
  <c r="M56" i="8"/>
  <c r="I56" i="8"/>
  <c r="M86" i="8"/>
  <c r="Q86" i="8"/>
  <c r="S86" i="8"/>
  <c r="U86" i="8"/>
  <c r="K86" i="8"/>
  <c r="I86" i="8"/>
  <c r="U12" i="8"/>
  <c r="S12" i="8"/>
  <c r="K12" i="8"/>
  <c r="M12" i="8"/>
  <c r="Q12" i="8"/>
  <c r="I12" i="8"/>
  <c r="S92" i="8"/>
  <c r="U92" i="8"/>
  <c r="Q92" i="8"/>
  <c r="K92" i="8"/>
  <c r="M92" i="8"/>
  <c r="I92" i="8"/>
  <c r="S173" i="8"/>
  <c r="U173" i="8"/>
  <c r="I173" i="8"/>
  <c r="K173" i="8"/>
  <c r="M173" i="8"/>
  <c r="Q173" i="8"/>
  <c r="M252" i="8"/>
  <c r="I252" i="8"/>
  <c r="Q252" i="8"/>
  <c r="S252" i="8"/>
  <c r="K252" i="8"/>
  <c r="U252" i="8"/>
  <c r="M337" i="8"/>
  <c r="Q337" i="8"/>
  <c r="U337" i="8"/>
  <c r="S337" i="8"/>
  <c r="I337" i="8"/>
  <c r="K337" i="8"/>
  <c r="Q359" i="8"/>
  <c r="U359" i="8"/>
  <c r="K359" i="8"/>
  <c r="S359" i="8"/>
  <c r="M359" i="8"/>
  <c r="I359" i="8"/>
  <c r="M387" i="8"/>
  <c r="Q387" i="8"/>
  <c r="U387" i="8"/>
  <c r="K387" i="8"/>
  <c r="S387" i="8"/>
  <c r="I387" i="8"/>
  <c r="U395" i="8"/>
  <c r="K395" i="8"/>
  <c r="S395" i="8"/>
  <c r="M395" i="8"/>
  <c r="Q395" i="8"/>
  <c r="I395" i="8"/>
  <c r="Q306" i="8"/>
  <c r="U306" i="8"/>
  <c r="K306" i="8"/>
  <c r="M306" i="8"/>
  <c r="I306" i="8"/>
  <c r="S306" i="8"/>
  <c r="S44" i="8"/>
  <c r="K44" i="8"/>
  <c r="I44" i="8"/>
  <c r="M44" i="8"/>
  <c r="Q44" i="8"/>
  <c r="U44" i="8"/>
  <c r="M239" i="8"/>
  <c r="S239" i="8"/>
  <c r="Q239" i="8"/>
  <c r="U239" i="8"/>
  <c r="K239" i="8"/>
  <c r="I239" i="8"/>
  <c r="I332" i="8"/>
  <c r="S332" i="8"/>
  <c r="U332" i="8"/>
  <c r="M332" i="8"/>
  <c r="K332" i="8"/>
  <c r="Q332" i="8"/>
  <c r="S279" i="8"/>
  <c r="Q279" i="8"/>
  <c r="I279" i="8"/>
  <c r="M279" i="8"/>
  <c r="K279" i="8"/>
  <c r="U279" i="8"/>
  <c r="Q33" i="8"/>
  <c r="M33" i="8"/>
  <c r="I33" i="8"/>
  <c r="S33" i="8"/>
  <c r="K33" i="8"/>
  <c r="U33" i="8"/>
  <c r="Q39" i="8"/>
  <c r="U39" i="8"/>
  <c r="K39" i="8"/>
  <c r="M39" i="8"/>
  <c r="I39" i="8"/>
  <c r="S39" i="8"/>
  <c r="S158" i="8"/>
  <c r="U158" i="8"/>
  <c r="I158" i="8"/>
  <c r="M158" i="8"/>
  <c r="Q158" i="8"/>
  <c r="K158" i="8"/>
  <c r="Q289" i="8"/>
  <c r="U289" i="8"/>
  <c r="K289" i="8"/>
  <c r="M289" i="8"/>
  <c r="S289" i="8"/>
  <c r="I289" i="8"/>
  <c r="U315" i="8"/>
  <c r="K315" i="8"/>
  <c r="S315" i="8"/>
  <c r="M315" i="8"/>
  <c r="Q315" i="8"/>
  <c r="I315" i="8"/>
  <c r="S385" i="8"/>
  <c r="M385" i="8"/>
  <c r="Q385" i="8"/>
  <c r="U385" i="8"/>
  <c r="K385" i="8"/>
  <c r="I385" i="8"/>
  <c r="Q154" i="8"/>
  <c r="S154" i="8"/>
  <c r="I154" i="8"/>
  <c r="K154" i="8"/>
  <c r="M154" i="8"/>
  <c r="U154" i="8"/>
  <c r="U261" i="8"/>
  <c r="I261" i="8"/>
  <c r="S261" i="8"/>
  <c r="M261" i="8"/>
  <c r="Q261" i="8"/>
  <c r="K261" i="8"/>
  <c r="Q68" i="8"/>
  <c r="U68" i="8"/>
  <c r="K68" i="8"/>
  <c r="I68" i="8"/>
  <c r="S68" i="8"/>
  <c r="M68" i="8"/>
  <c r="Q157" i="8"/>
  <c r="S157" i="8"/>
  <c r="U157" i="8"/>
  <c r="K157" i="8"/>
  <c r="M157" i="8"/>
  <c r="I157" i="8"/>
  <c r="K124" i="8"/>
  <c r="I124" i="8"/>
  <c r="Q124" i="8"/>
  <c r="S124" i="8"/>
  <c r="U124" i="8"/>
  <c r="M124" i="8"/>
  <c r="S370" i="8"/>
  <c r="Q370" i="8"/>
  <c r="I370" i="8"/>
  <c r="M370" i="8"/>
  <c r="U370" i="8"/>
  <c r="K370" i="8"/>
  <c r="S192" i="8"/>
  <c r="I192" i="8"/>
  <c r="M192" i="8"/>
  <c r="Q192" i="8"/>
  <c r="U192" i="8"/>
  <c r="K192" i="8"/>
  <c r="S16" i="8"/>
  <c r="M16" i="8"/>
  <c r="Q16" i="8"/>
  <c r="U16" i="8"/>
  <c r="I16" i="8"/>
  <c r="K16" i="8"/>
  <c r="Q94" i="8"/>
  <c r="S94" i="8"/>
  <c r="U94" i="8"/>
  <c r="K94" i="8"/>
  <c r="M94" i="8"/>
  <c r="I94" i="8"/>
  <c r="U194" i="8"/>
  <c r="K194" i="8"/>
  <c r="M194" i="8"/>
  <c r="Q194" i="8"/>
  <c r="I194" i="8"/>
  <c r="S194" i="8"/>
  <c r="M255" i="8"/>
  <c r="S255" i="8"/>
  <c r="Q255" i="8"/>
  <c r="U255" i="8"/>
  <c r="I255" i="8"/>
  <c r="K255" i="8"/>
  <c r="I347" i="8"/>
  <c r="S347" i="8"/>
  <c r="K347" i="8"/>
  <c r="Q347" i="8"/>
  <c r="M347" i="8"/>
  <c r="U347" i="8"/>
  <c r="I362" i="8"/>
  <c r="S362" i="8"/>
  <c r="Q362" i="8"/>
  <c r="M362" i="8"/>
  <c r="K362" i="8"/>
  <c r="U362" i="8"/>
  <c r="U390" i="8"/>
  <c r="I390" i="8"/>
  <c r="S390" i="8"/>
  <c r="K390" i="8"/>
  <c r="Q390" i="8"/>
  <c r="M390" i="8"/>
  <c r="I307" i="8"/>
  <c r="S307" i="8"/>
  <c r="Q307" i="8"/>
  <c r="U307" i="8"/>
  <c r="K307" i="8"/>
  <c r="M307" i="8"/>
  <c r="S351" i="8"/>
  <c r="M351" i="8"/>
  <c r="U351" i="8"/>
  <c r="I351" i="8"/>
  <c r="K351" i="8"/>
  <c r="Q351" i="8"/>
  <c r="I378" i="8"/>
  <c r="S378" i="8"/>
  <c r="M378" i="8"/>
  <c r="U378" i="8"/>
  <c r="Q378" i="8"/>
  <c r="K378" i="8"/>
  <c r="K144" i="8"/>
  <c r="I144" i="8"/>
  <c r="S144" i="8"/>
  <c r="Q144" i="8"/>
  <c r="M144" i="8"/>
  <c r="U144" i="8"/>
  <c r="U208" i="8"/>
  <c r="I208" i="8"/>
  <c r="Q208" i="8"/>
  <c r="S208" i="8"/>
  <c r="K208" i="8"/>
  <c r="M208" i="8"/>
  <c r="I128" i="8"/>
  <c r="Q128" i="8"/>
  <c r="U128" i="8"/>
  <c r="M128" i="8"/>
  <c r="S128" i="8"/>
  <c r="K128" i="8"/>
  <c r="M221" i="8"/>
  <c r="S221" i="8"/>
  <c r="Q221" i="8"/>
  <c r="U221" i="8"/>
  <c r="K221" i="8"/>
  <c r="I221" i="8"/>
  <c r="M372" i="8"/>
  <c r="Q372" i="8"/>
  <c r="U372" i="8"/>
  <c r="K372" i="8"/>
  <c r="S372" i="8"/>
  <c r="I372" i="8"/>
  <c r="U231" i="8"/>
  <c r="K231" i="8"/>
  <c r="M231" i="8"/>
  <c r="S231" i="8"/>
  <c r="Q231" i="8"/>
  <c r="I231" i="8"/>
  <c r="Q331" i="8"/>
  <c r="U331" i="8"/>
  <c r="K331" i="8"/>
  <c r="M331" i="8"/>
  <c r="S331" i="8"/>
  <c r="I331" i="8"/>
  <c r="U381" i="8"/>
  <c r="K381" i="8"/>
  <c r="S381" i="8"/>
  <c r="M381" i="8"/>
  <c r="Q381" i="8"/>
  <c r="I381" i="8"/>
  <c r="M50" i="8"/>
  <c r="Q50" i="8"/>
  <c r="U50" i="8"/>
  <c r="I50" i="8"/>
  <c r="K50" i="8"/>
  <c r="S50" i="8"/>
  <c r="Q132" i="8"/>
  <c r="S132" i="8"/>
  <c r="U132" i="8"/>
  <c r="K132" i="8"/>
  <c r="I132" i="8"/>
  <c r="M132" i="8"/>
  <c r="Q160" i="8"/>
  <c r="U160" i="8"/>
  <c r="K160" i="8"/>
  <c r="M160" i="8"/>
  <c r="I160" i="8"/>
  <c r="S160" i="8"/>
  <c r="M147" i="8"/>
  <c r="Q147" i="8"/>
  <c r="S147" i="8"/>
  <c r="U147" i="8"/>
  <c r="I147" i="8"/>
  <c r="K147" i="8"/>
  <c r="S354" i="8"/>
  <c r="Q354" i="8"/>
  <c r="I354" i="8"/>
  <c r="M354" i="8"/>
  <c r="K354" i="8"/>
  <c r="U354" i="8"/>
  <c r="S382" i="8"/>
  <c r="M382" i="8"/>
  <c r="U382" i="8"/>
  <c r="I382" i="8"/>
  <c r="K382" i="8"/>
  <c r="Q382" i="8"/>
  <c r="S48" i="8"/>
  <c r="I48" i="8"/>
  <c r="U48" i="8"/>
  <c r="K48" i="8"/>
  <c r="M48" i="8"/>
  <c r="Q48" i="8"/>
  <c r="I291" i="8"/>
  <c r="S291" i="8"/>
  <c r="M291" i="8"/>
  <c r="Q291" i="8"/>
  <c r="K291" i="8"/>
  <c r="U291" i="8"/>
  <c r="S163" i="8"/>
  <c r="I163" i="8"/>
  <c r="M163" i="8"/>
  <c r="Q163" i="8"/>
  <c r="U163" i="8"/>
  <c r="K163" i="8"/>
  <c r="U335" i="8"/>
  <c r="K335" i="8"/>
  <c r="S335" i="8"/>
  <c r="M335" i="8"/>
  <c r="Q335" i="8"/>
  <c r="I335" i="8"/>
  <c r="U60" i="8"/>
  <c r="K60" i="8"/>
  <c r="M60" i="8"/>
  <c r="Q60" i="8"/>
  <c r="S60" i="8"/>
  <c r="I60" i="8"/>
  <c r="S143" i="8"/>
  <c r="U143" i="8"/>
  <c r="K143" i="8"/>
  <c r="M143" i="8"/>
  <c r="Q143" i="8"/>
  <c r="I143" i="8"/>
  <c r="S122" i="8"/>
  <c r="U122" i="8"/>
  <c r="Q122" i="8"/>
  <c r="K122" i="8"/>
  <c r="M122" i="8"/>
  <c r="I122" i="8"/>
  <c r="S225" i="8"/>
  <c r="Q225" i="8"/>
  <c r="U225" i="8"/>
  <c r="K225" i="8"/>
  <c r="M225" i="8"/>
  <c r="I225" i="8"/>
  <c r="M216" i="8"/>
  <c r="Q216" i="8"/>
  <c r="U216" i="8"/>
  <c r="I216" i="8"/>
  <c r="S216" i="8"/>
  <c r="K216" i="8"/>
  <c r="I320" i="8"/>
  <c r="K320" i="8"/>
  <c r="M320" i="8"/>
  <c r="U320" i="8"/>
  <c r="S320" i="8"/>
  <c r="Q118" i="8"/>
  <c r="M118" i="8"/>
  <c r="I118" i="8"/>
  <c r="S118" i="8"/>
  <c r="K118" i="8"/>
  <c r="U118" i="8"/>
  <c r="U374" i="8"/>
  <c r="I374" i="8"/>
  <c r="S374" i="8"/>
  <c r="M374" i="8"/>
  <c r="K374" i="8"/>
  <c r="Q374" i="8"/>
  <c r="I85" i="8"/>
  <c r="U85" i="8"/>
  <c r="S85" i="8"/>
  <c r="Q85" i="8"/>
  <c r="K85" i="8"/>
  <c r="M85" i="8"/>
  <c r="Q18" i="8"/>
  <c r="M18" i="8"/>
  <c r="S18" i="8"/>
  <c r="K18" i="8"/>
  <c r="U18" i="8"/>
  <c r="I18" i="8"/>
  <c r="M198" i="8"/>
  <c r="Q198" i="8"/>
  <c r="U198" i="8"/>
  <c r="S198" i="8"/>
  <c r="K198" i="8"/>
  <c r="I198" i="8"/>
  <c r="I271" i="8"/>
  <c r="U271" i="8"/>
  <c r="K271" i="8"/>
  <c r="S271" i="8"/>
  <c r="M271" i="8"/>
  <c r="Q271" i="8"/>
  <c r="S322" i="8"/>
  <c r="M322" i="8"/>
  <c r="U322" i="8"/>
  <c r="K322" i="8"/>
  <c r="I322" i="8"/>
  <c r="U350" i="8"/>
  <c r="K350" i="8"/>
  <c r="S350" i="8"/>
  <c r="M350" i="8"/>
  <c r="Q350" i="8"/>
  <c r="I350" i="8"/>
  <c r="Q376" i="8"/>
  <c r="U376" i="8"/>
  <c r="K376" i="8"/>
  <c r="S376" i="8"/>
  <c r="M376" i="8"/>
  <c r="I376" i="8"/>
  <c r="S366" i="8"/>
  <c r="M366" i="8"/>
  <c r="Q366" i="8"/>
  <c r="K366" i="8"/>
  <c r="I366" i="8"/>
  <c r="U366" i="8"/>
  <c r="Q44" i="33"/>
  <c r="S44" i="33"/>
  <c r="Q47" i="33"/>
  <c r="S47" i="33"/>
  <c r="G44" i="33"/>
  <c r="G47" i="33"/>
  <c r="H679" i="30"/>
  <c r="D33" i="15" s="1"/>
  <c r="H639" i="30"/>
  <c r="D32" i="15" s="1"/>
  <c r="H603" i="30"/>
  <c r="D31" i="15" s="1"/>
  <c r="H168" i="30"/>
  <c r="D21" i="15" s="1"/>
  <c r="H55" i="30"/>
  <c r="D19" i="15" s="1"/>
  <c r="J24" i="34"/>
  <c r="E103" i="34"/>
  <c r="I103" i="34" s="1"/>
  <c r="A277" i="8"/>
  <c r="A279" i="8"/>
  <c r="A281" i="8" s="1"/>
  <c r="A283" i="8" s="1"/>
  <c r="I113" i="34"/>
  <c r="J113" i="34" s="1"/>
  <c r="A97" i="27"/>
  <c r="A99" i="27" s="1"/>
  <c r="A101" i="27" s="1"/>
  <c r="A103" i="27" s="1"/>
  <c r="A105" i="27" s="1"/>
  <c r="A107" i="27" s="1"/>
  <c r="A109" i="27" s="1"/>
  <c r="A111" i="27" s="1"/>
  <c r="A113" i="27" s="1"/>
  <c r="A115" i="27" s="1"/>
  <c r="A117" i="27" s="1"/>
  <c r="A119" i="27" s="1"/>
  <c r="A121" i="27" s="1"/>
  <c r="A123" i="27" s="1"/>
  <c r="A125" i="27" s="1"/>
  <c r="A127" i="27" s="1"/>
  <c r="A129" i="27" s="1"/>
  <c r="A131" i="27" s="1"/>
  <c r="A133" i="27" s="1"/>
  <c r="A135" i="27" s="1"/>
  <c r="A137" i="27" s="1"/>
  <c r="A139" i="27" s="1"/>
  <c r="A141" i="27" s="1"/>
  <c r="A143" i="27" s="1"/>
  <c r="A145" i="27" s="1"/>
  <c r="A147" i="27" s="1"/>
  <c r="A149" i="27" s="1"/>
  <c r="A151" i="27" s="1"/>
  <c r="A153" i="27" s="1"/>
  <c r="A155" i="27" s="1"/>
  <c r="A157" i="27" s="1"/>
  <c r="A159" i="27" s="1"/>
  <c r="A161" i="27" s="1"/>
  <c r="A163" i="27" s="1"/>
  <c r="A165" i="27" s="1"/>
  <c r="A95" i="27"/>
  <c r="A41" i="33"/>
  <c r="A44" i="33" s="1"/>
  <c r="A38" i="33"/>
  <c r="A30" i="33"/>
  <c r="J5" i="26"/>
  <c r="L433" i="34"/>
  <c r="N433" i="34" s="1"/>
  <c r="E524" i="34" s="1"/>
  <c r="I524" i="34" s="1"/>
  <c r="I526" i="34" s="1"/>
  <c r="J526" i="34" s="1"/>
  <c r="H560" i="30"/>
  <c r="D28" i="15" s="1"/>
  <c r="I588" i="34"/>
  <c r="J588" i="34" s="1"/>
  <c r="F298" i="8" s="1"/>
  <c r="G298" i="8" s="1"/>
  <c r="O298" i="8" s="1"/>
  <c r="O310" i="8" s="1"/>
  <c r="F10" i="15" s="1"/>
  <c r="H111" i="30"/>
  <c r="D20" i="15" s="1"/>
  <c r="H229" i="30"/>
  <c r="D24" i="15" s="1"/>
  <c r="E118" i="34"/>
  <c r="I118" i="34" s="1"/>
  <c r="I122" i="34" s="1"/>
  <c r="J122" i="34" s="1"/>
  <c r="H742" i="30"/>
  <c r="D34" i="15" s="1"/>
  <c r="H500" i="30"/>
  <c r="D27" i="15" s="1"/>
  <c r="O324" i="8" l="1"/>
  <c r="F11" i="15" s="1"/>
  <c r="F15" i="15" s="1"/>
  <c r="M75" i="33"/>
  <c r="F13" i="15" s="1"/>
  <c r="F197" i="30"/>
  <c r="C22" i="15" s="1"/>
  <c r="C25" i="15" s="1"/>
  <c r="D29" i="15"/>
  <c r="H25" i="15"/>
  <c r="L197" i="30"/>
  <c r="F22" i="15" s="1"/>
  <c r="F25" i="15" s="1"/>
  <c r="J197" i="30"/>
  <c r="E22" i="15" s="1"/>
  <c r="E25" i="15" s="1"/>
  <c r="D35" i="15"/>
  <c r="N197" i="30"/>
  <c r="G22" i="15" s="1"/>
  <c r="G25" i="15" s="1"/>
  <c r="R197" i="30"/>
  <c r="I22" i="15" s="1"/>
  <c r="I25" i="15" s="1"/>
  <c r="M285" i="8"/>
  <c r="E9" i="15" s="1"/>
  <c r="Q324" i="8"/>
  <c r="G11" i="15" s="1"/>
  <c r="M150" i="8"/>
  <c r="E7" i="15" s="1"/>
  <c r="U150" i="8"/>
  <c r="I7" i="15" s="1"/>
  <c r="M35" i="8"/>
  <c r="E5" i="15" s="1"/>
  <c r="S401" i="8"/>
  <c r="H12" i="15" s="1"/>
  <c r="Q285" i="8"/>
  <c r="G9" i="15" s="1"/>
  <c r="S324" i="8"/>
  <c r="H11" i="15" s="1"/>
  <c r="S150" i="8"/>
  <c r="H7" i="15" s="1"/>
  <c r="S35" i="8"/>
  <c r="H5" i="15" s="1"/>
  <c r="K324" i="8"/>
  <c r="D11" i="15" s="1"/>
  <c r="M298" i="8"/>
  <c r="M310" i="8" s="1"/>
  <c r="E10" i="15" s="1"/>
  <c r="S298" i="8"/>
  <c r="S310" i="8" s="1"/>
  <c r="H10" i="15" s="1"/>
  <c r="Q298" i="8"/>
  <c r="Q310" i="8" s="1"/>
  <c r="G10" i="15" s="1"/>
  <c r="U298" i="8"/>
  <c r="U310" i="8" s="1"/>
  <c r="I10" i="15" s="1"/>
  <c r="I298" i="8"/>
  <c r="I310" i="8" s="1"/>
  <c r="C10" i="15" s="1"/>
  <c r="K298" i="8"/>
  <c r="K310" i="8" s="1"/>
  <c r="D10" i="15" s="1"/>
  <c r="U285" i="8"/>
  <c r="I9" i="15" s="1"/>
  <c r="M204" i="8"/>
  <c r="E8" i="15" s="1"/>
  <c r="U324" i="8"/>
  <c r="I11" i="15" s="1"/>
  <c r="K70" i="8"/>
  <c r="D6" i="15" s="1"/>
  <c r="K401" i="8"/>
  <c r="D12" i="15" s="1"/>
  <c r="Q35" i="8"/>
  <c r="G5" i="15" s="1"/>
  <c r="K285" i="8"/>
  <c r="D9" i="15" s="1"/>
  <c r="Q150" i="8"/>
  <c r="G7" i="15" s="1"/>
  <c r="S285" i="8"/>
  <c r="H9" i="15" s="1"/>
  <c r="S70" i="8"/>
  <c r="H6" i="15" s="1"/>
  <c r="M401" i="8"/>
  <c r="E12" i="15" s="1"/>
  <c r="M70" i="8"/>
  <c r="E6" i="15" s="1"/>
  <c r="M324" i="8"/>
  <c r="E11" i="15" s="1"/>
  <c r="U401" i="8"/>
  <c r="I12" i="15" s="1"/>
  <c r="K204" i="8"/>
  <c r="D8" i="15" s="1"/>
  <c r="U70" i="8"/>
  <c r="I6" i="15" s="1"/>
  <c r="K35" i="8"/>
  <c r="D5" i="15" s="1"/>
  <c r="S204" i="8"/>
  <c r="H8" i="15" s="1"/>
  <c r="U204" i="8"/>
  <c r="I8" i="15" s="1"/>
  <c r="Q401" i="8"/>
  <c r="G12" i="15" s="1"/>
  <c r="Q204" i="8"/>
  <c r="G8" i="15" s="1"/>
  <c r="Q70" i="8"/>
  <c r="G6" i="15" s="1"/>
  <c r="K150" i="8"/>
  <c r="D7" i="15" s="1"/>
  <c r="U35" i="8"/>
  <c r="I5" i="15" s="1"/>
  <c r="Q75" i="33"/>
  <c r="H13" i="15" s="1"/>
  <c r="G75" i="33"/>
  <c r="C13" i="15" s="1"/>
  <c r="I75" i="33"/>
  <c r="S75" i="33"/>
  <c r="I13" i="15" s="1"/>
  <c r="I401" i="8"/>
  <c r="C12" i="15" s="1"/>
  <c r="I204" i="8"/>
  <c r="C8" i="15" s="1"/>
  <c r="I150" i="8"/>
  <c r="C7" i="15" s="1"/>
  <c r="I324" i="8"/>
  <c r="C11" i="15" s="1"/>
  <c r="I35" i="8"/>
  <c r="I285" i="8"/>
  <c r="C9" i="15" s="1"/>
  <c r="I70" i="8"/>
  <c r="C6" i="15" s="1"/>
  <c r="H197" i="30"/>
  <c r="D22" i="15" s="1"/>
  <c r="H205" i="30"/>
  <c r="D23" i="15" s="1"/>
  <c r="O75" i="33"/>
  <c r="G13" i="15" s="1"/>
  <c r="K75" i="33"/>
  <c r="E13" i="15" s="1"/>
  <c r="E39" i="15"/>
  <c r="E40" i="15" s="1"/>
  <c r="A47" i="33"/>
  <c r="A51" i="33"/>
  <c r="A54" i="33" s="1"/>
  <c r="A57" i="33" s="1"/>
  <c r="A61" i="33" s="1"/>
  <c r="A65" i="33" s="1"/>
  <c r="A68" i="33" s="1"/>
  <c r="A70" i="33" s="1"/>
  <c r="A73" i="33" s="1"/>
  <c r="D15" i="15" l="1"/>
  <c r="G15" i="15"/>
  <c r="G42" i="15" s="1"/>
  <c r="H15" i="15"/>
  <c r="H42" i="15" s="1"/>
  <c r="I15" i="15"/>
  <c r="I42" i="15" s="1"/>
  <c r="D25" i="15"/>
  <c r="F42" i="15"/>
  <c r="E15" i="15"/>
  <c r="E42" i="15" s="1"/>
  <c r="C5" i="15"/>
  <c r="D42" i="15" l="1"/>
  <c r="C15" i="15"/>
  <c r="C42" i="15" s="1"/>
</calcChain>
</file>

<file path=xl/sharedStrings.xml><?xml version="1.0" encoding="utf-8"?>
<sst xmlns="http://schemas.openxmlformats.org/spreadsheetml/2006/main" count="4083" uniqueCount="1914">
  <si>
    <t xml:space="preserve">Total of Misc. Work </t>
  </si>
  <si>
    <t>CIVIL WORK</t>
  </si>
  <si>
    <t>A</t>
  </si>
  <si>
    <t>TILE FLOORING</t>
  </si>
  <si>
    <t>a</t>
  </si>
  <si>
    <t>b</t>
  </si>
  <si>
    <t xml:space="preserve">DOOR WINDOW WORK </t>
  </si>
  <si>
    <t xml:space="preserve">B </t>
  </si>
  <si>
    <t>I</t>
  </si>
  <si>
    <t>III</t>
  </si>
  <si>
    <t>S.NO</t>
  </si>
  <si>
    <t>DESCRIPTION OF ITEMS</t>
  </si>
  <si>
    <t>UNIT</t>
  </si>
  <si>
    <t>QTY</t>
  </si>
  <si>
    <t xml:space="preserve">Misc. Work </t>
  </si>
  <si>
    <t>No</t>
  </si>
  <si>
    <t xml:space="preserve">Total of Flooring Work </t>
  </si>
  <si>
    <t>Sqft</t>
  </si>
  <si>
    <t>FLOORING &amp; WALL TILES  WORK</t>
  </si>
  <si>
    <t xml:space="preserve">Finishing Work </t>
  </si>
  <si>
    <t xml:space="preserve">Total of finishing work </t>
  </si>
  <si>
    <t xml:space="preserve">Less door </t>
  </si>
  <si>
    <t xml:space="preserve">INTERIOR WORK </t>
  </si>
  <si>
    <t xml:space="preserve">Total of Door Window Work </t>
  </si>
  <si>
    <t xml:space="preserve">False ceiling Work </t>
  </si>
  <si>
    <t xml:space="preserve">Total of False ceiling Work </t>
  </si>
  <si>
    <t>R.C.C- M-20 in   lintels, beams, soffits,  shelves counters,  slabs,  staircase, Lintel in arch etc or where ever required  I/c required reinforcement as per design  &amp;  centring  shuttering for all levels and height.</t>
  </si>
  <si>
    <t>B</t>
  </si>
  <si>
    <t xml:space="preserve">Stone Work </t>
  </si>
  <si>
    <t xml:space="preserve">STONE WORK </t>
  </si>
  <si>
    <t>C</t>
  </si>
  <si>
    <t>Making   ACC block wall   in cement mortar 1:4 ( 1 cement : 4 c/sand) of 4" thick  block size (2'-0"x8" and width 4"))</t>
  </si>
  <si>
    <t>Total of  other wood work for wall Cladding &amp; Display Rack</t>
  </si>
  <si>
    <t xml:space="preserve">OTHER WOOD WORK FOR WALL PANELLING,  DISPLAY, RAFTERS    &amp; PARTITION </t>
  </si>
  <si>
    <t>Total</t>
  </si>
  <si>
    <t>L</t>
  </si>
  <si>
    <t>OTHER WOOD WORK FOR WALL PANELLING, PARTITIONS  &amp; STORAGES</t>
  </si>
  <si>
    <t xml:space="preserve">FALSE CEILING </t>
  </si>
  <si>
    <t>D</t>
  </si>
  <si>
    <t xml:space="preserve">WOODEN FLOORING </t>
  </si>
  <si>
    <t>E</t>
  </si>
  <si>
    <t>CARPET FLOORING</t>
  </si>
  <si>
    <t xml:space="preserve">Wooden Flooring Area </t>
  </si>
  <si>
    <t xml:space="preserve">Gypsum False ceiling Work </t>
  </si>
  <si>
    <t>FLOORING &amp; WALL TILES / STONE  WORK</t>
  </si>
  <si>
    <t xml:space="preserve">Wall Paper </t>
  </si>
  <si>
    <t xml:space="preserve">Toilet area ceiling </t>
  </si>
  <si>
    <t xml:space="preserve">MR Grade GYPSUM Ceiling </t>
  </si>
  <si>
    <t>Cum</t>
  </si>
  <si>
    <t>Sqm</t>
  </si>
  <si>
    <t>Rmt</t>
  </si>
  <si>
    <t xml:space="preserve">Counter slab </t>
  </si>
  <si>
    <t xml:space="preserve">Providing &amp; laying  cement conc. (1: 2 : 4) cement : 2 coarse sand :4 graded stone agg 10 mm nominal size ) </t>
  </si>
  <si>
    <t xml:space="preserve">Neat cement punning over screeding </t>
  </si>
  <si>
    <t xml:space="preserve">Wooden flooring area </t>
  </si>
  <si>
    <t>S.No.</t>
  </si>
  <si>
    <t>Material/Treatment</t>
  </si>
  <si>
    <t>Make / Manufacturer/Specifications</t>
  </si>
  <si>
    <t>INTERIOR WORK</t>
  </si>
  <si>
    <t>Laminates</t>
  </si>
  <si>
    <t>Veneer</t>
  </si>
  <si>
    <t>Glass</t>
  </si>
  <si>
    <t>Concealed Doors closer</t>
  </si>
  <si>
    <t>Cylindrical Locks with Handles</t>
  </si>
  <si>
    <t>Hardware</t>
  </si>
  <si>
    <t>Catchers</t>
  </si>
  <si>
    <t>Screws</t>
  </si>
  <si>
    <t>Mirror</t>
  </si>
  <si>
    <t>False ceiling frame</t>
  </si>
  <si>
    <t>Gypsum Board</t>
  </si>
  <si>
    <t>Synthetic Enamel Paint</t>
  </si>
  <si>
    <t>Distempers, Plastic Emulsion Paints and Primers</t>
  </si>
  <si>
    <t>Tower Bolt</t>
  </si>
  <si>
    <t>E.P.D.M. Gasket</t>
  </si>
  <si>
    <t>ANAND / ROOP</t>
  </si>
  <si>
    <t/>
  </si>
  <si>
    <t>Masking tapes</t>
  </si>
  <si>
    <t>Polysulphide Sealant</t>
  </si>
  <si>
    <t>S.S. Work</t>
  </si>
  <si>
    <t>Note:</t>
  </si>
  <si>
    <t>BOTTOM LINE / PROGRESS PROFILE</t>
  </si>
  <si>
    <t xml:space="preserve"> VENTURA ( BUTTON FIX )</t>
  </si>
  <si>
    <t>Waterproof Flexible Ply</t>
  </si>
  <si>
    <t>MERINO / GREENLAM / SONEAR</t>
  </si>
  <si>
    <t>Rmtr</t>
  </si>
  <si>
    <t>Aluminium L Profile</t>
  </si>
  <si>
    <t xml:space="preserve">C &amp; J Gola   Profile </t>
  </si>
  <si>
    <t xml:space="preserve">Toilet wall tiles </t>
  </si>
  <si>
    <t xml:space="preserve">CIVIL WORKS </t>
  </si>
  <si>
    <t xml:space="preserve">Reinforcement Steel </t>
  </si>
  <si>
    <t>TATA TMT/Sail TMT/RINL( vizag)</t>
  </si>
  <si>
    <t>Structural Steel Roled Section</t>
  </si>
  <si>
    <t>JSS / JSW / JSPL / TATA</t>
  </si>
  <si>
    <t xml:space="preserve">Memberane for waterproofing </t>
  </si>
  <si>
    <t>Waterproofing Compound</t>
  </si>
  <si>
    <t>Cement</t>
  </si>
  <si>
    <t>AMBUJA / ACC / ULTRATECH</t>
  </si>
  <si>
    <t>Deck sheet for roofing</t>
  </si>
  <si>
    <t>Coarse Sand</t>
  </si>
  <si>
    <t>As per IS 383 ( latest Addition) from approved quarry</t>
  </si>
  <si>
    <t xml:space="preserve">Stone Aggregate </t>
  </si>
  <si>
    <t xml:space="preserve">Fine Aggregate </t>
  </si>
  <si>
    <t xml:space="preserve">Anti-termite Trewatment </t>
  </si>
  <si>
    <t>BAYERS</t>
  </si>
  <si>
    <t xml:space="preserve">Adhesive for Tile work </t>
  </si>
  <si>
    <t xml:space="preserve">   </t>
  </si>
  <si>
    <t>White Ash  Teak wood  ( Ghana Teak in BOQ nomeniclature be read as white Ash Teak )</t>
  </si>
  <si>
    <t xml:space="preserve">MARINO / GREEN LAM / CENTURY </t>
  </si>
  <si>
    <t>MERINO/ GREEN/ DURO / DONEAR</t>
  </si>
  <si>
    <t xml:space="preserve">SAINT GOBAIN / AIS  </t>
  </si>
  <si>
    <t xml:space="preserve">MURASPEC / MAJASTIC </t>
  </si>
  <si>
    <t xml:space="preserve">NETTLEFORD / GKW </t>
  </si>
  <si>
    <t>ASIAN PAINTS / BURGER / DULUX</t>
  </si>
  <si>
    <t>Cement Based Putty for expose ceiling</t>
  </si>
  <si>
    <t>BIRLA / J K WHITE</t>
  </si>
  <si>
    <t>SS SHEET PVD COATED</t>
  </si>
  <si>
    <t>304 GRADE FIBRINOX / JINDAL</t>
  </si>
  <si>
    <t>FROSTED FILM</t>
  </si>
  <si>
    <t xml:space="preserve">TRASITION PROFILE </t>
  </si>
  <si>
    <t xml:space="preserve">SS SHEET FIXING MATERIAL </t>
  </si>
  <si>
    <t xml:space="preserve">FITTING FOR SLIDING DOOR </t>
  </si>
  <si>
    <t>CLASSIC 80M SLIDO  ( HAFELE ) /  HETTICH</t>
  </si>
  <si>
    <t xml:space="preserve">Toilet Cubicals </t>
  </si>
  <si>
    <t xml:space="preserve">Light Fixtuers </t>
  </si>
  <si>
    <t xml:space="preserve">Decorative light Fixtuers </t>
  </si>
  <si>
    <t xml:space="preserve">Aluminium Work </t>
  </si>
  <si>
    <t>HINDALCO / JINDAL /BHARAT ALUMINIUM</t>
  </si>
  <si>
    <t>ACP Sheet ( Fire Rated )</t>
  </si>
  <si>
    <t>ALUDECOR / ALSTONE / ALSTRONG</t>
  </si>
  <si>
    <t xml:space="preserve">Febric for false ceiling </t>
  </si>
  <si>
    <t>MORBERN, DWINDO, DRAPESY</t>
  </si>
  <si>
    <t xml:space="preserve">Febric with Art work </t>
  </si>
  <si>
    <t>1500 x 100 x 100mm</t>
  </si>
  <si>
    <t>Door lintel</t>
  </si>
  <si>
    <t xml:space="preserve">Bend on block walls </t>
  </si>
  <si>
    <t>5a</t>
  </si>
  <si>
    <t xml:space="preserve">As per polyline </t>
  </si>
  <si>
    <t xml:space="preserve">Door Frame </t>
  </si>
  <si>
    <t xml:space="preserve">Grid Ceiling </t>
  </si>
  <si>
    <t xml:space="preserve">Flexible ply paneling with frame work </t>
  </si>
  <si>
    <t>Say  Area in Sqm</t>
  </si>
  <si>
    <t>Carpet Area in Sqm</t>
  </si>
  <si>
    <t>FOR</t>
  </si>
  <si>
    <t>ARCHITECTS</t>
  </si>
  <si>
    <t>CHAPMAN TAYLOR INDIA LLP</t>
  </si>
  <si>
    <t>A-1/54, Safdarjung Enclave,</t>
  </si>
  <si>
    <t>New Delhi - 110 029</t>
  </si>
  <si>
    <t>Ph. +91 (11) 26177973</t>
  </si>
  <si>
    <t>Tile 2</t>
  </si>
  <si>
    <t xml:space="preserve">Both side HDHMR PLY </t>
  </si>
  <si>
    <t>Carpet flooring  ( 01 )</t>
  </si>
  <si>
    <t xml:space="preserve">Waterproofing Work </t>
  </si>
  <si>
    <t xml:space="preserve">25mm thick laminate finish door </t>
  </si>
  <si>
    <t>Providing &amp; fixing  Door  Lock (  Motrise  lever one side knob cylinder &amp; one side key  finish in rose gold SS  ) of approved make including all fixing arrangement complete in all respect.</t>
  </si>
  <si>
    <t>Providing &amp; fixing  Door  Lock (  Motrise  lever one side knob cylinder &amp; one side key  finish in  SS  ) of approved make including all fixing arrangement complete in all respect.</t>
  </si>
  <si>
    <t xml:space="preserve">All Carpet Area </t>
  </si>
  <si>
    <t xml:space="preserve">12mm thick water proof flexible ply both side of M.S. Frame work fpr  partition </t>
  </si>
  <si>
    <t xml:space="preserve">12mm thick MDF On wall for wall paper base </t>
  </si>
  <si>
    <t xml:space="preserve">12mm thick Gypsum board additional layer for partition making 100mm </t>
  </si>
  <si>
    <t xml:space="preserve">Vinyl Wall paper </t>
  </si>
  <si>
    <t>SQM</t>
  </si>
  <si>
    <t>BOQ</t>
  </si>
  <si>
    <t>Nos</t>
  </si>
  <si>
    <t>Deduct for not using 20 mm thick Cement Mortar 1:4 ( 1 Cement: 4 coarse sand) bedding in laying of floor tiles and jointing with grey cement slurry @ 3.3 kg/ sqm.</t>
  </si>
  <si>
    <t>Fixing glazed/ Ceramic/ Vitrified floor tiles with cement based high polymer modified quick-set tile adhesive (Water based) conforming to IS: 15477,in average 3mm thickness.</t>
  </si>
  <si>
    <t>DOORS: All doors will be of single colour and made of 18 mm thick Marion HPL compact panel or equivalent with chamfered edges, minimum three SS hinges affixed to pilasters, SS door knob, SS coat hook on each panel of door. The Door will be routed at the vertical ends and the rubber sponge lining will be inserted in the routed ends.</t>
  </si>
  <si>
    <t>PILASTERS: All pilasters will be made of 18 mm thick Mariono HPL Compact Panel or equivalent and completed with SS made lock set, comprising thumb -turn and occupancy indicator. Pilasters will be anchored to teh floor using steel made L Brackets and box up fixtures used for covering the floor anchored mechanism. All pilasters will be routed at vertical ends to facilitate closure of doors.</t>
  </si>
  <si>
    <t>DIVIDERS: All intermediate partitions or dividers will be made of 18mm thick Marino or equivalent HPL Compact laminate panels. They are fixed with SS made U-channels at their ends for stability. Design finish as sopecified in teh drawings and sizes etc as per drawings.</t>
  </si>
  <si>
    <t xml:space="preserve">HASRDWARE &amp; ACCESSORIES : Corner joinery section made of SS grade 304, brush finish, of size 40x16x0.8mm with thick plastic film pasted for surface protection. Wall joinery section with hamming profile of size 21x22x0.8mm, Fixed front panel to be anchored to floor with L Bracket of SS316 and covered with SS316 grade box type plate from all directions with 100 mm clear height from ground, Matt finish surface. SS grade 304 butt hinges Matt finish, coat hook of SS304 grade lacquer finish with rubber stopper, round knob 30mm dia of SS304 grade lacquer finish, SS 304 grade screws, anti-rotation nylon polyamide grade-6 expandable wall plugs etc complete as per approved design, shade, colour, size etc complete </t>
  </si>
  <si>
    <t xml:space="preserve">Divider, Pilaster and other fixed panels including doors one number per cubicle </t>
  </si>
  <si>
    <t>Aluminium Skirting 100mm high (PVDF Coated/finish)</t>
  </si>
  <si>
    <t>Transition profile @ floor level</t>
  </si>
  <si>
    <t>AMOUNT</t>
  </si>
  <si>
    <t>c</t>
  </si>
  <si>
    <t>SL.NO.</t>
  </si>
  <si>
    <t>DESCRIPTION OF ITEM</t>
  </si>
  <si>
    <t>SUB TOTAL</t>
  </si>
  <si>
    <t>MEP WORKS</t>
  </si>
  <si>
    <t>SUB HEAD I - WIRING</t>
  </si>
  <si>
    <t>SUB HEAD-II- CABLES &amp; RACEWAYS</t>
  </si>
  <si>
    <t>SUB HEAD III - DISTRIBUTION SYSTEM &amp; EARTHING</t>
  </si>
  <si>
    <t>SUB HEAD IV - FIRE DETECTION &amp; PA SYSTEM</t>
  </si>
  <si>
    <t>SUB HEAD V - CCTV SYSTEM</t>
  </si>
  <si>
    <t>TOTAL PART-I</t>
  </si>
  <si>
    <t>TOTAL PART-II</t>
  </si>
  <si>
    <t>SUB HEAD II - DRAINAGE</t>
  </si>
  <si>
    <t>TOTAL PART-III</t>
  </si>
  <si>
    <t>LIGHT FIXTURES</t>
  </si>
  <si>
    <t>GRAND TOTAL</t>
  </si>
  <si>
    <t xml:space="preserve">Exclusions : </t>
  </si>
  <si>
    <t>* AV Equipments and componenets, Office/billing equipments, Server Rack, white goods etc.</t>
  </si>
  <si>
    <t>PART- I : ELECTRICAL WORKS</t>
  </si>
  <si>
    <t>PART-II  : HVAC</t>
  </si>
  <si>
    <t>nos</t>
  </si>
  <si>
    <t>Unit</t>
  </si>
  <si>
    <t>a.</t>
  </si>
  <si>
    <t>b.</t>
  </si>
  <si>
    <t>c.</t>
  </si>
  <si>
    <t>SUB HEAD I - SANITARY FIXTURES &amp; FITTINGS</t>
  </si>
  <si>
    <t>SUB HEAD II - WATER SUPPLY</t>
  </si>
  <si>
    <t>SUB HEAD II - FIRE FIGHTING</t>
  </si>
  <si>
    <t>DISMANTLING  WORK</t>
  </si>
  <si>
    <t>FLOORING</t>
  </si>
  <si>
    <t>FALSE CEILING</t>
  </si>
  <si>
    <t>STRUCTURE WORK</t>
  </si>
  <si>
    <t xml:space="preserve">FURNITURE </t>
  </si>
  <si>
    <t>D/H</t>
  </si>
  <si>
    <t>W</t>
  </si>
  <si>
    <t>sqm</t>
  </si>
  <si>
    <t>3M / AVERY</t>
  </si>
  <si>
    <t>Adhesive for Block work/Tile &amp; Stone</t>
  </si>
  <si>
    <t>DOOR &amp; WINDOW</t>
  </si>
  <si>
    <t>PARTITION / PANNELING</t>
  </si>
  <si>
    <t>PAINTING / FINISHING WORK</t>
  </si>
  <si>
    <t xml:space="preserve">MISCLLENEOUS </t>
  </si>
  <si>
    <t>DISMENTLING &amp; CLEANING WORKS</t>
  </si>
  <si>
    <t>Floor</t>
  </si>
  <si>
    <t>Ceiling</t>
  </si>
  <si>
    <t>wall</t>
  </si>
  <si>
    <t>C&amp;I WORKS</t>
  </si>
  <si>
    <t>PART-III  : PLUMBING,SANITARY &amp; FIRE FIGHTING</t>
  </si>
  <si>
    <t>PIDDILITE / LATICRETE / ARDEX</t>
  </si>
  <si>
    <t>GENIE CARPET / APPLOUSE DESIGN PVT LTD / GLOBAL DESIGNS / OBEETEE / JAIPUR RUG or As Per Approved</t>
  </si>
  <si>
    <t>Bison  Board</t>
  </si>
  <si>
    <t>NCL (Bison Panel) or Eqv</t>
  </si>
  <si>
    <t>MDF Board</t>
  </si>
  <si>
    <t xml:space="preserve">AAC Block Work </t>
  </si>
  <si>
    <t>AMBUJA COOL WALL / ULTRATECH EXTRA LIGHT /
GODRAJ ACC BLOCK / WONDER ACC BLOCK</t>
  </si>
  <si>
    <t xml:space="preserve">Vitrified Tiles </t>
  </si>
  <si>
    <t>Ceramic tiles</t>
  </si>
  <si>
    <t>Designer tiles</t>
  </si>
  <si>
    <t xml:space="preserve">Hand made / Mosaic Tiles </t>
  </si>
  <si>
    <t xml:space="preserve">MYK / ARDEX / FOSROC / DR.  FIXIT </t>
  </si>
  <si>
    <t xml:space="preserve">MYK / ARDEX / MAPAI / PIDILITE </t>
  </si>
  <si>
    <t xml:space="preserve">TATA / JINDAL </t>
  </si>
  <si>
    <t>SIDRON / SOIL / THE TILE &amp; CO. / MODERNITY or As Per Approved</t>
  </si>
  <si>
    <t xml:space="preserve"> PERGO / TARKETT / SPAN / KAARA or As Per Approved</t>
  </si>
  <si>
    <t>Natural Wood</t>
  </si>
  <si>
    <t>Wooden floor</t>
  </si>
  <si>
    <t>Carpet floor (Axminster/Broadloom), RUGS</t>
  </si>
  <si>
    <t xml:space="preserve">ACTION TESSA / GREEN PANELMAX ( GREENPLY ) / CENTURY / DURO </t>
  </si>
  <si>
    <t>GREEN PANELMAX (GREENPLY)  / CENTURY / DURO</t>
  </si>
  <si>
    <t>HDHMR / HDF BWP - FR Board / Ply</t>
  </si>
  <si>
    <t>EBCO / ASSA ABLOY / HETTICH / HAFFELE</t>
  </si>
  <si>
    <t xml:space="preserve">AIS / SAINT GOBAIN / MODI FLOAT </t>
  </si>
  <si>
    <t>Calcium silicate Board / TILES</t>
  </si>
  <si>
    <t>RAMCO HILUX / PROMAT</t>
  </si>
  <si>
    <t>Ceiling Grid  / Trims / Extruded / Axiom Profile</t>
  </si>
  <si>
    <t>Ceiling Accoustic / Metal / Baffle Tiles &amp; Planks</t>
  </si>
  <si>
    <t>J.K WHITE  /  BIRLA / GYPROC / DUDHI</t>
  </si>
  <si>
    <t>POP / Gypsum Plaster</t>
  </si>
  <si>
    <t>DULUX / ASIAN / ICA / JOTUN / NIPPON</t>
  </si>
  <si>
    <t>Fire Resistant Paint / Coating</t>
  </si>
  <si>
    <t>PROMAT / ICA / NOBLE PAINTS / ASIAN</t>
  </si>
  <si>
    <t>Coating Polish &amp; Paints - For Metal/Wood</t>
  </si>
  <si>
    <t>ICA / DULUX / ICI / SIRCA / JOTUN / ASIAN</t>
  </si>
  <si>
    <t>Plastic Emulsion Paint &amp; Primer</t>
  </si>
  <si>
    <t xml:space="preserve">3M </t>
  </si>
  <si>
    <t>CICO TECHNOLOGIES / SIKKA / FOSROC / STP</t>
  </si>
  <si>
    <t>HAFELE / HETTICH / PROGRESS / BOTTOMLINE</t>
  </si>
  <si>
    <t>ASSA ABLOY / HETTICH / HAFFELE</t>
  </si>
  <si>
    <t>Providing  and applying  15 mm thick cement plaster of mix in 1:4 (1 cement : 4 course sand) at all levels &amp; heights including scaffolding, curing etc. complete as specified.</t>
  </si>
  <si>
    <t>Dismentling of Existing Brick/Block walls including the removal of debris and cleaning of the site compete as per site requirements.</t>
  </si>
  <si>
    <t>Temprory partition till handover</t>
  </si>
  <si>
    <t>janitor</t>
  </si>
  <si>
    <t xml:space="preserve">Temprory Barricating till the work completion material shall include the GI Frame ( with one side single layer of 12.5mm thick Gypsum Board cladding (Cost include errection/removal at end with cleaning and repair the area for handover) (Vinyl Print on outer surface also include in cost as per art work approved)
</t>
  </si>
  <si>
    <t>Side/count</t>
  </si>
  <si>
    <t>Total Block work qty - as above</t>
  </si>
  <si>
    <t xml:space="preserve">LT </t>
  </si>
  <si>
    <t>GT</t>
  </si>
  <si>
    <t xml:space="preserve">Dismantling of existing flooring  to the mother slab, with the help of permissible tools &amp; during the specifies time of the day so as to minimise the disturbance to the adjacent occupants/users etc </t>
  </si>
  <si>
    <t>Demolishing of brick work in cement mortar  &amp; cleaning the site for work able</t>
  </si>
  <si>
    <t xml:space="preserve">230mm brick wall </t>
  </si>
  <si>
    <t xml:space="preserve">115mm  brick wall </t>
  </si>
  <si>
    <t>Dismantling of existing floor &amp; wall tiles with base mortar &amp; cleaning the site for work able condition.</t>
  </si>
  <si>
    <t xml:space="preserve">Dismantling of existing Door with frame &amp; stacking the same in the premises. </t>
  </si>
  <si>
    <t xml:space="preserve">Dismantling of RCC works in beams, columns, slabs etc. including sub-base, cutting and removal of reinforcement, stacking of serviceable  material. </t>
  </si>
  <si>
    <t>Disposal of building rubbish / malba / similar unserviceable, dismantled or waste materials by mechanical means, including loading, transporting, unloading to approved municipal dumping ground or as approved by Engineer-in-charge, beyond 50 m initial lead, for all leads and lifts complete.</t>
  </si>
  <si>
    <t>Dismantling of existing plaster with P.O.P. &amp; cleaning the site for workable</t>
  </si>
  <si>
    <t>Dismantling of cement concrete  flooring &amp; cleaning the site for workable</t>
  </si>
  <si>
    <t>Removing  of Cinder filling  &amp; cleaning the site for workable</t>
  </si>
  <si>
    <t>POP Punning : Providing &amp; applying Water Resistant and Quick Drying, Non Curable Type of average upto 12mm thick plaster of Paris and wiremesh at joints of diff. material to the walls and columns in square plumb line and level. The cost to  include scraping and removing the existing neeru finish and also the  hacking the surface of walls/columns. After leveling, the surfaces to be finished to receive paint . Rate to include provisioning of  grooves as per design. The POP puning to be carried out 100mm above the finished ceiling level and not for the area above.</t>
  </si>
  <si>
    <t>Duco / PU Paint : Providing &amp; Applying Duco / PU Paint as per approved color, shade and sample approve by the Architect, base to be prepare on dry surface with smooth / plain with proper sanding with duco / PU patti 3-4 coat and make it smooth to receive the final finish paint with spray machine including base primer complete as the instructuion by the manufacturer or satisfactory level of finish by the Project Incharge.</t>
  </si>
  <si>
    <t>site specifc</t>
  </si>
  <si>
    <t>Existing walls</t>
  </si>
  <si>
    <t>New walls</t>
  </si>
  <si>
    <t>Rise in qty (%)</t>
  </si>
  <si>
    <t>Each</t>
  </si>
  <si>
    <t>cum</t>
  </si>
  <si>
    <t>TOTAL OF PART 1</t>
  </si>
  <si>
    <t>existing wall</t>
  </si>
  <si>
    <t xml:space="preserve">Total area - as above </t>
  </si>
  <si>
    <t>Total of C&amp;I  work</t>
  </si>
  <si>
    <t>100-150mm dia</t>
  </si>
  <si>
    <t>150-200mm dia</t>
  </si>
  <si>
    <t>Any Maximum depth 600-900mm / upto 300mm dia</t>
  </si>
  <si>
    <t>TOTAL OF PART 2</t>
  </si>
  <si>
    <t>Tile 1</t>
  </si>
  <si>
    <t xml:space="preserve">WALL TILES </t>
  </si>
  <si>
    <t>Providing and laying Vitrified Antiskid tiles in floor in different sizes (thickness to be specified by the manufacturer) with water absorption less than 0.08% and conforming to IS:15622, of approved brand &amp; manufacturer, in all colours and shade, laid on 20 mm thick cement mortar 1:4 (1 cement: 4 coarse sand) jointing with grey cement slurry @3.3 kg/sqm including spacers with epoxy cementious grout  matching to pigments etc. The tiles must be cut with the zero chipping diamond cutter only . Laying of tiles will be done with the notch trowel, plier, wedge, clips of required thickness, leveling system and rubber mallet for placing the tiles gently etc, cost also include the Protection covering of tile with 6mm Bubble sheet with jointing using clear tape till handover with  complete as per advised by the Project Incharge.</t>
  </si>
  <si>
    <t>WALL TILE</t>
  </si>
  <si>
    <t>less door</t>
  </si>
  <si>
    <t>wall tile type 1</t>
  </si>
  <si>
    <t>wall tile type 2</t>
  </si>
  <si>
    <t>designer tile ceramic 1</t>
  </si>
  <si>
    <t>designer tile ceramic 2</t>
  </si>
  <si>
    <t>Providing and fixing 1st Quality Vitrified  wall tiles conforming to IS:15622 (thickness to be specified by the manufacturer), of approved make, in all colours, shades  as approved by Engineer-in-Charge  for dado fixed with  cement based high polymer modified quick set tile adhesive ( water based ) conforming to IS : 15477, in a average 6 mm thickness including spacer  and filling  the joints with epoxy cementious grout of pigment to match the shade of the tiles to give a smooth  surface. complete as per detail dwg.</t>
  </si>
  <si>
    <t>Basin counter work</t>
  </si>
  <si>
    <t>Marble work</t>
  </si>
  <si>
    <t>Cladding Type 1</t>
  </si>
  <si>
    <t>Cladding Type 2</t>
  </si>
  <si>
    <t>toilet</t>
  </si>
  <si>
    <t>handicape</t>
  </si>
  <si>
    <t>flush door</t>
  </si>
  <si>
    <t xml:space="preserve">bar </t>
  </si>
  <si>
    <t>shaft</t>
  </si>
  <si>
    <t>fire door</t>
  </si>
  <si>
    <t>flush door with vision panel</t>
  </si>
  <si>
    <t>flush door w/o vision panel</t>
  </si>
  <si>
    <t>Providing &amp; fixing  Floor Spring of approved make including all fixing arrangement complete in all respect. Door weight capacity upto 70kg, with 10year manufacturer warranty complete as per design approved. For Handicape toilet door</t>
  </si>
  <si>
    <t>door closer</t>
  </si>
  <si>
    <t>lever handle - rose gold</t>
  </si>
  <si>
    <t>lever handle - ss</t>
  </si>
  <si>
    <t>floor spring</t>
  </si>
  <si>
    <t>no</t>
  </si>
  <si>
    <t xml:space="preserve">Flexible water proof ply paneling with frame work </t>
  </si>
  <si>
    <t xml:space="preserve">Laminate panneling </t>
  </si>
  <si>
    <t xml:space="preserve">fetaure board  panelling over exiting partition wall upto 3mtr height </t>
  </si>
  <si>
    <t>Storages overhead</t>
  </si>
  <si>
    <t>Storages under counter</t>
  </si>
  <si>
    <t>metal ceiling - kitchen</t>
  </si>
  <si>
    <t xml:space="preserve">MR board ceiling - toilet </t>
  </si>
  <si>
    <t xml:space="preserve">Marble Skirting upto 100mm high : Base Price of Marble @ 1200/- Per sft, </t>
  </si>
  <si>
    <t xml:space="preserve">Less POP Ceiling @ </t>
  </si>
  <si>
    <t xml:space="preserve">POP False ceiling Work </t>
  </si>
  <si>
    <t xml:space="preserve">Less POP Ceiling </t>
  </si>
  <si>
    <t>POP feature ceiling</t>
  </si>
  <si>
    <t>FDS Size 1 : 1300mm Long x 3000mm high</t>
  </si>
  <si>
    <t xml:space="preserve">Solid Sheet Cladding Plain type 1 </t>
  </si>
  <si>
    <t>Solid Sheet Cladding with Emboss design Print Texture type 2</t>
  </si>
  <si>
    <t>PVD Sheet cladding - plain</t>
  </si>
  <si>
    <t>PVD Sheet cladding - emboss print</t>
  </si>
  <si>
    <t>Mirror Panneling with back ply - For Ladies toilet full ht mirror</t>
  </si>
  <si>
    <t>Mirror with SS PVD Finish Profile Frame and back ply : Size 800mm long x 900mm high - For Toilets</t>
  </si>
  <si>
    <t>Shear Curtain : Base Price of fabric @ 450/- per mtr</t>
  </si>
  <si>
    <t>Fabric Curtain : Base Price of fabric @ 850/- per mtr</t>
  </si>
  <si>
    <t>Artifact of approved design , texture , shape fix in wall/ceiling with require hardware and arrangements support, complete as per design.</t>
  </si>
  <si>
    <t>Core Cutting on RCC work with diamond core drilling machine for any services work Pipe crossing with 3M™ Fire Barrier tuck in wrap strips to be fixed onto the pipes and the remain  gap to be filled with Fire Seal 3M™ Fire Barrier Sealant IC 15WB+ (Depth consider upto 300mm)</t>
  </si>
  <si>
    <t>* Overall qty may vary upto 8-10% (+/-) as per site condition and actual requirements.</t>
  </si>
  <si>
    <t xml:space="preserve">Assumptions : </t>
  </si>
  <si>
    <t>less window</t>
  </si>
  <si>
    <t>kitchen window</t>
  </si>
  <si>
    <t>Artifact element - Large, Base Range Rs. 15000/- each</t>
  </si>
  <si>
    <t>Artifact element - Mid size, Base Range Rs. 7500/- each</t>
  </si>
  <si>
    <t>Artifact element - small size, Base Range Rs. 3000/- each</t>
  </si>
  <si>
    <t>Providing &amp; fitting extra support arrangements for chandlier hangging as per requirements with MS support frame/ Ply support complete with all the fastner hardware as required.</t>
  </si>
  <si>
    <t>Acrylic screen Panel</t>
  </si>
  <si>
    <t>Acrylic screen in ceiling</t>
  </si>
  <si>
    <t>Size : 450mm</t>
  </si>
  <si>
    <t xml:space="preserve">Size : 600mm deep </t>
  </si>
  <si>
    <t xml:space="preserve"> L- angle profile ( 12mm x 12mm x 1.5mm thick  )( Basic cost of profile @ Rs. 350 Rmtr. )</t>
  </si>
  <si>
    <t>Transition Profile : size 25mm wide - For where change in in floor such carpet,wooden floor,tile, stone etc. ( Basic cost of profile @ Rs. 350 Rmtr. )</t>
  </si>
  <si>
    <t>Providing &amp; fixing Trims profile in wall partition,floor,ceiling etc in Rose Gold or approved color finish as per approved sample fixed with adhesive of approved make  including all fixing arrangement complete in all respect.</t>
  </si>
  <si>
    <t>Insert BRASS Strip Trims - size 5mm wide on top x 4mm thick x 25mm deep, Base Price Rs. 550/- per rmt</t>
  </si>
  <si>
    <t>as per cadd</t>
  </si>
  <si>
    <t>Single Glazed Partition, Size 50mm wide x 30mm high, color as approved</t>
  </si>
  <si>
    <t>Single Glazed Partition, Size 100mm wide x 30mm high, color as approved</t>
  </si>
  <si>
    <t>Framed Allumunium Partition system</t>
  </si>
  <si>
    <t>CITTERIO / JEB / ALLOY / KUBIK</t>
  </si>
  <si>
    <t xml:space="preserve">Toughened Glass </t>
  </si>
  <si>
    <t>AIS / SAINT GOBAIN</t>
  </si>
  <si>
    <t>KAJARIA / JHONSONS / NITCO</t>
  </si>
  <si>
    <t>MOSAIC WORLD / KERAMOS or Equivlant</t>
  </si>
  <si>
    <t>Providing &amp; fixing  Hydraulic sleek door closer of approved make including all fixing arrangement complete in all respect. Door weight capacity upto 80kg, with 10year manufacturer warranty complete as per design approved.</t>
  </si>
  <si>
    <t>Glazing - 50mm wide</t>
  </si>
  <si>
    <t>Glazing 100mm wide</t>
  </si>
  <si>
    <t>ASSA ABLOY /  GEZE / DORSET</t>
  </si>
  <si>
    <t>Flutted WPC Board panneling Pre finished 12mm thick - Base Price @ Rs. 350/- per sft</t>
  </si>
  <si>
    <t>Flutted Allumunium Powder coated Panneling 10-11mm thick - Base Price @ 550/- per sft</t>
  </si>
  <si>
    <r>
      <rPr>
        <b/>
        <sz val="9"/>
        <rFont val="Century Gothic"/>
        <family val="2"/>
      </rPr>
      <t xml:space="preserve">BAR ABOVE COUNTER DESIGN FEATURE  : </t>
    </r>
    <r>
      <rPr>
        <sz val="9"/>
        <rFont val="Century Gothic"/>
        <family val="2"/>
      </rPr>
      <t xml:space="preserve"> Providing and fixing Bar above counter design fetaure made in existing 100mm thick partition supported from ceilng with making wings shape design feature with extra wooden or ply frame fix on existing partition and cladded with 6/8/12mm thick flexi ply as wherever required to match the perfect shape, also make provision of deep cove behind for strip light. The Entire exposed surface to be finished with 1mm thick SS sheet with Antique PVD finish shade as per approved, sheet to be factory made of corrugratted pattern with required pressing machine and pasted on flexi ply with required adhesive in complete respact to the satisfactory installtion. wings to be made in three leve or much as per drawing from exterior side only, also the bottom portion to me 300mm wide flat surface with plain board and cladded with plain SS 1mm thick PVD finsh wrap on it complete as per the design and requirements.</t>
    </r>
    <r>
      <rPr>
        <b/>
        <sz val="9"/>
        <rFont val="Century Gothic"/>
        <family val="2"/>
      </rPr>
      <t xml:space="preserve"> (Base price of 1mm SS sheet +corrugrated pattern + Antique PVD finish @ 2500 per per sft) (Front surface area to be measured and paid)</t>
    </r>
    <r>
      <rPr>
        <sz val="9"/>
        <rFont val="Century Gothic"/>
        <family val="2"/>
      </rPr>
      <t xml:space="preserve"> (Overall size 5100mm long x 1550mm high)</t>
    </r>
  </si>
  <si>
    <t xml:space="preserve">KNAUF / ARMSTRONG / SAINT GOBAIN / USG </t>
  </si>
  <si>
    <t>KNAUF / ARMSTRONG / SAINT GOBAIN / USG / DURLUM</t>
  </si>
  <si>
    <t>GYPROC-Saint gobain / Knauf / USG</t>
  </si>
  <si>
    <t>EACH</t>
  </si>
  <si>
    <t>Size- 450x450 mm</t>
  </si>
  <si>
    <t>LIST OF APPROVED MAKE FOR THE CIVIL AND INTERIOR WORKS</t>
  </si>
  <si>
    <t>SKK BY JAPAN /ICA or Equivlant as approved</t>
  </si>
  <si>
    <t xml:space="preserve">Stucco Paint </t>
  </si>
  <si>
    <t>ASIAN / ACRO / DULUX</t>
  </si>
  <si>
    <t>Fire door</t>
  </si>
  <si>
    <t xml:space="preserve">Imported marble </t>
  </si>
  <si>
    <t xml:space="preserve">Stonex / A-Class / Marble city  or As per Sample Approved </t>
  </si>
  <si>
    <t>Access Panel</t>
  </si>
  <si>
    <t>Furniture works</t>
  </si>
  <si>
    <r>
      <rPr>
        <sz val="9"/>
        <rFont val="Century Gothic"/>
        <family val="2"/>
      </rPr>
      <t>In the List of recommended above, out of makes mentioned in the list, only 1st make shall be quoted for and used. However if due to non-availability or any other technical reasons, the alternative make is allowed, it shall be subject to price adjustment.</t>
    </r>
  </si>
  <si>
    <r>
      <t>P/F</t>
    </r>
    <r>
      <rPr>
        <b/>
        <sz val="9"/>
        <rFont val="Century Gothic"/>
        <family val="2"/>
      </rPr>
      <t xml:space="preserve">  Vitrified tiles </t>
    </r>
    <r>
      <rPr>
        <sz val="9"/>
        <rFont val="Century Gothic"/>
        <family val="2"/>
      </rPr>
      <t xml:space="preserve">of approved shade and size for flooring , skirting fixed with  cement mortar 12mm thick in 1:4   ratio  including filling  the joints with grout to match the shade of the tiles to give a smooth  surface. </t>
    </r>
    <r>
      <rPr>
        <b/>
        <sz val="10"/>
        <rFont val="Arial"/>
        <family val="2"/>
      </rPr>
      <t/>
    </r>
  </si>
  <si>
    <r>
      <t xml:space="preserve">Providing and fixing  18mm thick </t>
    </r>
    <r>
      <rPr>
        <b/>
        <sz val="9"/>
        <rFont val="Century Gothic"/>
        <family val="2"/>
      </rPr>
      <t>Granite  Stone</t>
    </r>
    <r>
      <rPr>
        <sz val="9"/>
        <rFont val="Century Gothic"/>
        <family val="2"/>
      </rPr>
      <t xml:space="preserve"> for  window cill, Jams,  counter, staircase steps &amp; riser  etc. laid over  20 mm. thick cement mortar 1:4 (1 cement :4 coarse sand) and jointed with cement slurry complete as per pattern and design .including moulding ( half / full ), polishing  as required complete in all respect. </t>
    </r>
    <r>
      <rPr>
        <b/>
        <sz val="9"/>
        <rFont val="Century Gothic"/>
        <family val="2"/>
      </rPr>
      <t>( Basic cost of Granite stone @ Rs. 200/- Sqft )</t>
    </r>
  </si>
  <si>
    <t>LT,GT,Janitor, HT, Live kitchen</t>
  </si>
  <si>
    <t>main kitchen</t>
  </si>
  <si>
    <t>Tuck shop opening</t>
  </si>
  <si>
    <t>P.Lounge</t>
  </si>
  <si>
    <t xml:space="preserve">live kitchen </t>
  </si>
  <si>
    <t>LT&amp;GT</t>
  </si>
  <si>
    <t>less kitchen window</t>
  </si>
  <si>
    <t>for doors</t>
  </si>
  <si>
    <t>for main kitchen,toilet &amp; live kitchen</t>
  </si>
  <si>
    <t>for P lounge live kitchen &amp; toilets</t>
  </si>
  <si>
    <t>LT ,GT</t>
  </si>
  <si>
    <t>ledge wall</t>
  </si>
  <si>
    <t xml:space="preserve">wc </t>
  </si>
  <si>
    <t>gt,lt,ht</t>
  </si>
  <si>
    <t>live kitchen</t>
  </si>
  <si>
    <t>less for tuck shop opening</t>
  </si>
  <si>
    <t>P lounge live litchen</t>
  </si>
  <si>
    <t xml:space="preserve">gt </t>
  </si>
  <si>
    <t>lt</t>
  </si>
  <si>
    <t>Block filling</t>
  </si>
  <si>
    <t>100mm thick Block work</t>
  </si>
  <si>
    <t>Alternate Size ….... As specified</t>
  </si>
  <si>
    <t>Aternate size</t>
  </si>
  <si>
    <t>Extra for covering top of membrane with Geotextile, 120 gsm non woven, 100% polyester of thickness 1 to 1.25 mm bonded to the membrane with intermittent touch by heating the membrane by Butane Torch as per manufactures recommendation.</t>
  </si>
  <si>
    <t>toilet &amp; main kitchen</t>
  </si>
  <si>
    <t xml:space="preserve">Vitrified Tile Floor - Type 1 : Size as approved, Base Price 65 per sft </t>
  </si>
  <si>
    <t xml:space="preserve">Vitrified Tile Floor - Type 2 : Size as approved, Base Price 85 per sft </t>
  </si>
  <si>
    <t xml:space="preserve">Wall Tile - Type 2 : Size as approved, Base Price 55 per sft </t>
  </si>
  <si>
    <t xml:space="preserve">Wall Tile - Type 1 : Size as approved, Base Price 65 per sft </t>
  </si>
  <si>
    <t xml:space="preserve">Designer Wall Tile - Type 1 : Size as approved, Base Price 150 per sft </t>
  </si>
  <si>
    <t>Designer Wall Tile - Type 2 : Size as approved, Base Price 350 per sft</t>
  </si>
  <si>
    <t xml:space="preserve">With Vision panel - Size 250mm x 900mm or as per design approved - </t>
  </si>
  <si>
    <t xml:space="preserve">Without vision Panel </t>
  </si>
  <si>
    <t>for kitchen doors</t>
  </si>
  <si>
    <t xml:space="preserve">Single Glazed without framed </t>
  </si>
  <si>
    <t xml:space="preserve">Size 8037mm long x 600mm deep x 850mm high </t>
  </si>
  <si>
    <t xml:space="preserve">Size 3529mm long x 600mm deep x 850mm high </t>
  </si>
  <si>
    <t xml:space="preserve">Size 2000mm long x 600mm deep x 850mm high </t>
  </si>
  <si>
    <t xml:space="preserve">Size 7753mm long x 100mm deep below structure / 300mm wide Top x 1050mm high </t>
  </si>
  <si>
    <t xml:space="preserve">Size 3945mm long x 100mm deep below structure / 300mm wide Top x 1050mm high </t>
  </si>
  <si>
    <t>SqM</t>
  </si>
  <si>
    <t>Kota flooring stone</t>
  </si>
  <si>
    <t>main kitchen area</t>
  </si>
  <si>
    <t xml:space="preserve">skirting </t>
  </si>
  <si>
    <t>P live kitchen</t>
  </si>
  <si>
    <t>less tuck shop openeing</t>
  </si>
  <si>
    <t>less marble highlghter area</t>
  </si>
  <si>
    <t>Thermoformed Corion cladding for basin counter</t>
  </si>
  <si>
    <t>Non thermoformed corion cladding</t>
  </si>
  <si>
    <t>12mm thick Solid surface ( Corian ) - thermoformed</t>
  </si>
  <si>
    <t>12mm thick Solid surface ( Corian ) Non-thermoformed</t>
  </si>
  <si>
    <t>commmon toilet basin counter</t>
  </si>
  <si>
    <t xml:space="preserve">Marble Skirting upto 100mm high : Base Price of Marble @ 450/- Per sft, </t>
  </si>
  <si>
    <t xml:space="preserve">Marble skiritng - Rs. 450 </t>
  </si>
  <si>
    <t>Marble skiritng - Rs. 1200</t>
  </si>
  <si>
    <t>p lounge toilet lt &amp; gt</t>
  </si>
  <si>
    <t>p lounge toilet</t>
  </si>
  <si>
    <t>basin counter</t>
  </si>
  <si>
    <t>kitchen - single leaf</t>
  </si>
  <si>
    <t>kitchen - double leaf</t>
  </si>
  <si>
    <t>less kitchen ceiling</t>
  </si>
  <si>
    <t xml:space="preserve">Less MR board ceiling - toilet </t>
  </si>
  <si>
    <t>Non Framed glass work</t>
  </si>
  <si>
    <t>shower cubical door</t>
  </si>
  <si>
    <t>kitchen window &amp; shower door</t>
  </si>
  <si>
    <t>Providing &amp; fixing  Shower door fitting including handle in front / twel hanger inside and glass lock one side knob / one side key , shower door heavy duty hinges of 4no each door , also include the rubber gasket complete as per the requirments and drawing.</t>
  </si>
  <si>
    <t>For shower door</t>
  </si>
  <si>
    <t xml:space="preserve">Shaft &amp; Janitor Room Entry Door </t>
  </si>
  <si>
    <t xml:space="preserve">Marble Cladding Type 2 : Base Price of Marble @ 1200/- Per sft, </t>
  </si>
  <si>
    <t xml:space="preserve">Marble Cladding Type 1 : Base Price of Marble @ 450/- Per sft, </t>
  </si>
  <si>
    <t>marble designer Cladding Type 1</t>
  </si>
  <si>
    <t>marble designer Cladding Type 2</t>
  </si>
  <si>
    <t>common toilet highlither wall</t>
  </si>
  <si>
    <t>P lounge toilet wall</t>
  </si>
  <si>
    <t>Providing and fixing 1st Quality Designer Ceramic / vitrified wall tiles conforming to IS:15622 (thickness to be specified by the manufacturer), of approved make, in all colours, shades  as approved by Engineer-in-Charge  for dado fixed with  cement based high polymer modified quick set tile adhesive ( water based ) conforming to IS : 15477, in a average 6 mm thickness including spacer  and filling  the joints with epoxy cementious grout of pigment to match the shade of the tiles to give a smooth  surface. complete as per detail dwg.</t>
  </si>
  <si>
    <t>ITEM DESCRIPTION</t>
  </si>
  <si>
    <t>QTY.</t>
  </si>
  <si>
    <t>b)</t>
  </si>
  <si>
    <t>c)</t>
  </si>
  <si>
    <t>d)</t>
  </si>
  <si>
    <t>e)</t>
  </si>
  <si>
    <t>f)</t>
  </si>
  <si>
    <t>g)</t>
  </si>
  <si>
    <t>h)</t>
  </si>
  <si>
    <t>i)</t>
  </si>
  <si>
    <t>SECTION-"A" AIR-CONDITIONING SYSTEM</t>
  </si>
  <si>
    <t>e.</t>
  </si>
  <si>
    <t>f.</t>
  </si>
  <si>
    <t>BUTTERFLY VALVES</t>
  </si>
  <si>
    <t>AUTO PURGE VALVES</t>
  </si>
  <si>
    <t>BTU METER</t>
  </si>
  <si>
    <t>d.</t>
  </si>
  <si>
    <t>g.</t>
  </si>
  <si>
    <t>SECTION-B: KITCHEN VENTILATION SYSTEM (COOKING KITCHEN)</t>
  </si>
  <si>
    <t xml:space="preserve">No </t>
  </si>
  <si>
    <t xml:space="preserve">FR Wooden Single Leaf Door - 900/1200mm Long x 2400mm high </t>
  </si>
  <si>
    <t xml:space="preserve">FR Wooden Double Leaf Door - 1500/1800mm Long x 2400mm high </t>
  </si>
  <si>
    <t xml:space="preserve">FR Metal Single Leaf Door - 900/1200mm Long x 2400mm high </t>
  </si>
  <si>
    <t xml:space="preserve">FR Metal Double Leaf Door - 1500/1800mm Long x 2400mm high </t>
  </si>
  <si>
    <t>FR Fixed Glass Partition with Framed</t>
  </si>
  <si>
    <t xml:space="preserve">FR Glass Single Leaf Door with Framed - 900/1200mm Long x 2400mm high </t>
  </si>
  <si>
    <t xml:space="preserve">FR Glass Double Leaf Door with Framed - 1500/1800mm Long x 2400mm high </t>
  </si>
  <si>
    <t xml:space="preserve">Single Leaf Stile Door - 900/1200mm Long x 2400mm high </t>
  </si>
  <si>
    <t xml:space="preserve">Double Leaf Stile Door - 1500/1800mm Long x 2400mm high </t>
  </si>
  <si>
    <t>Flutted Marble Stone with polish panneling 20mm thick - Base price of marble 450/- per sft, Flutted design cutting @ 300/- per sft</t>
  </si>
  <si>
    <t>j)</t>
  </si>
  <si>
    <t>S.NO.</t>
  </si>
  <si>
    <t xml:space="preserve">UNIT </t>
  </si>
  <si>
    <t xml:space="preserve">RATE </t>
  </si>
  <si>
    <t xml:space="preserve">AMOUNT </t>
  </si>
  <si>
    <t xml:space="preserve">IMAGES </t>
  </si>
  <si>
    <t xml:space="preserve">Per Sofa </t>
  </si>
  <si>
    <t>FB-01  FABRIC COLOR : (PORPLE)WC706-005 PLUM</t>
  </si>
  <si>
    <t xml:space="preserve">MT-01 METAL  COLOR : BLACK , HAIRLINE </t>
  </si>
  <si>
    <t xml:space="preserve">Nos </t>
  </si>
  <si>
    <t xml:space="preserve">WD-01  SOLID WOOD COLOR : (DARK OAK)VC735-WENGE </t>
  </si>
  <si>
    <t>NO</t>
  </si>
  <si>
    <t>FB-01 FABRIC  COLOR : (GREY)WC978-046 LIGHT GREY</t>
  </si>
  <si>
    <t xml:space="preserve"> MT-01 METAL COLOR : BLACK , HAIRLINE </t>
  </si>
  <si>
    <t>WD-01 SOLID WOOD COLOR : (DARK OAK)VC735-WENGE</t>
  </si>
  <si>
    <t xml:space="preserve">MT-01  METAL   COLOR : WHITE GOLD , HAIRLINE </t>
  </si>
  <si>
    <t xml:space="preserve">Total of Furniture Work </t>
  </si>
  <si>
    <t>Ref IMAGE</t>
  </si>
  <si>
    <t>S. No</t>
  </si>
  <si>
    <t>Equipment/Item/Material</t>
  </si>
  <si>
    <t>Approved Makes</t>
  </si>
  <si>
    <t>LIST OF MAKES ELECTRICAL</t>
  </si>
  <si>
    <t>MCBs /MCCB/ELCBs</t>
  </si>
  <si>
    <t>LEGRAND/L&amp;T/SCHNEIDER/ABB/SIEMENS / C&amp;S</t>
  </si>
  <si>
    <t>CABLE TRAYS &amp; RACEWAY ACCESSORIES</t>
  </si>
  <si>
    <t>SUPERMAX / INDIANA / PELCO / SLOTCO</t>
  </si>
  <si>
    <t>CABLE TRAY STEEL SUPPORTS</t>
  </si>
  <si>
    <t>GI PIPES</t>
  </si>
  <si>
    <t>JINDAL (HISSAR)/TATA (ISI)</t>
  </si>
  <si>
    <t>HDPE (DWC) PIPES</t>
  </si>
  <si>
    <t>DURALINE/ REX/ TIRUPATI</t>
  </si>
  <si>
    <t>MCB DISTRIBUTION BOARDS</t>
  </si>
  <si>
    <t>SCHNEIDER/LEGRAND/SIEMENS/L &amp; T</t>
  </si>
  <si>
    <t>L.T. CABLES &amp; CONTROL CABLES</t>
  </si>
  <si>
    <t>POLYCAB /HAVELLS / NATIONAL / ICC / KEI/SKYTONE/ GEMSCAB/ BONTON</t>
  </si>
  <si>
    <t>CABLE GLAND</t>
  </si>
  <si>
    <t>COMMET/HMI/GRIPWELL</t>
  </si>
  <si>
    <t>LUG/ TERMINAL BLOCKS</t>
  </si>
  <si>
    <t>DOWELL’S/REYCHAM/COMMET/ WAGO/ ELMEC</t>
  </si>
  <si>
    <t>BATTERIES</t>
  </si>
  <si>
    <t>EXIDE/HBL/ROCKET/STANDARD/AMCO/CUMMINS</t>
  </si>
  <si>
    <t xml:space="preserve">UPS </t>
  </si>
  <si>
    <t>APC/EMERSON/ABB/ GUTOR</t>
  </si>
  <si>
    <t xml:space="preserve">WIRE </t>
  </si>
  <si>
    <t>FINOLEX/ HAVELLS/ POLYCAB/ KEI</t>
  </si>
  <si>
    <t>RACEWAYS</t>
  </si>
  <si>
    <t>MK/LEGRAND/ SCHNEIDER</t>
  </si>
  <si>
    <t>PLOYCARBONATE JUNCTION BOX</t>
  </si>
  <si>
    <t>SINTEX/MK/LEGRAND</t>
  </si>
  <si>
    <t>GI CONDUIT</t>
  </si>
  <si>
    <t>BEC/AKG/ NIC/STEEL CRAFT/JINDAL</t>
  </si>
  <si>
    <t xml:space="preserve">GI CONDUIT ACCESSORIES </t>
  </si>
  <si>
    <t>RAMA/ SHARMA SALES CORPORATION / FIT WELL/ AKG</t>
  </si>
  <si>
    <t>MODULAR PLATE TYPE SWITHCH / SOCKET GI BOXES / FAN REGULATOR/TELEPHONE SOCKET</t>
  </si>
  <si>
    <t>MK (WRAPAROUND)/ LEGRAND (MYRIUS)/ SCHNEIDER (ZENCELO) / NORTH WEST (STYLUS) / CRABTREE (ATHENA)</t>
  </si>
  <si>
    <t>TELEPHONE CABLES / WIRES / CO-AXIAL TV CABLES</t>
  </si>
  <si>
    <t>FINOLEX/POLYCAB/ HAVELLS/ RR KABLE/ SKYDA/ BCH/ L&amp;T/ DALTON</t>
  </si>
  <si>
    <t>CAT 6 CABLE / CAT 6A / FIBER OPTIC CABLE &amp; ASSOCIATED ITEMS</t>
  </si>
  <si>
    <t>SCHNEIDER/ SIEMON/ SYSTIMAX</t>
  </si>
  <si>
    <t>TELEPHONE TAG BLOCK</t>
  </si>
  <si>
    <t>KRONE (GERMAN) /POUYET</t>
  </si>
  <si>
    <t>LUGS / FERRULES / THIMBLES</t>
  </si>
  <si>
    <t>DOWELLS / JAINSON</t>
  </si>
  <si>
    <t>OCCUPANCY SENSOR</t>
  </si>
  <si>
    <t>PHILIPS /WIPRO /GE</t>
  </si>
  <si>
    <t>RJ-45 MODULAR SOCKET WITH PLATE</t>
  </si>
  <si>
    <t>AMP/ SCHEINDER/ SIEMON / SYSTIMAX</t>
  </si>
  <si>
    <t>DATA RACK &amp; ACCESSORIES</t>
  </si>
  <si>
    <t>SCHNEIDER, RITTAL, VALRACK</t>
  </si>
  <si>
    <t xml:space="preserve">MAIN FIRE ALARM CONTROL PANEL </t>
  </si>
  <si>
    <t>NOTIFIER/HONEYWELL/ EDWARD/SIEMENS/BOSCH</t>
  </si>
  <si>
    <t>MULTI CRITERIA/SMOKE DETECTOR</t>
  </si>
  <si>
    <t>NOTIFIER/HONEYWELL/EDWARD/SIEMENS/BOSCH</t>
  </si>
  <si>
    <t>INTELLIGENT HEAT</t>
  </si>
  <si>
    <t>SPEAKERS</t>
  </si>
  <si>
    <t>DIGITAL VOICE EVACUATION SYSTEM</t>
  </si>
  <si>
    <t>NOTIFIER/HONEYWELL/GAMEWELL/SIEMENS/BOSCH</t>
  </si>
  <si>
    <t>CCTV</t>
  </si>
  <si>
    <t>CP PLUS/HIKVISION/ZICOM/PELCO</t>
  </si>
  <si>
    <t>EMERGENCY CALL SYSTEM</t>
  </si>
  <si>
    <t>ZENTAL- NORWAY, SIEMENS, HONEYWELL</t>
  </si>
  <si>
    <t>DISTRIBUTION PANEL</t>
  </si>
  <si>
    <t>NEPTUNE/ABB/ADLEC/ADVANCE</t>
  </si>
  <si>
    <t>FAULT ISOLATOR</t>
  </si>
  <si>
    <t>RESPONSE INDICATOR</t>
  </si>
  <si>
    <t>CONTROL MODULE</t>
  </si>
  <si>
    <t>HOOTER</t>
  </si>
  <si>
    <t>MANUAL CALL POINT</t>
  </si>
  <si>
    <t>MICROPHONE</t>
  </si>
  <si>
    <t>MICROPHONE WITH TABLE</t>
  </si>
  <si>
    <t>LIST OF MAKES HVAC</t>
  </si>
  <si>
    <t>AIR HANDLING UNIT</t>
  </si>
  <si>
    <t>VTS/EDGETECH/CARYAIRE/WAVES</t>
  </si>
  <si>
    <t>AIR WASHER/SCRUBBER</t>
  </si>
  <si>
    <t>EDGETECH/ZECO/WAVES</t>
  </si>
  <si>
    <t>INLINE FAN</t>
  </si>
  <si>
    <t>KRUGER/ SYSTEM AIR/ GREENHECK</t>
  </si>
  <si>
    <t>FACTORY/SITE FABRICATED DUCT</t>
  </si>
  <si>
    <t>ZECO/ DUCTOFAB/ ROLASTAR/ALFA DUCT</t>
  </si>
  <si>
    <t>G.I. SHEET METAL DUCT</t>
  </si>
  <si>
    <t>JINDAL HISSAR /NATIONAL/ TATA STEEL</t>
  </si>
  <si>
    <t>GRILLES/ DIFFUSERS/NOZZLES/DAMPER</t>
  </si>
  <si>
    <t>RUSKIN TITUS/ SYSTEMAIR/TROX/CARYAIRE</t>
  </si>
  <si>
    <t>FIRE DAMPERS (UL LISTED &amp; STAMPED)</t>
  </si>
  <si>
    <t>GREENHECK/ RUSKIN/ TITUS/ SYSTEM AIR/ CARYAIRE</t>
  </si>
  <si>
    <t>CONTROL PANEL FOR MOTORIZED VCD</t>
  </si>
  <si>
    <t>PROTON</t>
  </si>
  <si>
    <t>ACTUATOR FOR FIRE DAMPERS/MOTORIZED VCD</t>
  </si>
  <si>
    <t>BELIMO, JOVENTA, SIEMENS</t>
  </si>
  <si>
    <t>G.I. SHEETS</t>
  </si>
  <si>
    <t>JINDAL HISSAR/ SAIL</t>
  </si>
  <si>
    <t>FIRE RATING OF DUCTS</t>
  </si>
  <si>
    <t>LAF/PROMAT</t>
  </si>
  <si>
    <t>FLEXIBLE DUCT</t>
  </si>
  <si>
    <t>ATCO/ CARYAIRE</t>
  </si>
  <si>
    <t>SOUND ATTENUATOR</t>
  </si>
  <si>
    <t>SYSTEMAIR/TROX/CARYAIRE</t>
  </si>
  <si>
    <t>GLASS WOOL/ FIBREGLASS</t>
  </si>
  <si>
    <t>OWENS CORNING /U.P. TWIGA/ KIMMCO</t>
  </si>
  <si>
    <t>POLYURETHANE FOAM</t>
  </si>
  <si>
    <t>MALANPUR /SUPERURETHANE</t>
  </si>
  <si>
    <t>CROSSED LINKED POLYETHYLENE FOAM</t>
  </si>
  <si>
    <t>TROCELLENE / SUPREME/ PARAMOUNT/ THERMAFLEX/ K-FLEX</t>
  </si>
  <si>
    <t>CLOSED CELL ELASTOMERIC NITRILE RUBBER</t>
  </si>
  <si>
    <t>K-FLEX /A-FLEX/ARMACELL</t>
  </si>
  <si>
    <t>NON-WOVEN FIBRE MATERIAL</t>
  </si>
  <si>
    <t>MIKRON/ DU PONT</t>
  </si>
  <si>
    <t>UV PROTECTIVE COATING</t>
  </si>
  <si>
    <t>ARMACELL/ARMACHEK/AMICOL/PARAMOUNT/ POLYBOND/PROMARK ASSOCIATES</t>
  </si>
  <si>
    <t>ALUMINUM TAPE</t>
  </si>
  <si>
    <t>JOHNSON/BIRLA 3M</t>
  </si>
  <si>
    <t>ALUMINIUM SHEET/ PERFORATED AL SHEET</t>
  </si>
  <si>
    <t>BALCO/ HINDALCO</t>
  </si>
  <si>
    <t>ANCHOR FASTNERS</t>
  </si>
  <si>
    <t>CANNON/ HILTI/FICHER/RAWL PLUG</t>
  </si>
  <si>
    <t>VIBRATION ISOLATOR</t>
  </si>
  <si>
    <t>CORI/RESISTOFLEX/DUNLUP</t>
  </si>
  <si>
    <t>FIRE SEALANT</t>
  </si>
  <si>
    <t>BIRLA 3 M/ HILTI/PROMAT</t>
  </si>
  <si>
    <t>FLEXIBLE PIPE CONNECTION</t>
  </si>
  <si>
    <t>CORI/RESISTOFLEX</t>
  </si>
  <si>
    <t>VAPOUR BARRIER COATING/PAINT</t>
  </si>
  <si>
    <t>FOSTER SEAL PASS COATING</t>
  </si>
  <si>
    <t>FIBRE GLASS WOVEN CLOTH (7 MIL-APPROX. WT 200 GM./SQ.MT)</t>
  </si>
  <si>
    <t>OWEN CORNING/ UP TWIGA/ KIMMCO/ARCO</t>
  </si>
  <si>
    <t>STUCK UP PINS</t>
  </si>
  <si>
    <t>IDENDEN/ DURODYNE/ DETONATE</t>
  </si>
  <si>
    <t>PIPE HANGERS’ CLEVIS TYPE</t>
  </si>
  <si>
    <t>GRINNELL/MUPRO/AMIL/UNISTRUT</t>
  </si>
  <si>
    <t>ONLINE TYPE VARIABLE AIR VOLUME BOXES</t>
  </si>
  <si>
    <t>TRANE/HONEYWELL/JOHNSON CONTROL</t>
  </si>
  <si>
    <t>ACTUATOR FOR VAV</t>
  </si>
  <si>
    <t>BELIMO/HONEYWELL</t>
  </si>
  <si>
    <t>CENTRIFUGAL FANS/PLUG FANS</t>
  </si>
  <si>
    <t>KRUGER/NIKOTRA</t>
  </si>
  <si>
    <t>COPPER PIPING</t>
  </si>
  <si>
    <t>MANDEV/RAJCO</t>
  </si>
  <si>
    <t>uPVC pipes &amp; fittings</t>
  </si>
  <si>
    <t>ASTRAL/ SUPREME/ ASHIRVAD/ FINOLEX</t>
  </si>
  <si>
    <t>BY-PASS TYPE VAV</t>
  </si>
  <si>
    <t>COSMOS</t>
  </si>
  <si>
    <t>VARIABLE FREQUENCY DRIVES</t>
  </si>
  <si>
    <t>DANFOSS/ABB/SIEMENS</t>
  </si>
  <si>
    <t>FILTERS</t>
  </si>
  <si>
    <t>PUROLATOR/THERMODYNE/SPECTRUM</t>
  </si>
  <si>
    <t>TEMPERATURE AND RH SENSOR</t>
  </si>
  <si>
    <t>HONEYWELL/SIEMENS-STAEFA/JOHNSON</t>
  </si>
  <si>
    <t>MOTORS</t>
  </si>
  <si>
    <t>ABB/SIEMENS/BHARAT BIJLI</t>
  </si>
  <si>
    <t>VIBRATION ISOLATOR/SUSPENDERS</t>
  </si>
  <si>
    <t>RESISTOFLEX</t>
  </si>
  <si>
    <t>FLEXIBLE CONNECTIONS FOR FAN OUTLET</t>
  </si>
  <si>
    <t>MAPRO/CARYAIRE</t>
  </si>
  <si>
    <t>ELECTRONICS AIR CLEANERS</t>
  </si>
  <si>
    <t>HONEYWELL/TRION/ZECO</t>
  </si>
  <si>
    <t>UVGI</t>
  </si>
  <si>
    <t>HONEYWELL/ALFAA-UV/RUKS/ZECO</t>
  </si>
  <si>
    <t>CEMENT FIBRE SHEET</t>
  </si>
  <si>
    <t>SHERA BOARD/BISON/EVEREST</t>
  </si>
  <si>
    <t>PLC AUTO SEQUENCER</t>
  </si>
  <si>
    <t>PIPING (MS AND GI)</t>
  </si>
  <si>
    <t>TATA STEEL/JINDAL (HISSAR)</t>
  </si>
  <si>
    <t>ADVANCE/AUDCO</t>
  </si>
  <si>
    <t>BALL VALVES</t>
  </si>
  <si>
    <t>RAPID COOL/EMRALD</t>
  </si>
  <si>
    <t>STRAINER</t>
  </si>
  <si>
    <t>EMRALD/SANT</t>
  </si>
  <si>
    <t>PRESSURE GAUGE</t>
  </si>
  <si>
    <t>EMRALD/FIEBIG/H-GURU</t>
  </si>
  <si>
    <t>WELDING ROD</t>
  </si>
  <si>
    <t>ADVANI</t>
  </si>
  <si>
    <t>ANERGY</t>
  </si>
  <si>
    <t>TEST POINT</t>
  </si>
  <si>
    <t>BELIMO/JOHNSON CONTROL/SONTEX</t>
  </si>
  <si>
    <t>PICV</t>
  </si>
  <si>
    <t>BELIMO/JOHNSON CONTROL</t>
  </si>
  <si>
    <t>LIST OF MAKES PL &amp; FF</t>
  </si>
  <si>
    <t>PLUMBING_SYSTEM</t>
  </si>
  <si>
    <t>Single bowl with drainboard sink</t>
  </si>
  <si>
    <t>NIRALI / KAFF / EQUIVALENT</t>
  </si>
  <si>
    <t xml:space="preserve">Plumbing CP and sanitary fixtures, including flush valves, metering &amp; manual faucets, Urinal,Urinal sensor ,shower line drain, Towel shelf,rain shower, sink mixture etc. </t>
  </si>
  <si>
    <t xml:space="preserve">C.P gratings, floor drains and cockroach traps. </t>
  </si>
  <si>
    <t>Grab Bar,baby diaper changing station,robe hook Automatic &amp; Manual soap dispencer,hand drayer,paper towel dispencer,Toilet paper holder.</t>
  </si>
  <si>
    <t xml:space="preserve"> EURONICS/ EQUIVALENT</t>
  </si>
  <si>
    <t xml:space="preserve">Floor drains
</t>
  </si>
  <si>
    <t>SUPREME / KOHLER/ NEER</t>
  </si>
  <si>
    <t>cPVC Pipe &amp; Fittings  for Water Supply</t>
  </si>
  <si>
    <t>ASTRAL / SUPREME / ASHIRVAD</t>
  </si>
  <si>
    <t>RCC Hume Pipes</t>
  </si>
  <si>
    <t>INDIAN HUME PIPE / EQUIVALENT</t>
  </si>
  <si>
    <t>Solvent Cement</t>
  </si>
  <si>
    <t>ASTRAL / SUPREME / PRINCE</t>
  </si>
  <si>
    <t>PVC ASTM Schedule pipe</t>
  </si>
  <si>
    <t>ASTRAL / SUPREME/ EQUIVALENT</t>
  </si>
  <si>
    <t>Insulation ( Hot water )</t>
  </si>
  <si>
    <t>ARMAFLEX / VIDOFLEX /EQUIVALENT</t>
  </si>
  <si>
    <t>Brass &amp; Gun metal, Gate
valve</t>
  </si>
  <si>
    <t>ZOLOTO / RB / SANT/ L&amp;T</t>
  </si>
  <si>
    <t>Ball Valves</t>
  </si>
  <si>
    <t>ZOLOTO / ITAP/ EQUIVALENT/ L&amp;T</t>
  </si>
  <si>
    <t>Butterfly Valves</t>
  </si>
  <si>
    <t>ZOLOTO / AUDCO/ EQUIVALENT/L&amp;T</t>
  </si>
  <si>
    <t>Auto Sensors</t>
  </si>
  <si>
    <t>AOS / ASKON/ EQUIVALENT</t>
  </si>
  <si>
    <t>Water meter ( Mechanical
Type)</t>
  </si>
  <si>
    <t>ITRON / KAYCEE / CAPSTAN / KRANTI</t>
  </si>
  <si>
    <t>Pipe Supports</t>
  </si>
  <si>
    <t>HITECH/ EQUIVALENT</t>
  </si>
  <si>
    <t>Paints</t>
  </si>
  <si>
    <t>ASIAN PAINTS / BERGER / SHALIMAR PAINTS</t>
  </si>
  <si>
    <t>Prefabricated, Fiberglass, Steel, PVC Etc. for Flushing Tank and Holding Tank, Overhead water Tank)</t>
  </si>
  <si>
    <t>BELCO / RHINO / SINTEX</t>
  </si>
  <si>
    <t>FIRE FIGHTING SYSTEM</t>
  </si>
  <si>
    <t>Pipe And Fittings</t>
  </si>
  <si>
    <t>TATA/ JINDAL/ SURYA</t>
  </si>
  <si>
    <t>Valves</t>
  </si>
  <si>
    <t>KBL/ INTERVALVE/ LEADER / SANT / ZOLOTO</t>
  </si>
  <si>
    <t>Pressure Gauge</t>
  </si>
  <si>
    <t>H GURU / FIEBG / DANFOSS</t>
  </si>
  <si>
    <t>Flow Switches</t>
  </si>
  <si>
    <t>DANFOSS / HONEYWELL / SWITZER</t>
  </si>
  <si>
    <t>Coating &amp; Wrapping</t>
  </si>
  <si>
    <t>IWL / RUSTEK / EQUIVALENT / PYPKOTE/ COALTECK</t>
  </si>
  <si>
    <t xml:space="preserve">Enamel Paint </t>
  </si>
  <si>
    <t>ASIAN/ NEROLAC/ BERGER</t>
  </si>
  <si>
    <t>Paint Primers</t>
  </si>
  <si>
    <t>ASIAN/ JENSON NICHOLSON</t>
  </si>
  <si>
    <t>Sprinklers</t>
  </si>
  <si>
    <t>H.D. FIRE / TYCO / VIKING</t>
  </si>
  <si>
    <t>Fire Extinguishers</t>
  </si>
  <si>
    <t>PADMINI/ SUPEREX/ OMEX/ MINIMAX / 
NEWAGE / GETECH / SAFEGUARD/ FIREX/ 
LIFEGUARD</t>
  </si>
  <si>
    <t>Pipe Hangers</t>
  </si>
  <si>
    <t>CAMRY/ CHILLY/ GMGR</t>
  </si>
  <si>
    <t>Sprinkler Flexible Connection 
Pipe</t>
  </si>
  <si>
    <t>NEWAGE/YOUNGJIN/FLEXHEAD</t>
  </si>
  <si>
    <t>KOHLER / EURONICS / JAQUAR</t>
  </si>
  <si>
    <t>NEER / CHILLY / CAMARY</t>
  </si>
  <si>
    <t>PACKAGE : STRUCTURAL STEEL &amp; DECKING SHEET</t>
  </si>
  <si>
    <t>NOTE:BOQ EXCLUDING STRENTHENING STRUCTURAL MEMBERS</t>
  </si>
  <si>
    <t>UOM</t>
  </si>
  <si>
    <t>Remarks</t>
  </si>
  <si>
    <t>GENERALLY</t>
  </si>
  <si>
    <t>PREAMBLE NOTES</t>
  </si>
  <si>
    <t>Not with standing Preamble Notes of the Standard Method of Measurement of Building Works, the Contractor shall refer to the Specification and Drawings for full particulars and descriptions of materials and workmanship and shall include for the full intent and meaning the thereof in the prices of the items.</t>
  </si>
  <si>
    <t>Note</t>
  </si>
  <si>
    <t>DRAWINGS AND OTHER DOCUMENTS</t>
  </si>
  <si>
    <t>d</t>
  </si>
  <si>
    <t>The Contractor shall visit the site and site inspection has been made all the cost towards access are included in the rate</t>
  </si>
  <si>
    <t>PRICES</t>
  </si>
  <si>
    <t>e</t>
  </si>
  <si>
    <t>Clause headings only are given for these items and the Contractors should refer to the relevant Contract Document or Specification clause to ascertain the liability for the duration of the Contract.</t>
  </si>
  <si>
    <t xml:space="preserve">SPECIFIC OBLIGATIONS </t>
  </si>
  <si>
    <t>f</t>
  </si>
  <si>
    <t>Compliance with all statutory regulations with respect to Structural Steel Works Contract and employment of labour including  but not limited to Labour License, Workmen Compensation, ESI, Transit &amp; storage insurance etc.</t>
  </si>
  <si>
    <t>g</t>
  </si>
  <si>
    <t>h</t>
  </si>
  <si>
    <t>Provision of all materials required for site safety without limiting any requirement to safety items for the Labour, Contractor, Employees.</t>
  </si>
  <si>
    <t>i</t>
  </si>
  <si>
    <t xml:space="preserve">The Contractor shall provide adequate and competent site supervisory and administrative staffs for the proper execution of the works </t>
  </si>
  <si>
    <t>j</t>
  </si>
  <si>
    <t>Provision, maintenance and removal of temporary office accommodation for staff.  The facilities shall be maintained in a clean and orderly condition.</t>
  </si>
  <si>
    <t>k</t>
  </si>
  <si>
    <t>Provision, maintenance and removal of equipment, plant and tools required for the execution of works</t>
  </si>
  <si>
    <t>l</t>
  </si>
  <si>
    <t>The Contractor shall provide all necessary labour,  plant and tools for the proper and efficient execution of the Works.</t>
  </si>
  <si>
    <t>m</t>
  </si>
  <si>
    <t>Provision, maintenance and removal of temporary stores.</t>
  </si>
  <si>
    <t>n</t>
  </si>
  <si>
    <t>Provision of suitable first-aid equipment and all medical aids.</t>
  </si>
  <si>
    <t>o</t>
  </si>
  <si>
    <t>All the temporary buildings and other temporary facilities constructed at site by the contractor shall be dismantled &amp; removed and the site shall be made good within 1 week of receipt of the Engineer's instruction to remove such buildings.</t>
  </si>
  <si>
    <t>p</t>
  </si>
  <si>
    <t>Provision, maintenance and removal of testing facilities, testing equipment and carrying out the required tests in accordance with the contract.</t>
  </si>
  <si>
    <t>q</t>
  </si>
  <si>
    <t>Provide all consumables for the equipment till handing over including buffers as specified in the Contract / Specifications.</t>
  </si>
  <si>
    <t>r</t>
  </si>
  <si>
    <t>Provide product guarantee / warranty as specified in the Contract / Specifications.</t>
  </si>
  <si>
    <t>s</t>
  </si>
  <si>
    <t>Allow for all costs in connection with transport of the plant, equipment and materials to site including all transit insurances</t>
  </si>
  <si>
    <t>STRUCTURAL STEEL</t>
  </si>
  <si>
    <t>Cost of all materials, labour, equipment / tools &amp; plants required, conveyance, infrastructure facilities required etc. at all heights and levels.</t>
  </si>
  <si>
    <t xml:space="preserve">Work at any height above ground level and at all levels, heights &amp; elevation and location.  </t>
  </si>
  <si>
    <t>Weight of steel shall be the measured based on approved shop / fabrication drawings</t>
  </si>
  <si>
    <t>Fabrication of the structural steel items shall be completed in all respects including all associated costs up to delivery at site.</t>
  </si>
  <si>
    <t>Erection of fabricated items shall be carried out including lifting, placing in position, jointing and painting as specified in the Bill of Quantities. No extra cost shall be paid for temporary bracings wherever required.</t>
  </si>
  <si>
    <t>All welding with electrodes shall be in accordance with IS specification and as approved.</t>
  </si>
  <si>
    <t>All structural steel columns shall be shot blasted as per  SSPC -SP10( Sa-2-1/2). Rate shall include the same to respective elements.</t>
  </si>
  <si>
    <t>The rate to include the cost of all materials, labour, tools, tackles, devices and plants, wastage etc., as per specification and drawings complete</t>
  </si>
  <si>
    <t>The structural steel work shall include built up sections and girders, with gusset plates, base plates, cleats, installing inserts etc., as per drawings. Cost to include fabricating necessary Gusset Plates, Cleats, seating angles,  etc., to the required size, shape, alignment etc., as per the drawings</t>
  </si>
  <si>
    <t>1 Coat (75 micron) of Zinc phosphate primer shall be applied at the welded joints/welded surfaces for Columns, Beams, wall plates</t>
  </si>
  <si>
    <t>Quantities verified by structural consultant/Client In-charge shall be payable only.</t>
  </si>
  <si>
    <t>Rate including Preparation of Shop drawings for all Structural steel Elements and required approval from Structural Consultant.</t>
  </si>
  <si>
    <t>MT</t>
  </si>
  <si>
    <t>Anchoring Work</t>
  </si>
  <si>
    <t>Providing, scanning, drilling and driving of various Dia and Shape Anchor rods / Anchor fastener of HILTI (Chemical anchors - RE500) including all other consumables like chemicals, foils, Grouting materials, using HILTI / Bosch make machinery, tools &amp; plants, all accessories etc. complete at all levels as directed by the Engineer-in-charge.</t>
  </si>
  <si>
    <t>TOTAL</t>
  </si>
  <si>
    <t>PROJECT :  VIP LOUNGE AT T1, AHEMDABAD AIRPORT -</t>
  </si>
  <si>
    <r>
      <rPr>
        <b/>
        <sz val="9"/>
        <rFont val="Century Gothic"/>
        <family val="2"/>
      </rPr>
      <t xml:space="preserve">Access Panels ; </t>
    </r>
    <r>
      <rPr>
        <sz val="9"/>
        <rFont val="Century Gothic"/>
        <family val="2"/>
      </rPr>
      <t xml:space="preserve"> Providing  Access Panel Trap Doors with not more than 1/16" shadow/gap on finished surfaces. Panel inlay duplicates wall and ceiling specifications to ensure acoustic integrity. Hardware free finish, opens with concealed touch-latches.  The panel can be removed completely for full access. Access Panels arrive ready for installation with factory installed gypsum board inlay. Aluminium extrusion with gypsum board installed.</t>
    </r>
  </si>
  <si>
    <t>Glass Wool Insulation / Infill</t>
  </si>
  <si>
    <t>NOWOFILL / UP TWIGA</t>
  </si>
  <si>
    <t>JINDAL / CHROMA / INALCO (304 GRADE)</t>
  </si>
  <si>
    <t>MARINO / GREENLAM Sturdo</t>
  </si>
  <si>
    <t>Toilet &amp; Kitchen</t>
  </si>
  <si>
    <t>Lounge Area</t>
  </si>
  <si>
    <t>Total Qty</t>
  </si>
  <si>
    <t>CIVIL &amp; INTERIOR WORK FOR PROPOSED CIP LOUNGE AT T1 AHEMDABAD AIRPORT</t>
  </si>
  <si>
    <t xml:space="preserve"> TOILET &amp; KITCHEN / LOUNGE INTERIOR </t>
  </si>
  <si>
    <t>PROJECT : AMD, CIP LOUNGE AT T1, AHEMDABAD AIRPORT</t>
  </si>
  <si>
    <t>Less : Toilet &amp; Kitchen area</t>
  </si>
  <si>
    <t>toilet passage</t>
  </si>
  <si>
    <t>LOUNGE AREA</t>
  </si>
  <si>
    <t>TOILET &amp; KITCHEN AREA</t>
  </si>
  <si>
    <t xml:space="preserve">for vip lounge toilet passage </t>
  </si>
  <si>
    <t>AHU Rm wall entry side</t>
  </si>
  <si>
    <t>AHU / Switch Rm wall main kitchen side</t>
  </si>
  <si>
    <t>kitchen side lounge entry</t>
  </si>
  <si>
    <t>less doors</t>
  </si>
  <si>
    <t>ST01</t>
  </si>
  <si>
    <t>ST02</t>
  </si>
  <si>
    <t>ST03</t>
  </si>
  <si>
    <t>ST04</t>
  </si>
  <si>
    <t>ST05</t>
  </si>
  <si>
    <t>ST06</t>
  </si>
  <si>
    <t>ST07</t>
  </si>
  <si>
    <t>ST08</t>
  </si>
  <si>
    <t>CODE / AREA SPECIFIED</t>
  </si>
  <si>
    <t>Marble Flooring Type 1 - ST01</t>
  </si>
  <si>
    <t>Marble Flooring Type 2- ST02</t>
  </si>
  <si>
    <t>Marble Flooring Type 3- ST04</t>
  </si>
  <si>
    <t>Marble Flooring Type 4- ST05</t>
  </si>
  <si>
    <t>Marble Flooring Type 5- ST06</t>
  </si>
  <si>
    <t>Marble Flooring Type 6- ST07</t>
  </si>
  <si>
    <t>Marble Flooring Type 7- ST08</t>
  </si>
  <si>
    <t>dining area</t>
  </si>
  <si>
    <t>Combination of ST06 &amp; ST07</t>
  </si>
  <si>
    <t>Combination of ST06 / ST07 / ST08</t>
  </si>
  <si>
    <t>Carpet flooring  ( 02 )</t>
  </si>
  <si>
    <t>Marble Combination flooring ( 01  )</t>
  </si>
  <si>
    <t>Marble Combination flooring ( 02  )</t>
  </si>
  <si>
    <t>P Lounge area</t>
  </si>
  <si>
    <t>Dining area</t>
  </si>
  <si>
    <t>Providing and fixing 12mm thick Relwood board of approved make on  both sides of  existing M.S. frame work including all fixing arrangement   complete in all respect . (Partition Length to be measured only)</t>
  </si>
  <si>
    <t>Providing &amp; fixing 12mm thick waterproof  flexible ply panelling on wall with required M.S. /  termite treated Relwood work for required depth with the help of gutties &amp; screw then fixed 12mm thick flexible  ply  of approved make complete in all respect.</t>
  </si>
  <si>
    <t xml:space="preserve">Providing &amp; fixing 12mm thick Relwood ply panelling on wall with required M.S. /  termite treated Relwood work for required depth with the help of gutties &amp; screw then fixed 12mm thick Relwood  ply  of approved make complete in all respect. </t>
  </si>
  <si>
    <t>Type 1 with Corion finish, Base price of marble Rs. 850/- per sft</t>
  </si>
  <si>
    <t>Type 2 with Marble finish, Base price of marble Rs. 900/- per sft</t>
  </si>
  <si>
    <t>SPA inside wall toward AHU rm</t>
  </si>
  <si>
    <t>Kitchen outer wall AHU rm lobby side</t>
  </si>
  <si>
    <t>less door kitchen</t>
  </si>
  <si>
    <t>for ramp area common toilets</t>
  </si>
  <si>
    <t>for ramp area main kitchen</t>
  </si>
  <si>
    <t>Self Leveling</t>
  </si>
  <si>
    <t>For Carpet Below</t>
  </si>
  <si>
    <t>As per Polyline</t>
  </si>
  <si>
    <t>carpet area</t>
  </si>
  <si>
    <t>vending station</t>
  </si>
  <si>
    <t>site specfic</t>
  </si>
  <si>
    <t>storage area behind vendng I dining area</t>
  </si>
  <si>
    <t>vending station1</t>
  </si>
  <si>
    <t>vending station3 - P lounge</t>
  </si>
  <si>
    <t>vending station2 - Exec lounge</t>
  </si>
  <si>
    <t>Kota flooring stone - ST03</t>
  </si>
  <si>
    <t>Total flooring area - Lounge as per cadd</t>
  </si>
  <si>
    <t>less p lounge live kitchen / toilet</t>
  </si>
  <si>
    <t>less : Carpet area</t>
  </si>
  <si>
    <t>less : marble combination 1</t>
  </si>
  <si>
    <t>less : marble combination 2</t>
  </si>
  <si>
    <t>less : Marble floor ST02</t>
  </si>
  <si>
    <t xml:space="preserve">Marble Flooring Strips Type 1 upto 25-45mm wide : Base Price of Marble @ 650/- Per sft, </t>
  </si>
  <si>
    <t xml:space="preserve">Marble Flooring Strips Type 1 upto 75-150mm wide : Base Price of Marble @ 650/- Per sft, </t>
  </si>
  <si>
    <t>Marble strips 25/45 - Rs. 650</t>
  </si>
  <si>
    <t>for combination floor around</t>
  </si>
  <si>
    <t>Marble strips 75/150 - Rs. 650</t>
  </si>
  <si>
    <t xml:space="preserve">Marble Flooring Type 1 : Base Price of Marble @ 350/- Per sft, </t>
  </si>
  <si>
    <t xml:space="preserve">Marble Flooring Type 2 : Base Price of Marble @ 450/- Per sft, </t>
  </si>
  <si>
    <t xml:space="preserve">Marble Flooring Type 3 : Base Price of Marble @ 550/- Per sft, </t>
  </si>
  <si>
    <t xml:space="preserve">Marble Flooring Type 6 : Base Price of Marble @ 950/- Per sft, </t>
  </si>
  <si>
    <t xml:space="preserve">Marble Flooring Type 4 : Base Price of Marble @ 650/- Per sft, </t>
  </si>
  <si>
    <t xml:space="preserve">Marble Flooring Type 5 : Base Price of Marble @ 1300/- Per sft, </t>
  </si>
  <si>
    <t xml:space="preserve">Marble Flooring Type 7 : Base Price of Marble @ 800/- Per sft, </t>
  </si>
  <si>
    <t>ST06a</t>
  </si>
  <si>
    <t xml:space="preserve">Marble Cladding Type 2 : Base Price of Marble @ 650/- Per sft, </t>
  </si>
  <si>
    <t>MARBLE CURVE CLADDING WITH POLISHED :</t>
  </si>
  <si>
    <t>Providing and fixing Feature Flutted panelling  with Pre-finished surface of random flutted pattern as per design approved pasted with required adhesive or chemical over existing partition/wall/ceiling surface including all fixing arrangement complete in all respect. Only finished area to be measured &amp; paid.</t>
  </si>
  <si>
    <t>entrance AHU outside wall</t>
  </si>
  <si>
    <t xml:space="preserve">merchandise display side </t>
  </si>
  <si>
    <t>less toilet vestibule door opening</t>
  </si>
  <si>
    <t>live kitchen front</t>
  </si>
  <si>
    <t>less live kitchen tuck opening</t>
  </si>
  <si>
    <t>toilet ramp area side wall</t>
  </si>
  <si>
    <t>toilet door side</t>
  </si>
  <si>
    <t>less toilet door</t>
  </si>
  <si>
    <t>servery counter chiller above+side</t>
  </si>
  <si>
    <t xml:space="preserve">corner </t>
  </si>
  <si>
    <t>sides</t>
  </si>
  <si>
    <t>dining area column box side</t>
  </si>
  <si>
    <t>back storage entry both side</t>
  </si>
  <si>
    <t>less opening</t>
  </si>
  <si>
    <t>Marble Curve Cladding Type 1 : (Marble Cube Block Rate ref to be multiplier to Indivisual Marble Base range of 450/- per sft of 20mm thickness )</t>
  </si>
  <si>
    <t>Fy-250 Grade MS SECTIONS (Rolled)</t>
  </si>
  <si>
    <t>1 coat of Primer with FR Grade weather Proof paint to be applied over all exposed surfaces of the CFT columns, beams, wall plates.</t>
  </si>
  <si>
    <t xml:space="preserve">Providing, fabricating and erecting structural steel beams, columns, shear walls, canopy, MEP services, ramps, insert plates, embedded plates, shear angles, base plates, fasteners, stud connectors etc., of readymade / built-up / rolled sections of grade upto Fy 250-450 in position at all levels and at all heights as specified in the drawings  conforming to IS 226/800; The rate shall include blasting to SA 2.5 and applying one coat of primer and FR Grade Paint to the CFT columns/walls &amp; beams; main steel, fasteners and miscellaneous items; The rate shall also include the provision of tower cranes for erection as required and described elsewhere; rate is deemed to include all wastages; steel procurement price shall be considered as basic rate provided and any variation between the actual procurement price and this rate shall be paid extra; if steel is provided as free issue, the cost of such steel computed at the basic rate shall be deducted from the overall price after adjustment of rolling margins only; no adjustments shall be permitted for wastages and same shall be considered as included in the rate. </t>
  </si>
  <si>
    <t>RE 500-Hilti Anchor-10mm dia (150mm anchoring)</t>
  </si>
  <si>
    <t>NOTE:QUANTITIES MAY VARY AFTER FINAL ANALYSIS AND DESIGN</t>
  </si>
  <si>
    <t>Marble Combination / Inlay Flooring : Type 1, Base Rate to refer as above item no. 3.3.5 (Marble Flooring) ST06 @ 1300/- per sft, ST07 @ 950/- per sft</t>
  </si>
  <si>
    <t>Marble Combination / Inlay Flooring : Type 2, Base Rate to refer as above item no. 3.3.5 (Marble Flooring) ST06 @ 1300/- per sft, ST07 @ 950/- per sft, ST08 @ 800/- per sft</t>
  </si>
  <si>
    <t>book shelf back in P lounge area</t>
  </si>
  <si>
    <t>toilet passgae</t>
  </si>
  <si>
    <t>less live kitchen window</t>
  </si>
  <si>
    <t>less toilet passage opening</t>
  </si>
  <si>
    <t>P lounge block work outer side live kitchen+toilet</t>
  </si>
  <si>
    <t>Exec. Lounge partition wall both side</t>
  </si>
  <si>
    <t>Glazing cill wall</t>
  </si>
  <si>
    <t>spa</t>
  </si>
  <si>
    <t>servery side double leaf door entry</t>
  </si>
  <si>
    <t xml:space="preserve">spa </t>
  </si>
  <si>
    <t>exec lounge</t>
  </si>
  <si>
    <t>column boxing dinging area</t>
  </si>
  <si>
    <t>vending station 1</t>
  </si>
  <si>
    <t>P lounge book shelf</t>
  </si>
  <si>
    <t>PODS</t>
  </si>
  <si>
    <t>feature arc partition</t>
  </si>
  <si>
    <t>less arc opening</t>
  </si>
  <si>
    <t>Providing and fixing 12mm thick flexible  MR grade ply (curved area) of approved make on both sides of  existing M.S. frame work including all fixing arrangement   complete in all respect . (Partition Length to be measured only)</t>
  </si>
  <si>
    <t xml:space="preserve">Providing and fixing 1mm thick laminate  panelling over existing partition as per approved sample including all fixing arrangement complete in all respect. Only finished area to be measured &amp; paid.( Basic cost of Laminate@ Rs.90/-Sft ). </t>
  </si>
  <si>
    <t xml:space="preserve">recp back to pod area </t>
  </si>
  <si>
    <t xml:space="preserve">recp front </t>
  </si>
  <si>
    <t>media wall + merchandise wall</t>
  </si>
  <si>
    <t>servery back arc wall</t>
  </si>
  <si>
    <t>arc opening</t>
  </si>
  <si>
    <t>front live kitchen</t>
  </si>
  <si>
    <t>column boxing</t>
  </si>
  <si>
    <t>door area dining entry</t>
  </si>
  <si>
    <t>dinig area vending back area</t>
  </si>
  <si>
    <t>vending station 2</t>
  </si>
  <si>
    <t>vending station 3</t>
  </si>
  <si>
    <t>Recp Entry back wall</t>
  </si>
  <si>
    <t xml:space="preserve">For skirting </t>
  </si>
  <si>
    <t xml:space="preserve">Total Lounge Area </t>
  </si>
  <si>
    <t>less wooden +mirror ceiling - P lounge</t>
  </si>
  <si>
    <t>less wooden +mirror ceiling - Exect lounge</t>
  </si>
  <si>
    <t>less wooden +mirror ceiling - dining area lounge</t>
  </si>
  <si>
    <t>less wooden +mirror ceiling - P lounge glazing side</t>
  </si>
  <si>
    <t>less wooden +mirror ceiling - passage area</t>
  </si>
  <si>
    <t>P lounge toward glazing side</t>
  </si>
  <si>
    <t>less wooden ceilng</t>
  </si>
  <si>
    <t>P lounge</t>
  </si>
  <si>
    <t>Exec lounge</t>
  </si>
  <si>
    <t>Wooden ceiling</t>
  </si>
  <si>
    <t>wooden +mirror ceiling - P lounge</t>
  </si>
  <si>
    <t xml:space="preserve"> wooden +mirror ceiling - dining area lounge</t>
  </si>
  <si>
    <t xml:space="preserve"> wooden +mirror ceiling - P lounge glazing side</t>
  </si>
  <si>
    <t>wooden +mirror ceiling - passage area</t>
  </si>
  <si>
    <t>spa area - partition</t>
  </si>
  <si>
    <t>spa - wall side area</t>
  </si>
  <si>
    <t>shaft shutter</t>
  </si>
  <si>
    <t>buffet counter side</t>
  </si>
  <si>
    <t>POD area</t>
  </si>
  <si>
    <t>Live Kitchen Counter Above Design Feature</t>
  </si>
  <si>
    <t xml:space="preserve">dining area live kitchen </t>
  </si>
  <si>
    <t>Juice Bar Counter</t>
  </si>
  <si>
    <t>Buffet Counter</t>
  </si>
  <si>
    <t>15a</t>
  </si>
  <si>
    <t xml:space="preserve">Size 1500mm long x 600mm deep x 850/1050mm high </t>
  </si>
  <si>
    <t>Size 2500mm long x 1200mm deep x 850mm high</t>
  </si>
  <si>
    <t>Feature Design Element in Ceiling - Large size Circulars</t>
  </si>
  <si>
    <t>Feature Design Element in Ceiling - Mid size Circulars</t>
  </si>
  <si>
    <t>Feature Design Element in Ceiling - Small size Circulars</t>
  </si>
  <si>
    <t>Feature in Wooden ceiling</t>
  </si>
  <si>
    <t xml:space="preserve">Large </t>
  </si>
  <si>
    <t>Mid Size</t>
  </si>
  <si>
    <t>Small Size</t>
  </si>
  <si>
    <t xml:space="preserve">passage area </t>
  </si>
  <si>
    <t>LIPAN ART NICHE Design Element</t>
  </si>
  <si>
    <t>Feature Screen design Elemnt 1</t>
  </si>
  <si>
    <t>Brass strip screen</t>
  </si>
  <si>
    <t xml:space="preserve">Size 1550mm long x 255mm deep x 3600mm high </t>
  </si>
  <si>
    <t>Feature Screen design Elemnt 2</t>
  </si>
  <si>
    <t>dining area column boxing side</t>
  </si>
  <si>
    <t xml:space="preserve">Chandlier designer in Lounge Area as specified - 800mm dia as per design
</t>
  </si>
  <si>
    <t xml:space="preserve">Lounge Area Curve Shape Designer Lights in Ceiling - 1800mm Long in Curve
</t>
  </si>
  <si>
    <t xml:space="preserve">For Above Reception table Ceiling -  Overall size 1800mm long / Multifold or design
</t>
  </si>
  <si>
    <t xml:space="preserve">Passage Area Curve Shape Designer Lights in Ceiling - 3200mm Long in Curve
</t>
  </si>
  <si>
    <t xml:space="preserve">Chandlier designer in Lounge Area as specified - 3000mm Long x 1800mm wide as per design
</t>
  </si>
  <si>
    <t>ITEM CODE</t>
  </si>
  <si>
    <t xml:space="preserve">FURNITURE WORK  / DETAIL </t>
  </si>
  <si>
    <t>Weigh Hanger /  Suspended Supports</t>
  </si>
  <si>
    <t>GRIPPLE or Equivlant</t>
  </si>
  <si>
    <t>LS</t>
  </si>
  <si>
    <r>
      <rPr>
        <b/>
        <sz val="9"/>
        <rFont val="Century Gothic"/>
        <family val="2"/>
      </rPr>
      <t xml:space="preserve">STRUCTURE SUPPORT WEIGH HANGERS : </t>
    </r>
    <r>
      <rPr>
        <sz val="9"/>
        <rFont val="Century Gothic"/>
        <family val="2"/>
      </rPr>
      <t>Providing and fixing Structure support weigh hanger (Heavy duty) in suspended from Existing Deck / MS Ceiling to support the MEP Services and Ceiling works as per design and detail drawing complete in all respact. (Consdering Total Weight upto 4 Metric Ton / Calculated Based on @ 65kg&gt;Per Sqm for 2mtr ht.  spacing )</t>
    </r>
  </si>
  <si>
    <r>
      <rPr>
        <b/>
        <sz val="9"/>
        <rFont val="Century Gothic"/>
        <family val="2"/>
      </rPr>
      <t>FEATURE RECEPTION BACK WALL COLORFULL DESIGN ELEMENT :</t>
    </r>
    <r>
      <rPr>
        <sz val="9"/>
        <rFont val="Century Gothic"/>
        <family val="2"/>
      </rPr>
      <t xml:space="preserve"> Providing and fixing Feature Reception back wall colorfull ART design element made with Embeded Crystal in Kite shape with random sizes and fix on existing stone wall with variable wave form with diffrent sizes as per design. Crystal or Art with Artisian as per advise by the Architect and complete in all respact. (Overall size 4200mm long x 2000mm high as per design)</t>
    </r>
  </si>
  <si>
    <r>
      <rPr>
        <b/>
        <sz val="9"/>
        <rFont val="Century Gothic"/>
        <family val="2"/>
      </rPr>
      <t>Feature Décor Lights Design Elements :</t>
    </r>
    <r>
      <rPr>
        <sz val="9"/>
        <rFont val="Century Gothic"/>
        <family val="2"/>
      </rPr>
      <t xml:space="preserve"> As per Design Reference to be customised as per the material selection and approved by the Architect.</t>
    </r>
  </si>
  <si>
    <r>
      <rPr>
        <b/>
        <sz val="9"/>
        <rFont val="Century Gothic"/>
        <family val="2"/>
      </rPr>
      <t xml:space="preserve">CIRCULAR FEATURE IN FLOOR : </t>
    </r>
    <r>
      <rPr>
        <sz val="9"/>
        <rFont val="Century Gothic"/>
        <family val="2"/>
      </rPr>
      <t>Providing and fixing Circular feature in floor made in Marble stone with 19mm wide Brass Strip inlay rings with 55mm c/c spacing x 5nos as per design, marble shall be cut in pcs as per the design / detail drawing Complete in all respact. (Marble Base Range @ 1200/- per sft) (Brass Strip @ 1200/- per mtr)</t>
    </r>
  </si>
  <si>
    <t>Size 750mm dia</t>
  </si>
  <si>
    <t>Size 600mm dia</t>
  </si>
  <si>
    <r>
      <rPr>
        <b/>
        <sz val="9"/>
        <rFont val="Century Gothic"/>
        <family val="2"/>
      </rPr>
      <t xml:space="preserve">CIRCULAR FEATURE ON WALL : </t>
    </r>
    <r>
      <rPr>
        <sz val="9"/>
        <rFont val="Century Gothic"/>
        <family val="2"/>
      </rPr>
      <t>Providing and fixing Circular feature on wall made in LIPPAN ART Panel with Traditional material of Clay/painted with inbuilt design of 4mm thick mirror cut pcs pasted in random shape's as per design, Entire panel is made on 8mm thick Back Relwood Ply panel and fix on wall as per design and drawing complete in all respact.</t>
    </r>
  </si>
  <si>
    <t>Size 600mm dia, Base Range @ 6500/- Each</t>
  </si>
  <si>
    <t>Size 450mm dia, Base Range @ 5500/- Each</t>
  </si>
  <si>
    <t>Size 300mm dia, Base Range @ 4500/- Each</t>
  </si>
  <si>
    <t>* All Furniture Material shall be Premium 'A' Class Category Grade used only.</t>
  </si>
  <si>
    <t xml:space="preserve">* Vendor to setup the Mock up for Quality Testing for Architect / Client Approval.  </t>
  </si>
  <si>
    <t xml:space="preserve">* Fabric to be considered  for Chair &amp; Sofa's  not less then @ Rs. 1500/- Rmtr. </t>
  </si>
  <si>
    <t>* All the Furniture / Items shall be included of any custom duty / Transporatation / Loading - Unloading / Uplifting / Assembling &amp; Fixing, Only GST shall be Extra as per applicable</t>
  </si>
  <si>
    <t>* Supplier / vendor shall be entitled to provide the protection covering / packaging for delivering to handover till completion for all the furniture works in scope.</t>
  </si>
  <si>
    <t>* All the Hardwood to be Treated with VIPER Fire Retardant Primer FR 880 and VIPER Finishing Paint FRS 881 Use two coats of Fireguard FR880 Wood Primer followed by 2/3 coats of Fireshield FRS 881 Finishing paint even on prev iously painted/polished surfaces. (FIRESHIELD FRS 881 FINISHING PAINT FR-881 of CPWD-DSR approved item Ref.Page 165 Code no 13.88a-2002) as per color approved by the Architect.</t>
  </si>
  <si>
    <t xml:space="preserve">* All the Wood/Ply Material should be comply to Fire Retardent Protection / Grade only, </t>
  </si>
  <si>
    <t>* All the Prices shall be quote in INR Value only, If Material Is Import than Exchange Conversion Rate applicable. (As per the Current Conversion Market Rate of Foreighn Exchange/currency)</t>
  </si>
  <si>
    <t>FABRIC  COLOR : (BLUE)31- CELADON</t>
  </si>
  <si>
    <t xml:space="preserve">Edge Profile - MT-01 METAL COLOR : WHITE GOLD , HAIRLINE </t>
  </si>
  <si>
    <t>FURNITURE ITEM WORKS BOQ</t>
  </si>
  <si>
    <t xml:space="preserve">    General Note :   </t>
  </si>
  <si>
    <t xml:space="preserve">WD-01 SOLID WOOD  COLOR : (Light OAK) </t>
  </si>
  <si>
    <t>* Fabric shall be of Stain free / Fire Retardent Coated Grade of 2Hrs. use only.</t>
  </si>
  <si>
    <r>
      <rPr>
        <b/>
        <sz val="9"/>
        <rFont val="Century Gothic"/>
        <family val="2"/>
      </rPr>
      <t xml:space="preserve">CRAFTED DOOR / PANNELING : </t>
    </r>
    <r>
      <rPr>
        <sz val="9"/>
        <rFont val="Century Gothic"/>
        <family val="2"/>
      </rPr>
      <t>Providing and fixing CRAFTED DOOR / PANNELING as per design Panneling : made in 20mm thick Marble Strip cut in pcs with combination of 13mm wide SS PVD Finish strap pasted on Existing wall for panneling as sunrise pattern likewise 
Door craft : made in 1mm thick Designer PVD finish metal sheet pasted on door in strip and circular form on existing flush door, design shall be in form as per the detail drawing with and complete in all respact as per requrements. (Marble base range @ 450/- per sft) (Designer Metal sheet @ 550/- per sft)</t>
    </r>
  </si>
  <si>
    <t>For Panneling Using Marble + PVD Strips both side</t>
  </si>
  <si>
    <t>For Door Crafting Using Designer Metal Sheet both side</t>
  </si>
  <si>
    <t>door + wall area</t>
  </si>
  <si>
    <t>for toilets, SPA &amp; Dinig Entry Door</t>
  </si>
  <si>
    <t>Site specific</t>
  </si>
  <si>
    <t>Providing &amp; fixing  Designer Handle in 'D' shape made of SS solid body with PVD Finish coating as per approved color, Door Handle Size upto 600mm high and complete in all respact as per require hardware necessary.</t>
  </si>
  <si>
    <t>set</t>
  </si>
  <si>
    <t>For Dining Entry Door</t>
  </si>
  <si>
    <t>RATES ARE TENTITIVE AND MAY VARY AS PER MARKET</t>
  </si>
  <si>
    <t xml:space="preserve">PACIFIC / NAVAIR </t>
  </si>
  <si>
    <t xml:space="preserve">WHITE TEAK / JAINSONS / KAPOOR LIGHTS / TISVA </t>
  </si>
  <si>
    <t xml:space="preserve">Feature Designer light Fixtuers </t>
  </si>
  <si>
    <t>Customised / Imported As Per Design</t>
  </si>
  <si>
    <t xml:space="preserve">ECO </t>
  </si>
  <si>
    <t>Carpet type 1 : Base Price of Carpet @ Rs. 220 per sft</t>
  </si>
  <si>
    <t>Carpet type 2 : Base Price of Carpet @ Rs. 310 per sft</t>
  </si>
  <si>
    <t>RUGS</t>
  </si>
  <si>
    <t>Type 1</t>
  </si>
  <si>
    <t>Type 2</t>
  </si>
  <si>
    <t>p lounge glaze side</t>
  </si>
  <si>
    <t>p lounge seating area</t>
  </si>
  <si>
    <t>Exc lounge 1</t>
  </si>
  <si>
    <t>Exc lounge 2</t>
  </si>
  <si>
    <t>For P Lounge area</t>
  </si>
  <si>
    <t>For SPA area</t>
  </si>
  <si>
    <r>
      <t xml:space="preserve">Flutted </t>
    </r>
    <r>
      <rPr>
        <b/>
        <sz val="9"/>
        <rFont val="Century Gothic"/>
        <family val="2"/>
      </rPr>
      <t xml:space="preserve">Marble Stone </t>
    </r>
    <r>
      <rPr>
        <sz val="9"/>
        <rFont val="Century Gothic"/>
        <family val="2"/>
      </rPr>
      <t>with polish panneling 20mm thick - Base price of marble 450/- per sft, Flutted design cutting @ 300/- per sft</t>
    </r>
  </si>
  <si>
    <r>
      <t xml:space="preserve">Flutted </t>
    </r>
    <r>
      <rPr>
        <b/>
        <sz val="9"/>
        <rFont val="Century Gothic"/>
        <family val="2"/>
      </rPr>
      <t>Allumunium</t>
    </r>
    <r>
      <rPr>
        <sz val="9"/>
        <rFont val="Century Gothic"/>
        <family val="2"/>
      </rPr>
      <t xml:space="preserve"> Powder coated Panneling 10-11mm thick - Base Price @ 550/- per sft</t>
    </r>
  </si>
  <si>
    <r>
      <t xml:space="preserve">Flutted </t>
    </r>
    <r>
      <rPr>
        <b/>
        <sz val="9"/>
        <rFont val="Century Gothic"/>
        <family val="2"/>
      </rPr>
      <t>WPC Board</t>
    </r>
    <r>
      <rPr>
        <sz val="9"/>
        <rFont val="Century Gothic"/>
        <family val="2"/>
      </rPr>
      <t xml:space="preserve"> panneling Pre finished 12mm thick - Base Price @ Rs. 350/- per sft</t>
    </r>
  </si>
  <si>
    <t>* Any Dismentling work shall be as per Previous GFC based drawing only.</t>
  </si>
  <si>
    <t xml:space="preserve">* All the Plants, Pots, artifacts &amp; Planters. </t>
  </si>
  <si>
    <t>* All the Signages, Digital Graphic, Banners, LED Tv &amp; Screen Panel, Digital banners &amp; display kisok or any type of promotion and advertisment material etc.</t>
  </si>
  <si>
    <t>* All the IT works &amp; IT Equipments, ITBP and Security Surveliences Equipments and works.</t>
  </si>
  <si>
    <t>* All the Taxes will be Extra as per applicable.</t>
  </si>
  <si>
    <t>*  Kitchens all Equipments &amp; kitchen Hoods, cuttlery etc.</t>
  </si>
  <si>
    <t>Part I</t>
  </si>
  <si>
    <t>Electrical</t>
  </si>
  <si>
    <t>Mtrs</t>
  </si>
  <si>
    <t>Nos.</t>
  </si>
  <si>
    <t>a)</t>
  </si>
  <si>
    <t>2 x 1.5 sq mm with 1 x 1.5 sq mm earth wire</t>
  </si>
  <si>
    <t>2 x 2.5 sq mm with 1 x 2.5 sq mm earth wire</t>
  </si>
  <si>
    <t>2 x 4 sq mm with 1 x 4.0 sq mm earth wire</t>
  </si>
  <si>
    <t>2 x 6 sq mm with 1 x 6.0 sq mm earth wire</t>
  </si>
  <si>
    <t>2 x 10 sq mm with 1 x 10 sq mm earth wire</t>
  </si>
  <si>
    <t>4 x 2.5 sq mm with 2 x 2.5 sq mm earth wire</t>
  </si>
  <si>
    <t>4 x 4 sq mm with 2 x 4.0 sq mm earth wire</t>
  </si>
  <si>
    <t>4 x 6 sq mm with 2 x 6.0 sq mm earth wire</t>
  </si>
  <si>
    <t>4 x 10 sq mm with 2 x 10 sq mm earth wire</t>
  </si>
  <si>
    <t>4 x 16 sq mm with 2 x 16 sq mm earth wire</t>
  </si>
  <si>
    <t>25 mm 16 SWG</t>
  </si>
  <si>
    <t xml:space="preserve">32 mm 14 SWG </t>
  </si>
  <si>
    <t xml:space="preserve">40 mm 14 SWG </t>
  </si>
  <si>
    <t xml:space="preserve">50 mm 14 SWG </t>
  </si>
  <si>
    <t>Supply and fixing  GI flexible conduit including all fittings complete as required as below.</t>
  </si>
  <si>
    <t>20 mm 16 SWG</t>
  </si>
  <si>
    <t>32 mm 14 SWG</t>
  </si>
  <si>
    <t>3.5C x 150 sqmm AL. AR. XLPE Cable</t>
  </si>
  <si>
    <t>3.5C x 95 sqmm AL. AR. XLPE Cable</t>
  </si>
  <si>
    <t>4C x 35 sqmm AL. AR. XLPE Cable</t>
  </si>
  <si>
    <t>4C x 25 sqmm AL. AR. XLPE Cable</t>
  </si>
  <si>
    <t>4C x 16 sqmm CU. AR. XLPE Cable</t>
  </si>
  <si>
    <t>4C x 10 sqmm CU. AR. XLPE Cable</t>
  </si>
  <si>
    <t>4C x 6 sqmm CU. AR. XLPE Cable</t>
  </si>
  <si>
    <t>4C x 4 sqmm CU. AR. XLPE Cable</t>
  </si>
  <si>
    <t>3C x 10 sqmm CU. AR. XLPE Cable</t>
  </si>
  <si>
    <t xml:space="preserve">4C x 120 sqmm + 2RX25X3 GI Strip for Earthing </t>
  </si>
  <si>
    <t>3.5C x 240 sqmm AL. AR. XLPE Cable</t>
  </si>
  <si>
    <t xml:space="preserve">300 mm width x 50 mm depth x 1.6 mm thickness </t>
  </si>
  <si>
    <t xml:space="preserve">150 mm width x 50 mm depth x 1.6 mm thickness </t>
  </si>
  <si>
    <t>100 mm width x 50 mm depth x 1.6 mm thickness</t>
  </si>
  <si>
    <t>GI Raceway &amp; Junction boxes (IP 55)</t>
  </si>
  <si>
    <t>75 mm x 40 mm (1 compartment)</t>
  </si>
  <si>
    <t xml:space="preserve">4 WAY TPN </t>
  </si>
  <si>
    <t xml:space="preserve">8 WAY TPN </t>
  </si>
  <si>
    <t xml:space="preserve">12 WAY TPN </t>
  </si>
  <si>
    <t>All kA values indicated shall be Ics breaking capacity.</t>
  </si>
  <si>
    <t xml:space="preserve">Electrical Panel </t>
  </si>
  <si>
    <t>32 mm x 6 mm GI strip</t>
  </si>
  <si>
    <t>25  mm x 3 mm GI strip</t>
  </si>
  <si>
    <t xml:space="preserve">c) </t>
  </si>
  <si>
    <t>6 SWG GI Wire</t>
  </si>
  <si>
    <t xml:space="preserve">d) </t>
  </si>
  <si>
    <t>8 SWG GI Wire</t>
  </si>
  <si>
    <t>Fire Detection System</t>
  </si>
  <si>
    <t>1 Loop</t>
  </si>
  <si>
    <t>Supply, installation, testing and commissioning of Addressable type fault for isolating shorted, dewired and loose circuits between two successive fault isolators with automatic resetting arrangement (base Model)</t>
  </si>
  <si>
    <t>Supply, installation, testing and commissioning of Addressable type Response indicatior.</t>
  </si>
  <si>
    <t>Supply, installation, testing and commissioning of Duct detector with all accessories.</t>
  </si>
  <si>
    <t>Supply, installation, testing and commissioning of intelligent analogue addressable dry contact Monitor Modules including the cost of 75 mm dia MS outlet box for fixing of the module, mounting accessories complete as per specifications and as required.</t>
  </si>
  <si>
    <t>Public Address system</t>
  </si>
  <si>
    <t>NOS.</t>
  </si>
  <si>
    <t>RM</t>
  </si>
  <si>
    <t>Part II</t>
  </si>
  <si>
    <t>HVAC</t>
  </si>
  <si>
    <t>1.0</t>
  </si>
  <si>
    <t>EQUIPMENT</t>
  </si>
  <si>
    <t>Supplying, installing, testing and commissioning  of chilled water based double skin construction draw thru type Air Handling Unit (AHU) as per specification, each complete with following:</t>
  </si>
  <si>
    <t>Fan section shall be complete with Plug fans. Fan should be suitable for VFD operation. All fans shall be AMCA certified.</t>
  </si>
  <si>
    <t>Fan outlet velocity not exceeding 10.16 mps.</t>
  </si>
  <si>
    <t xml:space="preserve">Sound level at 1 m distance not exceeding 55 dB(A). </t>
  </si>
  <si>
    <t>UVGI Specifications</t>
  </si>
  <si>
    <t xml:space="preserve">No.    (Cfm/TR)       (mmWG)           (HP)             of coils          fed </t>
  </si>
  <si>
    <t>VARIABLE FREQUENCY DRIVES (VFDs)</t>
  </si>
  <si>
    <t>(i)  Sensing Range : 10mm to 50 mm WG</t>
  </si>
  <si>
    <t>(ii)  Output Signal   : 4 mA to 20 mA</t>
  </si>
  <si>
    <t xml:space="preserve">                                        OR</t>
  </si>
  <si>
    <t xml:space="preserve">                                 0 V  to 10 V DC</t>
  </si>
  <si>
    <t>AHU                             Capacity        Motor Rating                  Area to be</t>
  </si>
  <si>
    <t xml:space="preserve">No.                               (Cfm)                 (HP)                                fed </t>
  </si>
  <si>
    <t>VENTILATION  FANS</t>
  </si>
  <si>
    <t>1.2.1</t>
  </si>
  <si>
    <t>INLINE FANS WITHOUT FILTER</t>
  </si>
  <si>
    <t>Fan Selection arrangement shall be as follows:</t>
  </si>
  <si>
    <t>Fan                              Capacity            S.P                          Area to</t>
  </si>
  <si>
    <t>No.                               (Cfm)           (mmWG)             to be exhausted</t>
  </si>
  <si>
    <t>1.2.2</t>
  </si>
  <si>
    <t>INLINE FANS WITH FILTER</t>
  </si>
  <si>
    <t xml:space="preserve"> TOTAL ITEM NO. 1 (EQUIPMENT)</t>
  </si>
  <si>
    <t>2.0</t>
  </si>
  <si>
    <t>PIPING AND VALVES</t>
  </si>
  <si>
    <t>CHILLED WATER PIPING</t>
  </si>
  <si>
    <t xml:space="preserve"> 80mm dia </t>
  </si>
  <si>
    <t xml:space="preserve"> 65mm dia </t>
  </si>
  <si>
    <t xml:space="preserve">Supply, Installation , Testing   and  Commissioning   </t>
  </si>
  <si>
    <t>of GI  medium class (Class 'B') pipes cut to requird</t>
  </si>
  <si>
    <t xml:space="preserve"> lengths   and  installed  with  all  screwed        joints</t>
  </si>
  <si>
    <t xml:space="preserve">for   condensate      drain.           Quoted             price </t>
  </si>
  <si>
    <t>shall    be   inclusive  of   supply    and    fixing      in</t>
  </si>
  <si>
    <t>position  the  necessary   fittings   like  elbows, tees</t>
  </si>
  <si>
    <t>reducers    etc.,   and supporting    arrangement</t>
  </si>
  <si>
    <t>and specifications.Pipes shall be insulated with</t>
  </si>
  <si>
    <t>9mm   thick closed cell elastomeric  insulation</t>
  </si>
  <si>
    <t>in tubing form . Pipes shall be of following sizes :</t>
  </si>
  <si>
    <t xml:space="preserve"> 50mm dia </t>
  </si>
  <si>
    <t xml:space="preserve"> 40mm dia </t>
  </si>
  <si>
    <t>BALL VALVES (for AHUs)</t>
  </si>
  <si>
    <t xml:space="preserve">Supplying , Installaing , Testing and Commissioning  </t>
  </si>
  <si>
    <t>of    following   Ball    Valves   in  accordance   with</t>
  </si>
  <si>
    <t>Quoted price shall be inclusive of insulation as per the specifications.</t>
  </si>
  <si>
    <t xml:space="preserve"> 32mm dia </t>
  </si>
  <si>
    <t>BALANCING  VALVES</t>
  </si>
  <si>
    <t>2/3 WAY DIVERTING VALVES (for AHUs )</t>
  </si>
  <si>
    <t xml:space="preserve">Supply , Installation , Testing and Commissioning  </t>
  </si>
  <si>
    <t xml:space="preserve">of     motorised   2/3 way     diverting    valves      with </t>
  </si>
  <si>
    <t xml:space="preserve">Quoted price shall be inclusive of current transformers,  </t>
  </si>
  <si>
    <t>specifications. The valves shall be of  the following sizes :</t>
  </si>
  <si>
    <t>80mm dia valves</t>
  </si>
  <si>
    <t>65mm dia valves</t>
  </si>
  <si>
    <t xml:space="preserve">of   10mm dia    automatic  purge valves. </t>
  </si>
  <si>
    <t>2.8</t>
  </si>
  <si>
    <t xml:space="preserve"> inclusive of insulation as per the specifications.</t>
  </si>
  <si>
    <t>THERMOMETERS</t>
  </si>
  <si>
    <t xml:space="preserve">of  100mm dia dial type thermometers as per the </t>
  </si>
  <si>
    <t>specifications.</t>
  </si>
  <si>
    <t>PRESSURE GAUGES</t>
  </si>
  <si>
    <t>Supply , Installation , Testing and Commissioning of  industrial type pressure gauges completely in stainless stainless  steel  (SS) construction with 100mm dia dial and complete with shut off gauge cocks etc.  as  per the  specifications.U tube of pressure gauges shall be insulated.</t>
  </si>
  <si>
    <t>50mm dia valves</t>
  </si>
  <si>
    <t>BMS INTERFACE</t>
  </si>
  <si>
    <t>Necessary sockets and nipples with shut off valves for mounting sensors/transmitters on pipe line to interface the BMS system.</t>
  </si>
  <si>
    <t>Lot</t>
  </si>
  <si>
    <t xml:space="preserve"> TOTAL ITEM NO. 2 (PIPING AND VALVES)</t>
  </si>
  <si>
    <t>AIR DISTRIBUTION</t>
  </si>
  <si>
    <t>3.1.1</t>
  </si>
  <si>
    <t>24 gauge galvanised sheet steel (0.63 mm)</t>
  </si>
  <si>
    <t>Sqm.</t>
  </si>
  <si>
    <t>3.1.2</t>
  </si>
  <si>
    <t>22 gauge galvanised sheet steel  (0.8 mm)</t>
  </si>
  <si>
    <t>3.1.3</t>
  </si>
  <si>
    <t>20 gauge galvanised sheet steel (1.0 mm)</t>
  </si>
  <si>
    <t>3.1.4</t>
  </si>
  <si>
    <t>18 gauge galvanised sheet steel (1.25 mm)</t>
  </si>
  <si>
    <t>3.2.1</t>
  </si>
  <si>
    <t>350 mm dia.</t>
  </si>
  <si>
    <t>Mtr.</t>
  </si>
  <si>
    <t>3.2.2</t>
  </si>
  <si>
    <t>300 mm dia.</t>
  </si>
  <si>
    <t>3.2.3</t>
  </si>
  <si>
    <t>200 mm dia.</t>
  </si>
  <si>
    <t>3.2.4</t>
  </si>
  <si>
    <t>150 mm dia.</t>
  </si>
  <si>
    <t>3.2.5</t>
  </si>
  <si>
    <t>100 mm dia.</t>
  </si>
  <si>
    <t>3.4.1</t>
  </si>
  <si>
    <t>Smoke &amp; Fire Dampers.</t>
  </si>
  <si>
    <t>3.4.2</t>
  </si>
  <si>
    <t>3.11.1</t>
  </si>
  <si>
    <t>3.11.2</t>
  </si>
  <si>
    <t>3.11.3</t>
  </si>
  <si>
    <t>3.11.4</t>
  </si>
  <si>
    <t>3.11.5</t>
  </si>
  <si>
    <t>Supply,  Installation  and  Testing  of Butterfly damper of aluminium sheet construction with two flap with sleeve as per thespecifications and shop drawings.</t>
  </si>
  <si>
    <t>3.12.1</t>
  </si>
  <si>
    <t>3.12.2</t>
  </si>
  <si>
    <t>3.12.3</t>
  </si>
  <si>
    <t>3.12.4</t>
  </si>
  <si>
    <t>3.12.5</t>
  </si>
  <si>
    <t>MOTORIZED VCD</t>
  </si>
  <si>
    <t>THERMAL INSULATION</t>
  </si>
  <si>
    <t>3.14.1</t>
  </si>
  <si>
    <t>THERMAL INSULATION FOR DUCTWORK</t>
  </si>
  <si>
    <t xml:space="preserve">25 mm thick </t>
  </si>
  <si>
    <t xml:space="preserve">19 mm thick </t>
  </si>
  <si>
    <t xml:space="preserve">16 mm thick </t>
  </si>
  <si>
    <t xml:space="preserve">13 mm thick </t>
  </si>
  <si>
    <t xml:space="preserve">9 mm thick </t>
  </si>
  <si>
    <t>3.14.2</t>
  </si>
  <si>
    <t>ACOUSTIC LINING OF DUCTS</t>
  </si>
  <si>
    <t xml:space="preserve"> 10mm thick lining</t>
  </si>
  <si>
    <t xml:space="preserve"> 25mm thick lining</t>
  </si>
  <si>
    <t>3.14.3</t>
  </si>
  <si>
    <t>CHW PIPE INSULATION</t>
  </si>
  <si>
    <t>Using Class 'O' Closed Cell Elastomeric Insulation</t>
  </si>
  <si>
    <t xml:space="preserve"> 80mm dia (25mm thick)</t>
  </si>
  <si>
    <t xml:space="preserve"> 65mm dia  (25mm thick)</t>
  </si>
  <si>
    <t xml:space="preserve"> 50mm dia  (25mm thick)</t>
  </si>
  <si>
    <t>Air Transfer Grilles</t>
  </si>
  <si>
    <t xml:space="preserve"> TOTAL ITEM NO. 3 (AIR DISTRIBUTION)</t>
  </si>
  <si>
    <t xml:space="preserve"> TOTAL ITEM NO. 4 </t>
  </si>
  <si>
    <t>ONLINE TYPE VAV BOXES</t>
  </si>
  <si>
    <t>VAV Box shall be of following design parameters :</t>
  </si>
  <si>
    <t xml:space="preserve"> Max. Air Qty.                  Min. Air Qty.                  Location</t>
  </si>
  <si>
    <t xml:space="preserve">       (Cfm)                           (Cfm)   </t>
  </si>
  <si>
    <t xml:space="preserve">Upto 500                               50                         As shown on Drg. </t>
  </si>
  <si>
    <t>h.</t>
  </si>
  <si>
    <t>DUCT PRESSURE SENSORS</t>
  </si>
  <si>
    <t xml:space="preserve"> TOTAL ITEM NO. 5 (ONLINE TYPE VAV BOXES)</t>
  </si>
  <si>
    <t xml:space="preserve">  50mm  thick lining</t>
  </si>
  <si>
    <t>1.1.1</t>
  </si>
  <si>
    <t>M/c No              Capacity           S.P                      Motor                    Area to</t>
  </si>
  <si>
    <t xml:space="preserve">                          (Cfm)            (mmWG)                Rating                   be  fed</t>
  </si>
  <si>
    <t xml:space="preserve">                                                                                (HP)</t>
  </si>
  <si>
    <t>1.1.2</t>
  </si>
  <si>
    <t xml:space="preserve">Supply , Installation , Testing and Commissioning of wet  type  scrubber  (packaged type) comprising of  following  as per the  specifications : </t>
  </si>
  <si>
    <t>Fan section complete with  backward curved DIDW type centrifugal fan/s, TEFC squirrel cage induction motor (IE3) suitable  to  operate on 415+10%V, 50Hz, 3 phase AC power supply and   belt   drive   package. Casing  of wet type scrubber  shall  be  constructed out of 16 gauge GS sheet complete with inspection doors as required. Centrifugal   fans  shall  be coated with    epoxy  paint   as   specified. Fan outlet velocity   shall not  be  more  than 2000 FPM  (10.16 MPS).</t>
  </si>
  <si>
    <t>The Scrubber Machines (EAC) shall be of following  duty parameters :</t>
  </si>
  <si>
    <t>M/c No              Capacity           S.P                     Motor         Area to</t>
  </si>
  <si>
    <t xml:space="preserve">                          (Cfm)            (mmWG)              Rating        be  fed</t>
  </si>
  <si>
    <t>Note : Actual motor selection shall be done at manufacturer end.</t>
  </si>
  <si>
    <t>2.1.1</t>
  </si>
  <si>
    <t>2.1.2</t>
  </si>
  <si>
    <t>2.1.3</t>
  </si>
  <si>
    <t>2.1.4</t>
  </si>
  <si>
    <t>2.7.1</t>
  </si>
  <si>
    <t>(Using Factory Laminated fibre glass insulation)</t>
  </si>
  <si>
    <t xml:space="preserve">25mm  thick </t>
  </si>
  <si>
    <t xml:space="preserve">50mm  thick </t>
  </si>
  <si>
    <t>2.7.2</t>
  </si>
  <si>
    <t xml:space="preserve">25mm thick </t>
  </si>
  <si>
    <t xml:space="preserve">50mm thick </t>
  </si>
  <si>
    <t>2.7.3</t>
  </si>
  <si>
    <t xml:space="preserve">19mm thick </t>
  </si>
  <si>
    <t>2.7.4</t>
  </si>
  <si>
    <t xml:space="preserve"> TOTAL ITEM NO. 2 (AIR DISTRIBUTION)</t>
  </si>
  <si>
    <t>Part III</t>
  </si>
  <si>
    <t>PLUMBING &amp; FIRE FIGHTING</t>
  </si>
  <si>
    <t xml:space="preserve">A </t>
  </si>
  <si>
    <t>Rates are inclusive of fixing/work for underslung plumbing system or embeded piping. Mostly, all the toilets in the residencial units have been designed for under slung piping.</t>
  </si>
  <si>
    <t>All pressure pipe will be tested on 1.5 times of there working pressure</t>
  </si>
  <si>
    <t>No.</t>
  </si>
  <si>
    <t>KG</t>
  </si>
  <si>
    <t>a) Capacity    : 35 litre</t>
  </si>
  <si>
    <t>b) Capacity    : 100 litre</t>
  </si>
  <si>
    <t>c) Capacity    : 125 litre</t>
  </si>
  <si>
    <t xml:space="preserve">15 mm dia </t>
  </si>
  <si>
    <t xml:space="preserve">20 mm dia </t>
  </si>
  <si>
    <t xml:space="preserve">25 mm dia </t>
  </si>
  <si>
    <t xml:space="preserve">32 mm dia </t>
  </si>
  <si>
    <t xml:space="preserve">40 mm dia </t>
  </si>
  <si>
    <t xml:space="preserve">50 mm dia </t>
  </si>
  <si>
    <t xml:space="preserve">65 mm dia </t>
  </si>
  <si>
    <t>20 mm dia</t>
  </si>
  <si>
    <t>25 mm dia</t>
  </si>
  <si>
    <t>32 mm dia</t>
  </si>
  <si>
    <t>65 mm dia</t>
  </si>
  <si>
    <t>25 mm thick mineral wool insulation (15 mm dia)</t>
  </si>
  <si>
    <t>25 mm thick mineral wool insulation (20 mm dia)</t>
  </si>
  <si>
    <t>25 mm thick mineral wool insulation (25 mm dia)</t>
  </si>
  <si>
    <t>25 mm thick mineral wool insulation (32 mm dia)</t>
  </si>
  <si>
    <t>110 mm dia</t>
  </si>
  <si>
    <t>75 mm dia</t>
  </si>
  <si>
    <t>50 mm dia</t>
  </si>
  <si>
    <t>40 mm dia</t>
  </si>
  <si>
    <t>110 mm dia.</t>
  </si>
  <si>
    <t>110 mm inlet and 75 mm outlet.</t>
  </si>
  <si>
    <t>110 mm inlet and 110 mm outlet.</t>
  </si>
  <si>
    <t xml:space="preserve">110 mm diameter                </t>
  </si>
  <si>
    <t>100x100 mm size P type</t>
  </si>
  <si>
    <t>42.1.1</t>
  </si>
  <si>
    <t>With common burnt clay F.P.S. (non modular) bricks of class designation 7.5</t>
  </si>
  <si>
    <t>80 mm dia</t>
  </si>
  <si>
    <t>100 mm dia</t>
  </si>
  <si>
    <t>150 mm dia</t>
  </si>
  <si>
    <t>Supplying, installation, testing &amp; commissioning of sprinkler flexible pipe (UL Listed) of stainless steel complete with 15 NPT on reducer thread with maximum working pressure of 175 PSI test pressure of 875 PSI (Burst) with branch line (Inlet) 25mm NPT male thread to sprinkler head (Outlet) 15mm NPT female thread with reducer, nipple, 2 side brackets, center bracket, stockbar of following sizes complete as required.</t>
  </si>
  <si>
    <t>1000mm</t>
  </si>
  <si>
    <t>Capacity 6 Kg.</t>
  </si>
  <si>
    <t>Capacity 4.5 Kg.</t>
  </si>
  <si>
    <t>Supply, installation, testing and commissioning of standard firemans axe with heavy rubber handle.</t>
  </si>
  <si>
    <t xml:space="preserve">TYPICAL COMMON LIGHT FIXTURES </t>
  </si>
  <si>
    <t>SUB HEAD - LIGHT FIXTURES : SUPPLY &amp; INSTALLATION</t>
  </si>
  <si>
    <t>A.1</t>
  </si>
  <si>
    <t>A.2</t>
  </si>
  <si>
    <t xml:space="preserve">9W Square ceiling light fixture 
</t>
  </si>
  <si>
    <t xml:space="preserve">30W 2x2 light fixture
</t>
  </si>
  <si>
    <t xml:space="preserve">Cove light
</t>
  </si>
  <si>
    <t xml:space="preserve">5W Floor light fixture
</t>
  </si>
  <si>
    <t xml:space="preserve">Island counter chandelier light(double oval shape) 
</t>
  </si>
  <si>
    <t>BOQ FOR LIGHT FIXTURES SUPPLY &amp; INSTALLATION WORKS</t>
  </si>
  <si>
    <t>Recessed Downlighter</t>
  </si>
  <si>
    <t xml:space="preserve">PRODUCT DESCRIPTION </t>
  </si>
  <si>
    <t xml:space="preserve">8W Ceiling light fixture
</t>
  </si>
  <si>
    <t>Recessed Floor Light</t>
  </si>
  <si>
    <t>Profile Strip Light</t>
  </si>
  <si>
    <t xml:space="preserve">9W Vertical led cove light  reception wall arch. 
(Length upto 4mtr)
</t>
  </si>
  <si>
    <t>Product Dimensions, Overall Dimensions-
Height: 25"
Diameter: 14.5"
Shade Dimension-
Height: 7.5"
Diameter: 14.5"
Base Plate Dimensions-
Height: 0.25"
Diameter: 9.5"
Holder &amp; Plug Type	E-27
Recommended Bulb	LED Only.
No. of Bulb Holders	1
Bulb Provided	Not Provided
Package Contents	1 Premium Stone Veneer Shaded Lamp.
Product Material	Metal frame in Matte Gold Finish with Plastic-reinforced Stone Veneer Shades.
Product Weight (in Kg)	6
Country Of Origin - Imported</t>
  </si>
  <si>
    <t>Product Dimensions	Overall Dimensions-
Height: 26.5"
Base Dimensions-
Height: 1"
Width: 5"
Length: 7"
Shade Dimensions-
Height: 10"
Width: 7.5"
Length: 14"
Cable Length: 68"
Holder &amp; Plug Type	E-27
Recommended Bulb	LED Only.
Dimmer Available?	Available.
No. of Bulb Holders	1
Bulb Provided	Not Provided
Package Contents	1 Table Lamp
Product Material	Black Italian marble body. Metal frame plated in a matte gold finish. Beige coloured fabric shade. Dimmer switch.
Product Weight (in Kg)	7.5
Country Of Origin - 	Imported</t>
  </si>
  <si>
    <t xml:space="preserve">10W Mirror light
A flawless addition to our Game On series, this wall light is the answer if you crave something rounded for your space. With a globe shade in opal, a bevelled back plate in a square shape and a glossy gold finish for the canopy, this design evokes a luxe look. This glass wall light shines equally well beside the bed or even on either side of the main door, illuminating a porch area. Inspired by the simple geometries, sleek profiles and glossy gold of art deco style, our Game On Coffee embraces elegant materials in minimalist form. Also available in smokey grey, clear or amber shades, this range is truly versatile.
</t>
  </si>
  <si>
    <t xml:space="preserve">Reception chandelier light 
</t>
  </si>
  <si>
    <t xml:space="preserve">Semi arch shape pendant light 2 corridor 
</t>
  </si>
  <si>
    <t xml:space="preserve">Semi arch shape pendant light 1 corridor 
</t>
  </si>
  <si>
    <t>* Note : Material Finishes / Fabric color may vary as per Selection / Final approval by the Architect.</t>
  </si>
  <si>
    <t>For Panneling Using Marble + SS PVD Finish Strips both side</t>
  </si>
  <si>
    <t>LIPAN ART Partition 80mm thick Screen cnc Jaali</t>
  </si>
  <si>
    <t>LIPAN ART ARTISIAN PANNELING</t>
  </si>
  <si>
    <t>spa outside wall</t>
  </si>
  <si>
    <t>AMD Heritage wall</t>
  </si>
  <si>
    <t>MEDIA WALL ELEMENT</t>
  </si>
  <si>
    <t xml:space="preserve">media wall  </t>
  </si>
  <si>
    <t>for glazing wall cill above</t>
  </si>
  <si>
    <t xml:space="preserve">Marble Cladding Type 3 : Base Price of Marble @ 1200/- Per sft, </t>
  </si>
  <si>
    <t>marble designer Cladding Type 3</t>
  </si>
  <si>
    <t>dining entry door</t>
  </si>
  <si>
    <t>Handle D shape custom</t>
  </si>
  <si>
    <t xml:space="preserve"> INDOWUD / RELWOOD </t>
  </si>
  <si>
    <t>Providing and fixing over head storage with necessary shelves as per design  made out of 19mm thick Natural Fiber Polymer Composite Wood/Board (Eco freindly, Recyclable)  board  fixed with the help of all necessary hardware like nail and fasteners and all internal surface of storage to be finished with 0.8mm thick laminate &amp; external surface to be finished with 1mm thick laminate including  required  shelves, shutters and  required hardware like handle, knobs, magnetic catcher, hinges, shutter lock etc. all are  superior quality  of approved make complete in all respect. (Basic cost of laminate for internal surface @ Rs. 28/- sft &amp; external surface laminate@ Rs.90/-Sft</t>
  </si>
  <si>
    <t xml:space="preserve">Providing and fixing under counter storage  with necessary drawers &amp; Shelves as per design made out of 19mm thick Natural Fiber Polymer Composite Wood/Board (Eco freindly, Recyclable)  board / Ply structure fixed with the help of all necessary hardware like nail and fasteners and all internal surface of storage to be finished with 0.8mm thick laminate &amp; external surface to be finished with 1mm thick laminate including  required shutter / drawer storage unit with required shelves , shutters with required hardware like handle, knobs, magnetic catcher, drawer lock, hinges, shutter lock, drawer channel etc. all are  superior quality  of approved make complete in all respect. also the Storage top will be finish with Marble top in 20mm thickness with dimaond polish all over surface and edge to be double strip with gola polish complet in all respact of detail drawing. (Basic cost of laminate for internal surface @ Rs. 28/- sft &amp; external surface laminate@ Rs.90/-Sft) (Marble at Top @ 450/- per sft) </t>
  </si>
  <si>
    <t>Providing and fixing  partly open partly closed   Servery counter storage as per drawing made out of 19mm thick  Natural Fiber Polymer Composite Wood/Board (Eco freindly, Recyclable)  board structure fixed with the help of all necessary hardware like nail and fasteners and all internal area  of storage to be finished with 0.8mm thick laminate and open shelves inner surface to be finished with rose gold finish 1mm thick SS sheet &amp; external facade with 20mm thick flutted polished marble surface  &amp; top surface of survery storage to be finished with  plain polish Marble fixed with adhesive &amp; 100mm high rose gold finish Aluminium skirting at floor level, including required drawer unit,  required open  shelves, Louver shutters and  required hardware like handle, knobs, magnetic catcher, drawer lock, hinges, drawer channel, shutter lock etc. all are  superior quality  of approved make, Rose gold finish 100mm high aluminium skirting at floor level   complete in all respect.    ( Basic cost of internal laminate @ Rs.28/-sft &amp; external surface laminate@ Rs.90/-sft &amp; Basic cost Rose gold finish Aluminium Skirting @ Rs. 450/-Rmtr, Marble @ base price 450/- per sft + flutted cutting &amp; polish with CNC in marble @ 300/- per sft)</t>
  </si>
  <si>
    <t>Providing and fixing  ISLAND counter storage as per drawing, partly open partly closed   storage as per drawing made out of 19mm thick  Natural Fiber Polymer Composite Wood/Board (Eco freindly, Recyclable)  board structure fixed with the help of all necessary hardware like nail and fasteners and all internal area  of storage to be finished with 0.8mm thick laminate and open shelves inner surface to be finished with rose gold finish 1mm thick SS sheet &amp; external facade with 20mm thick flutted polished marble surface  &amp; top surface of survery storage to be finished with  plain polish Marble fixed with adhesive &amp; 100mm high rose gold finish Aluminium skirting at floor level, including required drawer unit,  required open  shelves, Louver shutters and  required hardware like handle, knobs, magnetic catcher, drawer lock, hinges, drawer channel, shutter lock etc. all are  superior quality  of approved make, Rose gold finish 100mm high aluminium skirting at floor level   complete in all respect.    ( Basic cost of internal laminate @ Rs.28/-sft &amp; external surface laminate@ Rs.90/-sft &amp; Basic cost Rose gold finish Aluminium Skirting @ Rs. 450/-Rmtr, Marble @ base price 450/- per sft + flutted cutting &amp; polish with CNC in marble @ 300/- per sft)</t>
  </si>
  <si>
    <t>Providing and fixing  High counter Console as per drawing, structure made out of 19mm thick   Natural Fiber Polymer Composite Wood/Board (Eco freindly, Recyclable)  board structure upto 100mm thick partition fixed with the help of all necessary hardware like nail and fasteners all internal area  of below structure surface to be finished with 1mm thick laminate from back side/Top below side, external front below top surface  to be finished with 20mm thick flutted polished marble surface  &amp; top surface to be finished with  plain polish Marble fixed with adhesive &amp; 100mm high rose gold finish Aluminium skirting at floor level all around ,  ( Base price of  external surface laminate@ Rs.90/-sft &amp; Basic cost Rose gold finish Aluminium Skirting @ Rs. 450/-Rmtr, Marble @ base price 450/- per sft + flutted cutting &amp; polish with CNC in marble @ 300/- per sft)</t>
  </si>
  <si>
    <t>Providing and fixing  High counter Ledge in L shape as per drawing, structure made out of 19mm thick thick  Natural Fiber Polymer Composite Wood/Board (Eco freindly, Recyclable)  board structure fixed with the help of all necessary hardware like nail and fasteners all structure surface to be finished with 20mm thick plain polish Marble fixed with adhesive (Base Price of  Marble @ Rs. 450/- per sft )</t>
  </si>
  <si>
    <t>Providing and fixing Reception Table in Curve ( Size : 3800mm long x 600mm deep x 750/1050mm high) made out of 19mm thick Natural Fiber Polymer Composite Wood/Board (Eco freindly, Recyclable) ply for required partition, front &amp; sides including  necessary shelves with shutter &amp; drawers, Key board tray, all necessary hardware of superior quality  like nail, self closing type hinges, S.S. handles, knobs, locks, key board tray , etc. And front facade, sides &amp; top finish with 20mm thick  Italian marble stone of approved make, shade &amp; texture  including all fixing arrangement ,grinding polishing, edge chamfering &amp; polishing  &amp; all internal surface to be finished with 0.8mm thick laminate &amp; external exposed drawer / wooden surface to be finished with 1mm thick laminate of approved make &amp; shade &amp; reception table facade surface at floor level 100mm high skirting &amp; top &amp; sides edging  finished with PVD coated rose gold finish in aluminium .  complete in all respect. ( Basic cost of internal laminate @ Rs. 60/- sft &amp; external laminate  @ Rs 90/-Sft  &amp; Italian marble stone @ Rs. 1200/- sft ) &amp; Basic cost Rose gold finish Aluminium Skirting @ Rs. 450/-Rmtr,)</t>
  </si>
  <si>
    <t>Providing and fixing Reception Table  ( Size : 1000mm long x 600mm deep x 750/1050mm high) made out of 19mm thick Natural Fiber Polymer Composite Wood/Board (Eco freindly, Recyclable) ply for required partition, front &amp; sides including  necessary shelves with shutter &amp; drawers, Key board tray, all necessary hardware of superior quality  like nail, self closing type hinges, S.S. handles, knobs, locks, key board tray , etc. And front facade, sides &amp; top finish with 20mm thick  Italian marble stone of approved make, shade &amp; texture  including all fixing arrangement ,grinding polishing, edge chamfering &amp; polishing  &amp; all internal surface to be finished with 0.8mm thick laminate &amp; external exposed drawer / wooden surface to be finished with 1mm thick laminate of approved make &amp; shade &amp; reception table facade surface at floor level 100mm high skirting &amp; top &amp; sides edging  finished with PVD coated rose gold finish in aluminium .  complete in all respect. ( Basic cost of internal laminate @ Rs.28/- sft &amp; external laminate  @ Rs90/-Sft  &amp; Italian marble stone @ Rs. 1200/- sft ) &amp; Basic cost Rose gold finish Aluminium Skirting @ Rs. 450/-Rmtr,)</t>
  </si>
  <si>
    <t>Providing &amp; fixing 6mm thick  silver back finish looking mirror with adhesive of approved make on existing Natural Fiber Polymer Composite Wood/Board (Eco freindly, Recyclable) ply  as per design including all fixing arrangement complete in all respect. ( Basic cost of looking Mirror @ Rs. 120/- Sqft)</t>
  </si>
  <si>
    <t xml:space="preserve">P/F Planter Threshold (size 100mm thick x 150mm high) made in MS frame 25x25 with 1.4mm thickness and cladd with single layer of  Natural Fiber Polymer Composite Wood/Board (Eco freindly, Recyclable) Board all around with hardware as required and finish with approved material as per below and pasted with required ashesive and buffing polish complete as per the design. </t>
  </si>
  <si>
    <t>FROST FILM</t>
  </si>
  <si>
    <t>Entrance side Existing Glazing Toward Flight Gates</t>
  </si>
  <si>
    <t>site specific</t>
  </si>
  <si>
    <t>Existing Glazing Toward Flight Gates</t>
  </si>
  <si>
    <t>Natural Fibre Composite and Polymer Board &amp; Wood Material with the Density as per ISO 1183, 0.65 +/- 0.05 g/cm3</t>
  </si>
  <si>
    <t>Walia Steel Craft / Alsorg / Metal steel Craft or As per Sample qualify by the Architect.</t>
  </si>
  <si>
    <t>Fabrication &amp; Customization works</t>
  </si>
  <si>
    <t>RUG Designer Type 2, Base range @ 3500/- per sft</t>
  </si>
  <si>
    <t>Knauff / Saint gobain</t>
  </si>
  <si>
    <t>HAVELLS / PHILLIPS / REGENT</t>
  </si>
  <si>
    <t>Texture Paint</t>
  </si>
  <si>
    <t>RUG Designer Type 1, Base range @ 1500/- per sft</t>
  </si>
  <si>
    <t>Painting &amp; applying of texture paint of approved shade of SKK by Japan ( Interior / Exterior grade) consisting of water/Resin based  Texture base material which is highly abrasion &amp; scratch resistant with 6 coat system &amp; PU Based clear top coat which shall be highly water repellant, Anti-algae &amp; anti-fungal in nature. The coating shall also cover hairline cracks with application method which includes Surface Preparation, 2 coats of two component silicate based primer, Making groove,  2 coats of Cereskaken &amp; 2 coats of PU based clear to,coat. and complete as per manufacturer recommendation.</t>
  </si>
  <si>
    <t xml:space="preserve">Single Leaf Door - 900/1200mm Long x 2400mm high </t>
  </si>
  <si>
    <t xml:space="preserve">Double Leaf Door - 1500/1800mm Long x 2400mm high </t>
  </si>
  <si>
    <t>LED Recessed 8-10W LED, colour temperature of 3000K-4000K,  Ø = 100mm
Base Price @ 1020/- each</t>
  </si>
  <si>
    <t>LED Recessed 8-10W LED, colour temperature of 3000K-4000K,  Ø = 100mm
Base Price @ 1200/- each</t>
  </si>
  <si>
    <t>LED recessed luminaire system power: 18W, colour temperature of 4000K, L = 595mm, B = 595mm, H = 70mm
Base Price @ 2500/- each</t>
  </si>
  <si>
    <t>LED Profile Strip Light , colour temperature of 4000K
Base Price Strip @ 750/- roll 5mtr
Base Price Profile @ 550/- Per mtr</t>
  </si>
  <si>
    <t>LED Profile Strip Light , colour temperature of 4000K
Base Price Strip @ 750/- roll 5mtr
Base Price Profile @ 800/- Per mtr</t>
  </si>
  <si>
    <t xml:space="preserve">LED Recessed 5W LED, colour temperature of 3000K-4000K,  Ø = 100mm
Base Price Strip @ 2500/- Each
</t>
  </si>
  <si>
    <t>readymade</t>
  </si>
  <si>
    <t>Supply, assembling, erection, connecting, testing and commissioning of the following LED light fixtures complete with housing, reflectors, all accessories i.e. copper wound ballast, HPF condensors, starters, holders etc. complete as required (Note : Fixture may vary in actual vs ref image as per final selection / approved by Architect)</t>
  </si>
  <si>
    <t>quite zone area</t>
  </si>
  <si>
    <t>passage area - cadd area</t>
  </si>
  <si>
    <t>Brands : Havells / Regent / Philips</t>
  </si>
  <si>
    <t>custom - Imported</t>
  </si>
  <si>
    <t>Wiring as in Item 1.8 above looped from an adjacent switch socket outlet as required and Supply and fixing of a combined 240 volt 6 amp Multistandard socket outlet with safety shutters and 6 amp 240 volt single pole grid plate mounted switch with moulded cover plate in recessed zinc chromate passivated GI box  and including earthing of the 3rd pin with 2.5 sq. mm LSHF PVC insulated copper earth wire conductor wires complete as directions of Engineer-in-charge and as required.</t>
  </si>
  <si>
    <t>Wiring as in Item 1.10 above looped from an adjacent switch socket outlet as per specifications and directions of Engineer-in-charge and providing and fixing of a modular type multi-pin 240 Volt 6-16 amp shuttered socket outlet and a modular type 16 amp 240 Volt single pole rocker type switch in a recessed galvanized boxes with internal wiring and moulded front plates complete as directions of Engineer-in-charge and as required.</t>
  </si>
  <si>
    <t>Wiring as in Item 1.12 above looped from an adjacent switch socket outlet as per specifications and directions of Engineer-in-charge and providing and fixing of a modular type multi-pin 240 Volt 16 amp shuttered socket outlet and a modular type 16 amp 240 Volt single pole rocker type switch in a recessed galvanized boxes with internal wiring and moulded front plates complete as directions of Engineer-in-charge and as required.</t>
  </si>
  <si>
    <t>RO</t>
  </si>
  <si>
    <t>-</t>
  </si>
  <si>
    <t>Providing and fixing of 2nos. Data outlet plate mounted outlet unit (RJ-45) with moulded cover plate in recessed zinc chromate passivated MS box complete as directions of Engineer-in-charge and as required for Data system. (For Display)</t>
  </si>
  <si>
    <t>Providing and fixing of 1no. Data outlet plate mounted outlet unit (RJ-45) with moulded cover plate in recessed zinc chromate passivated MS box complete as directions of Engineer-in-charge and as required for Data system.</t>
  </si>
  <si>
    <t>Supplying, laying, testing and commissioning of 4-pair Non-plenum Enhanced Cat 6 unshielded twisted pair computer cable with 24 AWG solid copper conductors in  surface/concealed conduit/raceways/modular furniture , complete as directions of Engineer-in-charge and as required.</t>
  </si>
  <si>
    <t>Supplying, Installation, testing and commissioning of 12U Networking Rack  with network switches, including I/o's, patch cords, connectors/ends, PDUs etc. and all accessories including  and complete as required</t>
  </si>
  <si>
    <t>Supplying, Installation, testing and commissioning of Occupancy Sensor for light control with all accessories and complete as directions of Engineer-in-charge and as required.</t>
  </si>
  <si>
    <t>Wiring for 25 amp SPN isolator in weatherproof enclosure with 6.0 sq. mm LSZH PVC insulated standed/multi stranded copper conductor 1100 volt grade wires in FRLSH PVC surface/concealed conduit including cost of providing saddles etc as required for surface conduiting and/or cost of cutting and filling chases as required and including providing and fixing of a 25 amp terminal block in recessed GI box with conduit Bend out for connection to equipment including earthing with 2 nos 4.0 sq mm 1100 volt grade PVC insulated FRLS multistranded copper conductor wire  complete as directions of Engineer-in-charge and as required.</t>
  </si>
  <si>
    <t>Supplying and drawing wiring with single core stranded copper conductor PVC insulated 1100 volt grade LSHF PVC insulated wires in IS embossed suitable dia 16/14 SWG GI surface/concealed conduit including cost of providing saddles etc as required for surface conduiting and/or cost of cutting and filling chases as required including the cost of running copper conductor LSHF PVC insulated loop earthing wire complete as directions of Engineer-in-charge and as required as below.</t>
  </si>
  <si>
    <t>Supplying and drawing recessed/surface IS embossed GI conduiting system including cost of providing saddles etc for recessed and/or surface, in floor conduiting and/or cost of cutting and filling chases for recessed conduiting and painting complete as directions of Engineer-in-charge and as required as below.</t>
  </si>
  <si>
    <t xml:space="preserve">Supplying and fixing heavy gauge ISI embossed PVC  recessed and/or surface conduits including cost of providing saddles etc for surface conduiting and/or cost of cutting and filling chases for recessed conduiting complete as per specifications, as required and as below. </t>
  </si>
  <si>
    <t>TOTAL SUB-HEAD I carried over to Summary</t>
  </si>
  <si>
    <t>Supply and laying cables on  Tray / clamped to wall with suitable clamps saddles and fixing bolts/ in ground including the cost of digging and back filling with sand and brick protection as required and including testing and commissioning of the following 1100 volt grade armoured XLPE insulated and PVC sheathed copper conductor cable complete as required with single core flexible cupper wire for Earhting .The costs shall include for all cables to be provided with a 1D gap and shall be properly clamped with cable clamps and ties. Identification tags shall be provided for all cables and route markers for cables in ground.</t>
  </si>
  <si>
    <t>4C x 35 sqmm + 2Rx1CX16sqmm</t>
  </si>
  <si>
    <t>4C x 25 sqmm + 2Rx1CX25sqmm</t>
  </si>
  <si>
    <t>4C x 10 sqmm + 2Rx1CX10sqmm</t>
  </si>
  <si>
    <t>4C x 4 sqmm + 2Rx1CX4sqmm</t>
  </si>
  <si>
    <t>Supply and laying cables on  Tray / clamped to wall with suitable clamps saddles and fixing bolts/ in ground including the cost of digging and back filling with sand and brick protection as required and including testing and commissioning of the following 1100 volt grade armoured XLPE insulated and PVC sheathed Aluminium conductor cable complete as required. The costs shall include for all cables to be provided with a 1D gap and shall be properly clamped with cable clamps and ties. Identification tags shall be provided for all cables and route markers for cables in ground.</t>
  </si>
  <si>
    <t>Cable end termination of the following XLPE insulated and PVC sheathed copper conductor cable 1100 Volt grade including cost of crimping heavy duty copper lugs,nickel plated brass double compression glands,insulation tape and all requisite material for completion of termination complete as required and as below.</t>
  </si>
  <si>
    <t xml:space="preserve">4C x 120 sqmm </t>
  </si>
  <si>
    <t>Supply, laying cables on  Tray / clamped to wall with suitable clamps saddles and fixing bolts as required and including testing and commissioning of the following 1100 volt grade armoured XLPE insulated and PVC sheathed copper/Aluminium conductor cable complete as required with single core flexible copper wire for Earhting .The costs shall include for all cables to be provided with a 1D gap and shall be properly clamped with cable clamps and ties. Identification tags shall be provided for all cables and route markers for cables in ground.</t>
  </si>
  <si>
    <t>3.5C x 240 sqmm AL. AR. XLPE Cable (From existing Nearby Terminal Electrical Panel)</t>
  </si>
  <si>
    <t>Cable end termination of the following XLPE insulated and PVC sheathed aluminium conductor cable 1100 Volt grade including cost of crimping heavy duty aluminium lugs, nickel plated brass compression glands, insulation tape and all requisite material for completion of termination complete as required and as below, including tagging oif each.</t>
  </si>
  <si>
    <t>Cable end termination of the following XLPE insulated and PVC sheathed copper conductor cable 1100 Volt grade including cost of crimping heavy duty copper lugs, nickel plated brass compression glands,insulation tape and all requisite material for completion of termination complete as required and as below, including tagging oif each.</t>
  </si>
  <si>
    <t>Supply and fixing of perforated sheet steel slotted cable trays with vertical sides on both ends as per approved design and GI angle supports spaced 1000 mm apart throughout the length as specified, including the cost of 1 meter GI rod hangers, hooks, dash fasteners, painting etc. for suspension from ceiling complete as required.</t>
  </si>
  <si>
    <t>Supply, assembly and  laying of under floor trunking (comparmentalized)  made out of minimum 1.6mm thick pre galavised sheet with enamel paint finish complete with jointing sleeve, horizontal bends, vertical bends,  level adjustment components and closer, vertical elbow, covers, access outlet. etc.  complete with all other accessories under floor installation including cutting and chasing the floor/ or on surface, making good the same, placing in position and cleaning from inside complete etc. as required. All sizes shall be with 2mm thick covers.</t>
  </si>
  <si>
    <t>300 mm x 40 mm (3 compartment - 1 For Power, 1 for Data)</t>
  </si>
  <si>
    <t>150 mm x 40 mm (2 compartment - 1 For Power, 1 for Data)</t>
  </si>
  <si>
    <t>100 mm x 40 mm (2 compartment - 1 For Power, 1 for Data)</t>
  </si>
  <si>
    <t>Providing and fixing 350 x 350 x 50 mm deep junction box</t>
  </si>
  <si>
    <t>Providing and fixing 200 x 200 x 50 mm deep junction box</t>
  </si>
  <si>
    <t>Providing and fixing 150 x 150 x 50 mm deep junction box</t>
  </si>
  <si>
    <t>TOTAL SUB-HEAD II carried over to Summary</t>
  </si>
  <si>
    <t>SUB HEAD III - DISTRIBUTION SYSTEM &amp; ELECTRICAL PANEL</t>
  </si>
  <si>
    <t>Supply, erection, testing and commissioning of the following sheet steel clad wall recess mounting dust and vermin proof distribution boards constructed from 1.2mm sheet steel IP 42 construction,double door finished with rust proof red oxide coating and two coats of paint with hinged gasketted door and housing the following complete with suitably rated PVC insulated copper busbars with interconnections and neutral bar  assembly, earthing terminals complete as approved by Architects. Padlocking facility shall be provided on the door.</t>
  </si>
  <si>
    <t xml:space="preserve">32 amp TPN 10 kA MCB with thermal magnetic protective releases incoming with 3 single phase banks each comprising of 1-32 amp DP 30 mA RCCB  incoming and 12 nos 6/16/20/25/32 amps SP 10 kA MCB with thermal magnetic protective releases out goings. </t>
  </si>
  <si>
    <t xml:space="preserve">1-32 amp TPN 10 kA MCB with thermal magnetic protective releases incoming with 3 single phase banks each comprising of 1-100 amp DP 30 mA RCCB  incoming and 24 nos 6/16/20/25/32 amps SP 10 kA MCB with thermal magnetic protective releases out goings. </t>
  </si>
  <si>
    <t xml:space="preserve">1-63 amp FP 10 kA MCB with incoming with 3 single phase banks each comprising of 1-63 amp DP 100 mA RCCB  incoming and 36 nos 25/32 amps SP 10 kA MCB with thermal magnetic protective releases out goings. </t>
  </si>
  <si>
    <t xml:space="preserve">1-40 amp TPN 10 kA MCB with incoming with 3 single phase banks each comprising of 1-40 amp DP 30 mA RCCB  incoming and 36 nos 10/16 amps SP 10 kA MCB with thermal magnetic protective releases out goings. </t>
  </si>
  <si>
    <t>Supply and fixing of 25 amps , 230 volt , 10 KA DP isolators in weatherproof enclosure with all the neccessry assosiaries (IP 66) for Airwasher &amp; Scrubber at roof</t>
  </si>
  <si>
    <t>Supply and fixing of 1 no. 6/16 amps switch socket in weatherproof enclosure with all the neccessry assosiaries (IP 66) for Inline fans at roof</t>
  </si>
  <si>
    <t xml:space="preserve">Supply and fixing of 1 no. 32 amps TPN industrial socket with 32A MCB in weatherproof enclosure with all the neccessry assosiaries </t>
  </si>
  <si>
    <t xml:space="preserve">Supply and fixing of 1 no. 32 amps 5 Pole industrial socket with 32A MCB in weatherproof enclosure with all the neccessry assosiaries </t>
  </si>
  <si>
    <t xml:space="preserve">Supply and fixing of 1 no. 32 amps SPN industrial socket with 32A MCB in weatherproof enclosure with all the neccessry assosiaries </t>
  </si>
  <si>
    <t>Design, Manufacture, Supply, delivery and coordination for Installation of the following front operated modular compartmentalised construction cubicle type, front access, dead back, 2mm thick steel enclosed free standing / wall mounted, dust and vermin proof, switchboard with IP42/ Specified protection with hinged and lockable doors duly powder coated complete with interconnections, tinned copper crimping lugs, bonding to earth and painting, suitable for use at 415 volts, 3 phase 4 wire 50 Hz system, and to withstand a symetrical fault level of 25 kA</t>
  </si>
  <si>
    <t>Switchboard shall have provision for entry of cables from the top or bottom as required.</t>
  </si>
  <si>
    <t>All live accessible parts shall be shrouded and all equipment shall be finger touch proof. The Busbars insulation shall be with heat shrinkable sleeves. SMC/DMC shrouds and busbar supports shall be used. Padlocking facility shall be provided on all outgoing feeders doors and switch handles shall be lockable in OFF position</t>
  </si>
  <si>
    <t>The cost shall include providing and fixing of 75 x 50 x 6 mm channels for switchboard support.</t>
  </si>
  <si>
    <t>All MCCB shall have rotary handles &amp; extension terminal, phase barrier on both sides as required at site.</t>
  </si>
  <si>
    <t>GA drawings shall be got approved from Owners/ Architects/ Consultants before fabrication.</t>
  </si>
  <si>
    <t xml:space="preserve">All outgoing MCCBs with thermal magnetic based adjustable release MCCB with front operating handle  for O/C, S/C &amp; earth fault protection of following capacity and rating, 16 KA (Ics=Icu upto 433 V ) with front operating handle, Spreader  links and phase barrier, solid neutral link  complete with wiring, connections etc. </t>
  </si>
  <si>
    <t>Note:- The Manufacturer/Supplier shall supervise the installation, testing and commissioning of the cubicle panels by the electrical contractor/Engineer-in-charge</t>
  </si>
  <si>
    <t>INCOMING</t>
  </si>
  <si>
    <t>1 no 160 A , 25 KA  4P MCCB thermal magnetic type</t>
  </si>
  <si>
    <t>INDICATING PANEL</t>
  </si>
  <si>
    <t xml:space="preserve">The incomers shall have the following indicating panel </t>
  </si>
  <si>
    <t>3 nos Cast resin current transformers of 150/5 ratio Class 1.0 for metering</t>
  </si>
  <si>
    <t>1 no Multi function meter (BMS &amp; SCADA Compitable)</t>
  </si>
  <si>
    <t>1 set of three phase indicating lamps (R,Y,B)</t>
  </si>
  <si>
    <t>ON, OFF, Trip indicating lamps (LED type)</t>
  </si>
  <si>
    <t>2A , SP MCB 10KA for metering and monitoring circuit.</t>
  </si>
  <si>
    <t>BUSBAR</t>
  </si>
  <si>
    <t>Electrolytic high conductivity aluminium three phase and neutral busbars rated at 160 amps suitable to with stand symmetrical fault level of 25kA at 415 volts.  The neutral busbar is to be of 100% capacity.</t>
  </si>
  <si>
    <t>OUTGOING  UNITS</t>
  </si>
  <si>
    <t xml:space="preserve">2 nos 100A 4P 25 kA MCB with thermal magnetic protective release </t>
  </si>
  <si>
    <t>3 nos 40A 4P 25 kA MCB with thermal magnetic protective release</t>
  </si>
  <si>
    <t>5 nos 32A 4P 25 kA MCB with thermal magnetic protective release</t>
  </si>
  <si>
    <t xml:space="preserve">The Switchboard shall be complete with all interconnections, risers, internal wiring, labels etc complete as required              </t>
  </si>
  <si>
    <t>UPS 15 kVA</t>
  </si>
  <si>
    <t>Supply, installation, testing and commissioning of 15 kVA UPS system comprising of online units  with a battery backup of 30 minutes duration for full load and with all standards fittings, accessories, protection, instruments, indications and controls including but not restricted to transformer, rectifier, inverter, SMF battery with float cum boost battery charger, static bypass switch, maintenance bypass, interconnections etc. 
The UPS shall be suitble for three phase 415V output with variation of + 15% and give constant output supply of 415V + 2%. The UPS shall have 2 earthing connection with two seperate earth pits.</t>
  </si>
  <si>
    <t xml:space="preserve">Supply, installation, testing &amp; commissioning of MAINTENANCE FREE earthing system  with Earthing Electrode dual pipe consist of 3mtr long  77 mm dia outer pipe, 47 mm dia inner pipe, Terminal flat of 38 x 10 mm, the entire construction processed with Hot Dip Galvanization, outer surface upto 100 microns and all inner surface Upto 300 microns, all inner annular space filled with highly conductive and non-corrosive nature crystalline material, along with electrode Moisture Booster compound of 2 x 25 kg bags to fill surround the pipe at the time of installation. (Moisture Booster having its property of moisture retention, conduction and non – corrosive nature) .Also include 300mm  x 300mm heavy duty GI  frame and  heavy duty RCC Pre cast cover, 150mm brick masonry chamber etc. for UPS earthing </t>
  </si>
  <si>
    <t xml:space="preserve">2R X 1C X 6sqmm Copper Cable </t>
  </si>
  <si>
    <t>mtr</t>
  </si>
  <si>
    <t>40 Amp 4 pole isolator (25KA)</t>
  </si>
  <si>
    <t xml:space="preserve">Supplying and laying of the following earthing strip on cable tray/ wall  clamped to wall with suitable clamps saddles and fixing bolts/soldering /riveting in ground including the cost of digging and back filling as required and complete as required to comply with IS 3043:1987. All joints shall be timed. </t>
  </si>
  <si>
    <t>25  mm x 3 mm Copper strip</t>
  </si>
  <si>
    <t>4 Sqmm bare, tinned-copper stranded conductor</t>
  </si>
  <si>
    <t>Supply and fixing of 1.1 KV  grade  rubber mat 914.4 mm wide 6mm thick to withstand 1.1 KV   dielectric     strength  in   front of each panel.</t>
  </si>
  <si>
    <t>TOTAL SUB-HEAD III carried over to Summary</t>
  </si>
  <si>
    <t>Supply, installation, testing and commissioning of 1 Loop wall recess mounting microprocessor based networkable analogue addressable Fire Control Panel having a Fire Alarm Capability of 100/125/150 detectors/devices per loop with each loops length being restricted to 80% of manufacturer specified maximum loop length).   The Fire control panel shall have 100% hot redundancy for CPU, load etc. It shall be expandable by minimum 1 additional loops. The operating panel shall have minimum 80 character LCD display, 4 access levels, 1000 events historical logging, flash E-PROM, 240 volts ac power supply, automatic battery charger, 24V sealed lead-acid battery suitable operating the system for 24 hours in emergency condition. The Panel shall be Integrated with the PA System and with suitable power amplifiers for the hooter/strobes.</t>
  </si>
  <si>
    <t>The Panel shall be Integrated with the BMS System and shall include cost of supply of any additional modules, software and interfaces as required for the same and as required by the Client. The Panel shall provide either or all BACNET/RS485/ LON/MODBUS protocols as required. The panel shall be complete as per specifications and as required.</t>
  </si>
  <si>
    <t xml:space="preserve">Supply, installation, testing and commissioning of plug-in type intelligent analogue addressable multi criteria photo electric cum Smoke detectors including the cost of base plate, 75 mm dia M.S. outlet box for fixing of the detector base, mounting accessories etc. complete as per specifications and as required. </t>
  </si>
  <si>
    <t>Supply, installation, testing and commissioning of plug-in type intelligent analogue addressable rate of rise cum fixed temperature Heat detectors including the cost of base plate, 75 mm dia M.S. outlet box for fixing of the detector base, mounting accessories etc. complete as per specifications and as required.</t>
  </si>
  <si>
    <t>Supply, installation, testing and commissioning of intelligent analogue addressable Control Modules including the cost of 75 mm dia MS outlet box for fixing of the module, mounting accessories complete as per specifications and as required.</t>
  </si>
  <si>
    <t>Supply, installation, testing and commissioning of recess/surface mounting dust and vermin proof intelligent addressable analogue Manual Pull stations including cost of all required modules, mounting accessories etc  including the cost of M.S. outlet box for fixing of the station, mounting accessories etc. complete as per specifications and as required.</t>
  </si>
  <si>
    <t>Supply, Installation, Testing and commissioning of high intensity hooters cum Strobe Lights with 110 cd. The strobes shall be synchronized for better evacuation.</t>
  </si>
  <si>
    <t>Supply, laying, testing and commissioning of 2 core 1.5 sqmm copper conductor fire survival cable 1100 volt wires in MS embossed black enameled 25mm dia recessed and/or surface conduiting system including cost of providing saddles etc for surface conduiting and/or cost of cutting and filling chases for recessed conduiting as required and including the cost  of crimped termination's complete as required. (For FACP &amp; PA system)</t>
  </si>
  <si>
    <t xml:space="preserve">Supplying and fixing heavy gauge ISI embossed black enameled Fire Rated PVC  recessed and/or surface conduits including cost of providing saddles etc for surface conduiting and/or cost of cutting and filling chases for recessed conduiting complete as per specifications, as required and as below. </t>
  </si>
  <si>
    <t xml:space="preserve">Supplying and fixing heavy gauge ISI embossed black enameled MS Conduit  recessed and/or surface conduits including cost of providing saddles etc for surface conduiting and/or cost of cutting and filling chases for recessed conduiting complete as per specifications, as required and as below. </t>
  </si>
  <si>
    <t>Supply, installation, testing and commissioning of recess/ surface mounting 2W CEILING SPEAKER ,metal grille, dia 150mm and Spring clamps suitable for broadcast of speech and alarm siren including cost of supplying all mounting accessories complete as required.</t>
  </si>
  <si>
    <t>Supply, installation, testing and commissioning of Wall surface mounting 2W CEILING SPEAKER with 6W/3W optionssuitable for broadcast of speech and alarm siren including cost of supplying all mounting accessories complete as required.</t>
  </si>
  <si>
    <t>Supply, installation, testing and commissioning of CONTROL PANEL with single zone selection, ascending 4 tone chime, emergency microphone, expandable upto 5 zones using expansion control panel complete as required.</t>
  </si>
  <si>
    <t xml:space="preserve">Supply, installation, testing and commissioning of Wireless lepal microphone DB technology complete as required </t>
  </si>
  <si>
    <t xml:space="preserve">Supply, installation, testing and commissioning of Microphone with table stand </t>
  </si>
  <si>
    <t>TOTAL SUB-HEAD IV carried over to Summary</t>
  </si>
  <si>
    <t>Design, Engineering, Supply, Receiving, handling, storage, installation, testing and commissioning of the CLOSED CIRCUIT TELEVESION (CCTV) SURVEILLANCE SYSTEM with IP based indoor type fixed varifocal dome camera 2MP with resolution 1920x1080, IP67 with 30m IR range for the proposed application with all components, accessories, fixing &amp; mounting accessories etc. as complete as required for the succesfull operation.</t>
  </si>
  <si>
    <t>Supply of Network Video/Disk Recorder - 32 channel (Including HDD for minimum recording of 30 days) with minimum 500GB Usable Space with all components, accessories, fixing &amp; mounting accessories etc. as complete as required for the succesfull operation.</t>
  </si>
  <si>
    <t>Supplying, laying, testing and commissioning of 4-pair Non-plenum Enhanced Cat 6 unshielded twisted pair with 24 AWG solid copper conductors in surface/concealed conduit/raceways complete as required</t>
  </si>
  <si>
    <t>TOTAL SUB-HEAD V carried over to Summary</t>
  </si>
  <si>
    <t>F</t>
  </si>
  <si>
    <t>SUB HEAD VI - INSTALLATION OF LIGHT FIXTURES</t>
  </si>
  <si>
    <t xml:space="preserve">NOTE : 
a) Any of fixtures and fittings shall be re-confirmed with the Architects/ consultants before ordering/installing them.
b) All light Fixtures should be approved by consultant / architect/client from the given make list before installations.
c) All the marking &amp; cutting of light fixtures should be in electrical contractor's scope. </t>
  </si>
  <si>
    <t>Installation, testing and commissioning (including fixing flexible wires from holder/junction box to fixtures hardwares and its driver's wiring, installation etc.) of following light fixtures:</t>
  </si>
  <si>
    <t>5W Floor light fixture</t>
  </si>
  <si>
    <t>6W Table lamp</t>
  </si>
  <si>
    <t>15W Table lamp</t>
  </si>
  <si>
    <t>7W Ceiling light fixture</t>
  </si>
  <si>
    <t>9W Circular ceiling light fixture</t>
  </si>
  <si>
    <t>9W Vertical led cove light- reception wall arch.</t>
  </si>
  <si>
    <t>9W Square ceiling light fixture</t>
  </si>
  <si>
    <t>30W 2x2 light fixture</t>
  </si>
  <si>
    <t>Cove light</t>
  </si>
  <si>
    <t xml:space="preserve">Pendant light fixture (semi circle) </t>
  </si>
  <si>
    <t>25 leaf shape flower pattern feature light</t>
  </si>
  <si>
    <t>12 leaf shape flower pattern feature light fixture</t>
  </si>
  <si>
    <t>Chandelier light-1 (p6)</t>
  </si>
  <si>
    <t>10W Mirror light</t>
  </si>
  <si>
    <t>Reception chandelier light</t>
  </si>
  <si>
    <t>Island counter chandelier light(double oval shape)</t>
  </si>
  <si>
    <t xml:space="preserve">Semi arch shape pendant light - corridor </t>
  </si>
  <si>
    <t>Semi arch shape pendant light - corridor</t>
  </si>
  <si>
    <t>Chandelier light-2 (p2)-book shelf area-quit zone</t>
  </si>
  <si>
    <t>TOTAL SUB-HEAD VI carried over to Summary</t>
  </si>
  <si>
    <t>SUB HEAD I - AIR-CONDITIONING SYSTEM</t>
  </si>
  <si>
    <t>FLOOR MOUNTED AIR HANDLING UNIT UVGI AND MERV-13</t>
  </si>
  <si>
    <t>Inner skin of casing shall be constructed out of 24 gauge plain GS sheet &amp; outer skin in 24 gauge pre-plasticized GS sheet  sandwitched between 50mm thick injected PU foam insulation of density not less than 40 Kg /CuM  and complete with inspection doors including control wiring as required. AHU shall have access for all parts</t>
  </si>
  <si>
    <t>Pre filter (MERV 8), 50mm thick washable synthetic fibre filter, face velocity not exceeding 500FPM. AHU shall be provided with MERV-13 filters (Bag type filter).</t>
  </si>
  <si>
    <t>Six row deep cooling coil of copper tube, copper header and aluminum fins sized at maximum face velocity of 500 fpm. Cooling coil frame work and coil end plate shall be of SS304 construction. Wall thickness of tubes not less than 0.5mm. Drain pan shall be made out of 18 gauge stainless steel duly insulated as per specifications.</t>
  </si>
  <si>
    <t>Squirrel cage induction motors, IP-55, IE-3 suitable for 415 ± 10% volts, 50 Hz, AC supply meeting criterion as per ASHRAE standard 90.1-2013  and 90% or higher efficiency, suitable for VFD operation.</t>
  </si>
  <si>
    <t>AHUs shall be complete with vibration isolation arrangement, rubber grooments etc to make installation vibration free.</t>
  </si>
  <si>
    <t>Total static pressure &amp; motor rating shall be determined by contractor in co-ordination with manufacturer considering pressure drop across all accessories on supply air streams as per final appoved shop drawings.</t>
  </si>
  <si>
    <t>Starter panel for AHU and necessary electrical and control cables from starter panel to AHU shall be inclusive with AHU.</t>
  </si>
  <si>
    <t>AHU shall be provided complete with doors to access the AHU parts. Contractor has to submit the AHU GA drawing showing piping connection side, door size, AHU size etc. Technical submittal for the same has to be approved from the consultants prior to procurement.</t>
  </si>
  <si>
    <t xml:space="preserve">AHU UVGI system with all accessories and framework required to mark fully functional in AHU’s for maintaining indoor Air Quality &amp; Deep Coil Cleaning. Quantities of UVGI Lams shall be selected to cover entire cooling coil area with even distribution of light. The UVGI Equipment shall be listed to UL/CE Certified for electrical and fire &amp; safety. UVGI system supplied must be in strict conformity with the specifications. The lamp shall have 9000 hrs. life, ballasts shall be electronic type, life rated greater &gt; 14000 hrs.  The UV system shall be installed on upstream side of cooling coil to avoid wind-chill effect. The UV emitters must be suitable for high airflow and low temperature operation. UV lamps should be operated in 254 nM wavelength, minimum intensity of UV light at surface of cooling coil shall be greater than 500 uW/cm2. UVGI system should be equipped with microprocessor-based control panel and shall have feature of run hour monitoring, Lamp fault Status, BMS compatibility. UVGI’s shall be suitable for following AHU Unit CFM. </t>
  </si>
  <si>
    <t>AHU    Capacity            S.P         Motor Rating       Rows            Area to be</t>
  </si>
  <si>
    <t>AHU-1   20210/37TR    55              15                 6               Lounge Area</t>
  </si>
  <si>
    <t>Supply, Installation, Testing and Commissioning of variable frequency drives for following Air Handling Units. Variable frequency drives shall be provided with necessary sensors and transmitters complete with control wiring in all respect as required and as per specifications.  VFDs shall have built-in harmonic filters. The drives shall be suitable for the mentioned/approved motor rating. VFDs shall be housed in precoated, vandal proof enclosure with On/Off Push Buttons, Phase indication lights, A/M Switch and with adequate provisions for ventilation using a fan. The VFDs shall be able to receive the signals from multiple/combination of  duct static pressure sensors/Temp. sensors and to ramp the speed of the motor.VFDs shall  be suitable to take feed back and connectivity from all the DPS as mentioned below against each motor rating to facilitate averaging activity by VFD. Quoted price shall be inclusive of return air temperature sensor and necessary electrical switches including change over switch &amp; copper cabling for integration with the AHU panel. VFDs shall be installed within Electrical panels as described under Section 'Electrical Works'. Overall protection of VFDs with Panels shall be IP-54.</t>
  </si>
  <si>
    <t>AHU-1                     20210              15.0                         Lounge Area</t>
  </si>
  <si>
    <t>Quoted prices shall be inclusive of all necessary supports by MS structural steel if required,  hangers, clamp supports from walls, floors and  ceiling with painting with one coat of primer and two coats of paint to supports of MS work.
In addition, 18G GI sheet canopy work and vibration isolator pads to make installation vibration free for fans to be installed on terrace.</t>
  </si>
  <si>
    <t>IF-1(Circular)              500              16-17   Toilets adjoing live display kitchen</t>
  </si>
  <si>
    <t>IF-2(Rectangular)       1200             14-15      Male, Female and Disabled Toilet</t>
  </si>
  <si>
    <t>IF-3(Rectangular)        1000             14-15      Veg &amp; Non Veg Kitchen</t>
  </si>
  <si>
    <t>IF-4(Circular)            1000          10-12      Live Display Kitchen</t>
  </si>
  <si>
    <t>IF-5(Circular)              125               10-12      Electrical Room</t>
  </si>
  <si>
    <t>Contactor to check/calculate static pressure drop as per shop drawing.</t>
  </si>
  <si>
    <t>Note: Cigar Room Inline fan will be low noise type, sound level should not exceed 40dBA @ 2meters. Selection for the same to be done accordingly.</t>
  </si>
  <si>
    <t xml:space="preserve">All fans shall be provided with Pre-Filter section (MERV-8)  complete with  50mm thick washable synthetic fibre filters. Velocity  across  the filters shall not exceed 450 FPM. </t>
  </si>
  <si>
    <t>Quoted prices shall be inclusive of all necessary supports by MS structural steel if required,  hangers, clamp supports from walls, floors and  ceiling with painting with one coat of primer and two coats of paint to supports of MS work. Fans feeding/exhausting to the same areas shall be integrated.
In addition, 18G GI sheet canopy work and vibration isolator pads to make installation vibration free for fans to be installed on terrace.</t>
  </si>
  <si>
    <t xml:space="preserve">IF-6(Rectangular)       1000           20-22             Live Display kitchen </t>
  </si>
  <si>
    <t xml:space="preserve">IF-7(Rectangular)         1000            20-22             Veg &amp; Non. Veg kitchen </t>
  </si>
  <si>
    <t xml:space="preserve">Supply , Installation, Testing and Commissioning of MS heavy class (Class "C') pipes cut to requird   lengths and installed with all welded joints. Quoted price  shall  be  inclusive  of   supply  and  fixing  in position  the  necessary   fittings   like  elbows, tees reducers,  sockets  etc., and  hanging   arrangement and floor supports as required, rigid PUF saddles, washers and check nuts etc in accordance  with  the  approved   shop  drawings   and specifications. All sleeves in Fire wall/slab shall be sealed using fireproof sealant. Pipes shall be of following sizes :  </t>
  </si>
  <si>
    <t xml:space="preserve">For Pipe sizes of 80mm dia &amp; above complete "C" channel support shall be provided. For floor supports,  supports shall be complete with pipes of adequate size with base plate &amp; vibration isolation pads and "C" channel. All pipe supports channels, fastner etc. to be selected as per support depth &amp; loading as per structural consultant recommendations. </t>
  </si>
  <si>
    <t>CONDENSATE DRAIN PIPING -GI</t>
  </si>
  <si>
    <t xml:space="preserve">in accordance  with  the  approved   shop  drawings  </t>
  </si>
  <si>
    <t>Providing and fixing in position  the following wafer type Butterfly Valves complete with SS-410 disc, companion flanges, nuts, bolts, gaskets  etc. as required. Butterfly valves shall confirm to PN -16 rating as per specifications. Quoted price shall be inclusive of insulation for valves associated with chilled water circuit as per the specifications. The valves shall be following sizes.</t>
  </si>
  <si>
    <t>the  approved   shop  drawings  and   specifications.</t>
  </si>
  <si>
    <t>Supplying , Installaing , Testing and Commissioning of  following  Balancing  Valves  in accordance  with  the  approved   shop  drawings  and   specifications. Balancing valves shall conform to PN-16 rating as per the specifications. Quoted price shall be inclusive of insulation as per the specifications.</t>
  </si>
  <si>
    <t xml:space="preserve">modulating  motor, proportional thermostat       and </t>
  </si>
  <si>
    <t xml:space="preserve">copper  control   wiring   for   air    handling    units. </t>
  </si>
  <si>
    <t xml:space="preserve">control cabling etc. as required and insulation as per </t>
  </si>
  <si>
    <t>Y- STRAINER FOR AHUs</t>
  </si>
  <si>
    <t xml:space="preserve">of  following 'Y'-  strainers for AHUs as per the </t>
  </si>
  <si>
    <t>specifications having PN-16 rating. Quoted price shall be</t>
  </si>
  <si>
    <t xml:space="preserve">The BTU meter should be a combined heat and cold type static meter using Non-Mechanical (Ultrasonic/Oscillating Jet) measurement principle. The nominal pressure rating should be PN16, IP54 protection. The meter should conform in all aspects to MID certification EN 1434 class2/3. Data logging minimim upto 12 months. The meter (Calculator) shall have an NFC communication. The Calculator to have Battery backup minimum up to 2 months in case of complete power failure and shell life of 10years, 230VAC or 24VAC/VDC power supply operated with integrated Bacnet/modbus module/cloud. </t>
  </si>
  <si>
    <t>Supply, Installation,Testing  and   Balancing  of flexible ducting comprising of inner as well as outer skin constructed out of aluminium &amp; fibre glass insulation 25mm thick of minimum 24 kg/cu.m density insulation sandwitched in between. Duct should confirm  to fire rating standards BS-476 part 5, 6 &amp; 7. 
Flexible  Ducts of following sizes as per approved shop drawings, specifications :</t>
  </si>
  <si>
    <t>Control Panel &amp; Wiring (including actuators)</t>
  </si>
  <si>
    <t>Supply, Installation, Testing of 125mm deep antivibration flexible  joints at the outlet of  air handling units/ductable split units//inline fans. Flexible connections  shall be constructed using fire retardant  fabric with   extruded aluminium frame/flange on both sides of approved make.</t>
  </si>
  <si>
    <t>Supply,   Installation   and   Testing    of   single piece GI round spigot made out of spinning process with 50mm height and having grooves on both sides and circular flanges. Spigots shall be installed on main ducts to facilitate connection of flexible ducts.</t>
  </si>
  <si>
    <t>Supply, Installation, Testing and commissioning  of multi box type zero leakage extruded aluminium dampers for ducts to be provided with suitable links, levers and quadrants for manual ON/OFF and control of air flow as per approved shop drawing and specifications.</t>
  </si>
  <si>
    <t>Supply and fixing of actuators of suitable rating of torque complete with control panel and manual switch, transformer, copper wiring from junction box and actuator associated with the above VCDs. Actuator shall be suitable for duct size as shown in the drawing. Quoted arrangement shall be inclusive of all arrangement requited to ON/OFF the actuator/VCD integrated with switch to shut/on the supply air to digital immersive room.</t>
  </si>
  <si>
    <t>Insulation thickness/application will be as per approved shop drawing notes.</t>
  </si>
  <si>
    <t>Supply and Application of 25mm/32mm thick closed cell elastomeric insulation in tubing form for chilled water piping as per the  specifications.  Quoted price shall be  inclusive of adhesive as per specifications. Joints shall be sealed with adhesive forming proper bonding. Quoted price shall be inclusive of  24 G aluminium cladding for chilled water piping.</t>
  </si>
  <si>
    <t>Supply, Installation and testing of extruded aluminium powder coated air transfer grilles to be provided at the door of toilets/pantry.</t>
  </si>
  <si>
    <t>UNDERDECK INSULATION FOR EXPOSED ROOF</t>
  </si>
  <si>
    <t>Supply  Installation,Testing  and Commissioning of On Line type variable air volume boxes complete with necessary controllers, Heating-Cooling digital thermostat, Damper actuator, multi point pick-up inlet Air Flow velocity, sensor and copper control wiring  and  necessary transformer, etc. as required and   as  per the specifications. VAV Boxes should be BMS compatible. VAV Boxes should be suitable to working on Cooling &amp; Heating mode as per requirement.</t>
  </si>
  <si>
    <t xml:space="preserve">From 525 to 1000          From 50 to 100              As shown on Drg. </t>
  </si>
  <si>
    <t xml:space="preserve">From 1025 to 1500        From 100 to 150            As shown on Drg. </t>
  </si>
  <si>
    <t xml:space="preserve">From 1525 to 2000        From 150 to 200            As shown on Drg. </t>
  </si>
  <si>
    <t xml:space="preserve">From 2025 to 2500        From 200 to 250            As shown on Drg. </t>
  </si>
  <si>
    <t xml:space="preserve">From 2525 to 3000        From 250 to 300            As shown on Drg. </t>
  </si>
  <si>
    <t xml:space="preserve">From 3025 to 3500        From 300 to 350            As shown on Drg. </t>
  </si>
  <si>
    <t xml:space="preserve">From 3525 to 4000        From 350 to 400            As shown on Drg. </t>
  </si>
  <si>
    <t>Supply,  Installation    and   Testing  of  pressure sensors to be installed in supply air ducts. Quoted price shall be inclusive of necessary conduting, copper control cabling from the sensors to the respective VFDs as per "Approved Shop Drawings".</t>
  </si>
  <si>
    <t>AHU ROOM ACOUSTIC LINING</t>
  </si>
  <si>
    <t xml:space="preserve">Supply and Application of acoustic/ thermal lining of walls/ceiling of  AHU rooms using resin bonded fibre glass insulation of density not less than 32Kg/CuM as per the approved shop drawings and specifications. Quoted price shall be inclusive of GSS channel, metal screws, washers, fibre glass tissue, perforated sheet  etc. as required for complete installation.    </t>
  </si>
  <si>
    <t xml:space="preserve"> TOTAL ITEM NO. 6 (AHU ROOM ACOUSTIC LINING)</t>
  </si>
  <si>
    <t>SUB HEAD II -KITCHEN VENTILATION SYSTEM (COOKING KITCHEN)</t>
  </si>
  <si>
    <t>Supplying, installing, testing and commissioning of horizontal monobloc pumps (1 W + 1 Standby) of  suitable rating, of Beacon weir/KEC make factory mounted on GI channel base with electric motor for circulation of water. Pumps shall be aligned and suitable for 415±10% volts, 50 cycle’s 3 phase power supply. One No. 3 phase isolator switch in weather proof enclosure shall be provided near motor</t>
  </si>
  <si>
    <t>In addition, quoted price shall be inclusive of civil work/channel etc. required to install FFU along with proper 18G GI sheet canopy work and vibration isolator pads to make installation vibration free, flexible canvass connection. Price shall be inclusive of bird screen at inlet.</t>
  </si>
  <si>
    <t>AW-1             7000                40-45                         1.5               Kitchen Area</t>
  </si>
  <si>
    <t>Wet section complete with double bank spray header in GI construction and nozzles, louvers PVC mist eliminators &amp;  mist  collection  tray  made  out  of  16G  GSS, strainer of fine mesh brass screen, globe valve, float valve, quick   fill,  over  flow  &amp;  drain connections, GI  medium class piping and 3 phase monobloc    pump    of   0.5HP    motor   rating(1 W + 1 Standby) as required according to  the  capacity  of  scrubber machines. Wet section  including  sump will be made of 1.25mm   thick  SS-304 A  grade  stainless steel .</t>
  </si>
  <si>
    <t>In addition, quoted price shall be inclusive of civil work/channel etc. required to install FFU along with proper 18G GI sheet canopy work and vibration isolator pads to make installation vibration free, flexible canvass connection.</t>
  </si>
  <si>
    <t>AS-1                 7000                50                            2            Kitchen Area</t>
  </si>
  <si>
    <t>Contractor to calculate static pressure drop as per final installation within kitchen and approved shop drawing ductwork for Air Washer and Air-Scrubber</t>
  </si>
  <si>
    <t>Supply, Installation, Testing of 125mm deep antivibration flexible  joints at the outlet of  air handling units/ductable split units//inline fans. Flexible connections  shall be constructed using  imported  fire retardant  fabric with   extruded aluminium frame/flange on both sides of approved make.</t>
  </si>
  <si>
    <t>THERMAL INSULATION OF DUCTS-(FOR AIR SCRUBBER DUCT)</t>
  </si>
  <si>
    <t xml:space="preserve">Supply  and  Application  of  external thermal insulation  of  ducting using aluminium foil faced fibre glass insulation of density not less than 24Kg/CuM and aluminium foil thickness of 22 microns as per the specifications and drawings. </t>
  </si>
  <si>
    <t xml:space="preserve">THERMAL INSULATION OF DUCTS-(FOR AIR SCRUBBER DUCT) - EXPOSED </t>
  </si>
  <si>
    <t xml:space="preserve">Supply  and  Application  of  external thermal insulation  of  ducting using aluminium foil faced fibre glass insulation of density not less than 24Kg/CuM and aluminium foil thickness of 22 microns as per the specifications and drawings. Insulation shall be covered necessary glass cloth &amp; UV protection paint. </t>
  </si>
  <si>
    <t>THERMAL INSULATION FOR EXPOSED DUCTS-AIR WASHER DUCT</t>
  </si>
  <si>
    <t>THERMAL INSULATION FOR DUCTWORK-AIR WASHER DUCT IN AC AREA</t>
  </si>
  <si>
    <t>SUB HEAD I-SANITARY FIXTURES AND FITTINGS</t>
  </si>
  <si>
    <t xml:space="preserve">All Sanitary fixtures including bottle traps (from approved make list), shall be issued free of cost by the  "Employer". The contractor rates to include for supply all fixing/supporting  accessories like nuts, bolts, screws, hangers, rubber buffers, CI or MS brackets, anchor fastners, sealents, washers, adhesives, Flanges, plumber's tape, white cement, masking tape (if required for protection), which are required for the successful installation of the fixtures/fittings in a neat workman like manner. </t>
  </si>
  <si>
    <t>Rates are inclusive of fixing/ work at all the heights, depths and locations within the project premises.</t>
  </si>
  <si>
    <t>Provision of extension piece for final connection of CP fitting shall be supplied and installed by the contractor accordingly (as required)</t>
  </si>
  <si>
    <t>Providing, Supply, installation, testing and commisning of  C.P. brass angle valve with C.P. wall flange, Nut and Washer etc. complete as required for 15 mm &amp; 20 mm dia</t>
  </si>
  <si>
    <t>Providing, Supply, installation, testing and commisning of  15 mm dia C.P. brass bib cock with C.P. wall flange of approved quality</t>
  </si>
  <si>
    <t>Providing, Supply, installation,testing and commissioning of Stainless steel sink  (Single bowl with drainboard sink) 304 Grade SS,Matt Finish medium size 1000 X 500MM) supported by CI / MS Brackets duly painted, CP cast brass bottle trap with extension piece, rubber adaptor, CP copper connecting pipes, wall flange, union, CP brass chain, rubber plug, nuts, washers, waste connection complete &amp; making good the walls, floor wherever required.</t>
  </si>
  <si>
    <t>Providing, Supply, installation, testing and commisning of  15 mm dia C.P. brass sink mixer (wall mounted ) with 150 MM swivel spout, with C.P. wall flange of approved quality</t>
  </si>
  <si>
    <t xml:space="preserve">Providing, Supply, installation,testing and commissioning of High Speed hand dryer suitable to be operated with 230 volts, single phase, with fully hygienic operations with all accessories including cutting and making good the walls, wherever required. </t>
  </si>
  <si>
    <t>Providing and fixing CP Brass 32mm size Bottle Trap of approved quality &amp; make and as per the direction of Engineer-in-charge.</t>
  </si>
  <si>
    <t>Providing, Structural steel members in position at all levels and at all heights as specified in the drawings made out of standard MS sections consisting of MS angles, ISMC, ISMB conforming to local &amp; international standards Cost to include fabricating necessary Gusset Plates, Stiffener plates, Brackets, Bolts, Cleats, seating angles etc., to the required size, shape, alignment etc, as per the drawings. Cost to include welding of members using structural steel welding electrodes as per ocal &amp; international standards , necessary equipments, tools and tackles, staging, scaffolding required etc.,complete. including a coat of zinc chromate primer.</t>
  </si>
  <si>
    <t>Providing, Supply, installation, testing and commisning of Grease Separator having grease storage capacity of 40 litre and total liquid holding capacity of 130 litre , all as per standard design and including making connections with sink. 
Material  : Fabricated with 2 mm
               thick SS 304 grade stainless 
               steel sheet</t>
  </si>
  <si>
    <t>SUB HEAD II-WATER SUPPLY</t>
  </si>
  <si>
    <t>Providing and fixing Chlorinated Polyvinyl Chloride (CPVC) pipes, having thermal stability for hot &amp; cold water supply, including all CPVC plain &amp; brass threaded fittings, including fixing the pipe with clamps at 1.00 m spacing. This includes jointing of pipes &amp; fittings with one step CPVC solvent cement and testing of joints complete as per direction of Engineer in Charge.</t>
  </si>
  <si>
    <t>Internal work - Exposed on wall</t>
  </si>
  <si>
    <t xml:space="preserve">Providing and fixing CPVC (Chlorinated Poly Vinyl Chloride) water supply pipes with pipe as per CTS SDR 11 (operating pressure - 7 Bar @ 82 Deg C and 28 Bar @ 23 Deg C)for pipes from 1/2 Inch to 2 Inch. Schedule 40 Pipe to be used from 2-1/2 Inch to 6 Inch. Pipes shall be joined using solvent welded CPVC fittings i.e. Tees, Elbows, Couplers, Unions, Reducers, brushings etc. including transition fittings (connection between CPVC &amp; metal pipe/GI) i.e. Brass Adaptors (both Male &amp; Female threaded) conforming to ASTM D-2846. ASTM F441 with only CPVC solvent cement conforming to ASTM F-493. </t>
  </si>
  <si>
    <t>Cost shall be inclusive of (a)Making maximum of 7.5 x 7.5 cm chasing in wall and floors for the pipe, making good the same by using 1:1 cement mortar over the wire mesh  and providing protection to embedded pipes and fittings (in wall chase) by wrapping two layers of 400 micron polythene sheet including proper overlaps on joints complete as required or (b) Fixing/supporting the pipes (&amp; fittings) at wall/ceiling level supported by galvanized clamps, hangers etc, as per specification. Exposed pipes to be painted of legends with direction arrow. GI pipe sleeves suitable higher size shall be provided wherever the pipes are crossing the fire rated walls / floors slab and sealing the sleeves with glass wool in between and fire sealant compound at either end all as per  Project Manager's / Consultant requirement.  All termination points for installation of faucets shall have brass termination fittings.  Installation shall be to as per Technical Manual of manufacturer of pipes &amp; fittings.</t>
  </si>
  <si>
    <t>Providing  &amp;  fixing  full way lever operated forged brass ball valve of brass body with forged brass hard chromeplated steel ball tested to a pressure not less than 15 Kg / sqcm with threaded / flanged joints complete with nuts, bolts, gaskets, washers etc.</t>
  </si>
  <si>
    <t>Providing &amp; fixing of butterfly valve (PN 16) with flanges, nut bolts, gaskets and necessary pad locking arrangement  complete required.</t>
  </si>
  <si>
    <t xml:space="preserve">Supplying, laying/ fixing, testing and commissioning of following thickness resin bonded fiber glass pipe section insulation having density 80 kg/cum or mineral wool (non combustible) having density of 144 Kg/ cu m duly covered with a layer of 120 gm/sqm polythene sheet (vapour barrier) on existing pipe and finally applying 0.63mm aluminium sheet cladding complete with type3 , grade 1 roofing feltstrip(as per IS:1322 as amended up to date ) at joints etc. as per specifications and as required. </t>
  </si>
  <si>
    <t>SUB-HEAD III- DRAINAGE</t>
  </si>
  <si>
    <t>Providing, Supply, installation,testing and commissioning of UPVC Soil, Waste &amp; Vent system conforming to IS : 13592 - Type B and UPVC fittings (moulded as well as fabricated) like bends, tees, Y-tees, crosses, boss connections, access pieces, saddle pieces, cleanouts, adaptors for connections to other materials, plugs, reducers, cowls, offSet and other specials. Jointing shall be done with pushfit EPDM ring jointing technique in general. Solvent cement joints may be provided for fittings and specials which are not manufactured with pushfit rubber joints. Pipes may be laid / fixed in sunken floors, under slung from ceiling. The pipes laid in sunken floor shall be encased with 75 mm thick cement concrete (1:2:4) all around. The installation shall be complete in all respects including cutting chases / holes in walls, slabs and making good the same as per specifications.</t>
  </si>
  <si>
    <t xml:space="preserve">Providing GI pipe sleeves of suitable higher size wherever pipes crossing a fire rated wall / floor slab and sealing of space around pipe and pipe sleeve with glass wool in between and fire proof sealent at either end to the satisfaction of the Project Manager / Consultants and making good the same after pipes have been duly laid and testing complete. </t>
  </si>
  <si>
    <t>Providing, fixing, jointing, testing and commissioning UPVC (Class III) Rain water downtake pipe conforming to IS:4985 cut to required lengths including all necessary fittings and specials.UPVC fittings (moulded as well as fabricated) like bends, tees, Y-tees, crosses, boss connections, access pieces, saddle pieces, cleanouts, adaptors for connections to other materials, plugs, reducers, cowls, offsets and other specials. Fixing at wall/ceiling level supported by galvanized steel clamps &amp; hangers etc. Making proper connection with cement solvent joint as per BIS / manufacturer. Cutting, chases / holes in floors / walls / slab and making good wherever required. (All major MS  structure to hold the stack with fixing including anchor fasteners,sand,cement etc is included in this  item).</t>
  </si>
  <si>
    <t>Providing and fixing of UPVC Floor Traps formed out of bore 'P' trap with 50 mm water seal, setting in 1:2:4 mix cement concrete block or clamping to the wall or suspending with the ceiling including cutting and making good the walls and floors wherever required, With Heavy class SS grating with Cockroach proof SS strainer of approved design including setting in floor with cement motor to match with floor finish as per architect requirement suitable for waster F.D. &amp; F.T.</t>
  </si>
  <si>
    <t>Providing and fixing of UPVC Urinal Traps formed out of bore 'P' trap with 50 mm water seal, setting in 1:2:4 mix cement concrete block or clamping to the wall or suspending with the ceiling including cutting and making good the walls and floors wherever required, With SS grating with Cockroach proof SS strainer of approved design including setting in floor with cement motor to match with floor finish as per architect requirement suitable for waster U.T.</t>
  </si>
  <si>
    <t>Providing and fixing clean out/floor clean out plug consist of CI bend &amp; GI socket heavy class with cap &amp; key for opening male threaded cap etc. including lead caulked to CI pipes complete in all respects as per drawing/ sample  approved by Engineer -in -Charge FCO (floor clean out plug shall be flushed with floor finish).: 100 mm dia. and Matching with Item no.31 or as per Architure approvals.</t>
  </si>
  <si>
    <t>Providing and fixing floor drain made out of 110x75 mm OD uPVC. elbow connected to uPVC pipe complete as per direction of Project Manager.</t>
  </si>
  <si>
    <t>Making khurras 45x45 cm with average minimum thickness of 5 cm cement concrete 1:2:4 (1 cement : 2 coarse sand : 4 graded stone aggregate of 20 mm nominal size) over P.V.C. sheet 1 m x1 m x 400 micron, finished with 12 mm cement plaster 1:3 (1 cement : 3 coarse sand) and a coat of neat cement, rounding the edges and making and finishing the outlet complete.</t>
  </si>
  <si>
    <t>Providing, jointing, testing and fixing UPVC Soil, Waste &amp; Vent system conforming to IS : 13592 and UPVC fittings (moulded as well as fabricated) like bends, tees, Y-tees, crosses, boss connections, access pieces, saddle pieces, cleanouts, adaptors for connections to other materials, plugs, reducers, cowls, offset and other specials. Jointing shall be done with pushfit EPDM ring jointing technique in general. Solvent cement joints may be provided for fittings and specials which are not manufactured with pushfit rubber joints.</t>
  </si>
  <si>
    <t>Providing and laying cement concrete 1:5:10 (1 cement : 5 coarse sand : 10 graded stone aggregate 40 mm nominal size) all-round sewerage pipes including bed concrete as per standard design :</t>
  </si>
  <si>
    <t>Providing and fixing square-mouth S.W. gully trap grade ‘A’' complete with C.I. grating, brick masonry chamber with water tight C.I. cover with frame of 300x300 mm size (inside) the weight of cover to be not less than 4.50 kg and frame to be not less than 2.70 kg as per standard design:</t>
  </si>
  <si>
    <t>SUB-HEAD IV-FIRE FIGHTING</t>
  </si>
  <si>
    <t>Supply, installation, testing and commissioning  of following sizes of  pipes  conforming to IS-1239 with all accessories like all fittings ( all pipes &amp; fittings upto 50mm dia threaded  shall be the threaded Ductile Iron (ASTM A536) or Cast Iron (ASTM A126) or  Forged Steel fittings and for pipes above 50 mm dia MS fitting with welded joint shall be used) including tees, elbows, reducers, union,  flanges, rubber gaskets,  GI  nuts  bolts,  washer including supporting/fixing the pipe on wall /ceiling with clamps,   hangers (using anchor fastners) as per specification, Including synthetic enamel paint of approved shade over a coat of primer. Prior to application of primer the surface should be cleaned for any dirt, rusts, rough substance etc. Including  painting  of  legends both direction arrow as per the approval of the Project Manager</t>
  </si>
  <si>
    <t>MS pipe sleeve of suitable higher size shall be provided wherever the pipes are crossing the walls/floors and sealing the sleeves with glass wool in between &amp; fire sealent compound at either end all as per Project Manager’s requirements including  cutting holes and chases in brick, R.C.C work and making good the same to original conditions complete in all respects. All hangers, clamps, brackets etc. shall be of galvanized iron unless specified otherwise and the supply of the same shall also be included in rates under this head. Welding of any kind on the galvanized support / hanger shall not be permitted.</t>
  </si>
  <si>
    <t>For Sprinkler system - MS `C' Heavy class pipe</t>
  </si>
  <si>
    <t>Ground Floor</t>
  </si>
  <si>
    <t>Supply, installation, testing and commissioning of brass quartzoid sprinklers (UL approved) of 15 mm dia size, suitable for sustaining the pressure on the seat &amp; water hammer effect. The type &amp; temperature rating shall be as follows :</t>
  </si>
  <si>
    <t>Spray recessed (adjustable) rossette (68°C) sprinkler quick response upright type</t>
  </si>
  <si>
    <t>Spray recessed (adjustable) rossette (68°C) sprinkler quick response pendent type</t>
  </si>
  <si>
    <t>Horizontal side wall sprinkler - (68°C) sprinkler quick response</t>
  </si>
  <si>
    <t>Providing and fixing fully charged  ABC powder type (Mono-Ammonium Phosphate - MAP 90) portable fire extinguishers   conforming to IS:15683, fixed to wall with brackets complete with initial charge. (Note: The cost for stand of fire extinguisher shall be included in this rate)</t>
  </si>
  <si>
    <t>Providing and fixing CO2 type cylindrical shape fire extinguisher with fixing hangers, hose, brackets, screws to required size etc.complete as per IS:15683:2006 - wall mounted type.</t>
  </si>
  <si>
    <t xml:space="preserve">Supply, installation, testing and commissioning of forged brass ball valve with forged brass ball (suitable for test pressure of not less than 15 Kg /sq.cm of the following size including providing necessary union / flange. </t>
  </si>
  <si>
    <t>Providing &amp; fixing flow switch in following sizes M.S. pipe including connection etc as required.</t>
  </si>
  <si>
    <t>Supplying,fixing and commissioning of single headed internal hydrant valve with instantaneous Gunmetal/Stainless Steel coupling of 63 mm dia with cast iron wheel ISI marked conforming to IS 5290 (Type -A) with blank Gunmetal/Stainless Steel cap and chain as required :
Single headed Gunmetal :-</t>
  </si>
  <si>
    <t>Supplying,fixing and commissioning of 63 mm dia, 30 m long RRL hose pipe with 63 mm dia male and female couplings duly bound with GI wire, rivets etc. conforming to IS 636 (type-A) as required :
Gun Metal :-</t>
  </si>
  <si>
    <t>Supplying and fixing first-aid Hose Reel with MS construction spray painted in post office red, conforming to IS 884 complete with the following as required.
20 mm nominal internal dia water hose thermoplastic (Textile reinforced) type -2 as per IS: 12585
20 mm nominal internal dia gun metal globe valve &amp; nozzle.
Drum and brackets for fixing the equipmets on wall.
Connections from riser with 25 mm dia stop gun metal valve &amp; M.S. Pipe and socket.
40 m :-</t>
  </si>
  <si>
    <t>Supplying &amp; fixing 63 mm dia gun metal short branch pipe with 20 mm nominal internal diameter size nozzle conforming to IS 903 suitable for instantaneous connection to interconnect hose pipe coupling as required :
Gun metal :-</t>
  </si>
  <si>
    <t>Supply, installation, testing and commissioning of indoor type hose lockable cabinet frames fabricated from 2100 x 900 x 550mm(in front)/250mm(in back) angle iron sections and cabinet door is 550 mm with 1 SWG CRCA MS Sheets with full front thick rigid door (with MS frame) of size 2.1 m x 0.5m with centre opeaning and locking arrangement, suitable to accommodate landing valves, 15 m long hoses, first-aid hose reel, telephone, aler button, fire extinguishers and branch pipe nozzle &amp; fire mans’ axe. The cabinet frame shall be painted with one coat of primer and two or more coats of synthetic enamel paint of approved make and shade as required. The item shall be complete of MS housing with front door for the cabinet along with hammer.</t>
  </si>
  <si>
    <t>custom - Indian make</t>
  </si>
  <si>
    <t>Material : Acrylicl + Metal work in SS frame pipe /sheet with PVD color as per approved
Light source - led bulb 
size 800mm dia
Light Source:
LED
Voltage:
110V 220V
Install Style:
Surface mounted
Is Dimmable:
No
Emitting Color:
Warm White (2700-3500K) 
Switch Type:
Touch On/Off Switch
Usage:
Holiday
Lighting Area:
&amp;gt;30square meters 15-30square meters 5-10square meters 3-5square meters 10-15square meters 1-3square meters
Body Color:
AS photo
Application:
Foyer / Lounge
Base Type:
E27
Number of light sources:
&gt; 20
Lampshade Color:
White
Finish:
Iron
Material:
Copper
Technics:
Hot Bending
Item Code:
486413391
Category:
Ceiling Lights</t>
  </si>
  <si>
    <t>Brands : Custom Light - Zolux / Truemoon or As Equivlant 
Readymade light - White Teak / Jainsons (Readymade)
Imported : PRECIOSA / SWORISKI / DH Gate</t>
  </si>
  <si>
    <t>Executive lounge ceiling</t>
  </si>
  <si>
    <t xml:space="preserve">Feature in POP False ceiling Work </t>
  </si>
  <si>
    <t xml:space="preserve">Recessed Downlighter - LED CRYSTA COB SWIVEL SPOTLIGHT 9 W 4000 K
LED Recessed 9W LED, colour temperature of 3000K-4000K,  Ø = 78mm
Base Price @ 1395/- each
</t>
  </si>
  <si>
    <t xml:space="preserve">9W Circular ceiling light fixture
</t>
  </si>
  <si>
    <t>Custom ART Work (FRP or Mould work or Brass or Sculpture etc.)</t>
  </si>
  <si>
    <t xml:space="preserve"> Universal India studio / Aarav Art / Chugli or Equivlant</t>
  </si>
  <si>
    <t>TOTAL FOR COMMON LIGHT FIXTURES</t>
  </si>
  <si>
    <t xml:space="preserve">FEATURE DESIGNER LIGHT FIXTURES 
</t>
  </si>
  <si>
    <t>COMMON LIGHT FIXTURES</t>
  </si>
  <si>
    <t>DECORATIVE LIGHT FIXTURES</t>
  </si>
  <si>
    <t>CF-01</t>
  </si>
  <si>
    <t>RF-01</t>
  </si>
  <si>
    <t>ST-01, STONE MARBLE, COLOR : BROWN MARBLE</t>
  </si>
  <si>
    <t>WD-01, SOLID WOOD, COLOR : (DARK OAK) VC735-WENGE</t>
  </si>
  <si>
    <t>ST-02, CREMA MARFIL</t>
  </si>
  <si>
    <t>Modular socket Plate : Gold plated</t>
  </si>
  <si>
    <t>FB-01, FABRIC, COLOR : (BLUE)31-CELADON</t>
  </si>
  <si>
    <t xml:space="preserve">MT-01, METAL, COLOR : BLACK , HAIRLINE </t>
  </si>
  <si>
    <t>ST-01, STONE MARBLE  COLOR : WHITE VENUS</t>
  </si>
  <si>
    <t>WD-01, SOLID WOOD, COLOR : VC735-WENGE</t>
  </si>
  <si>
    <t>MT-01  METAL, COLOR : WHITE GOLD</t>
  </si>
  <si>
    <t>FB-01  FABRIC, COLOR : ( DARK BLUE) 28-PETROL</t>
  </si>
  <si>
    <t xml:space="preserve">WD-01, SOLID WOOD, COLOR : MALAYSIAN OAK </t>
  </si>
  <si>
    <t>FB-01  FABRIC AS PER PICTURE</t>
  </si>
  <si>
    <t>MT-01  METAL, COLOR : GOLD , HAIRLINE</t>
  </si>
  <si>
    <t>FB-01  FABRIC, COLOR : (RED) C102-041 RUBY</t>
  </si>
  <si>
    <t>FB-01, FABRIC, COLOR : (BLUE)C153-N10-14 POSEIDON</t>
  </si>
  <si>
    <t>FB-01  FABRIC, COLOR : (LIGHT GREY) 12-LAMESTONE</t>
  </si>
  <si>
    <t>FB-01  FABRIC, COLOR : (STEEL GREY)</t>
  </si>
  <si>
    <t xml:space="preserve">Providing &amp; laying PUFFE : Ø600xH450MM
</t>
  </si>
  <si>
    <t xml:space="preserve">Providing &amp; laying PUFFE Ø450xH450MM.
</t>
  </si>
  <si>
    <t>FB-02, FABRIC, COLOR : (BLUE)WC978-053 AEGEAN</t>
  </si>
  <si>
    <t>FB-01, FABRIC, COLOR : (PURPLE)C102-092 EGGPLANT</t>
  </si>
  <si>
    <t xml:space="preserve">FB-01, FABRIC COLOR-BEIGE </t>
  </si>
  <si>
    <t>CF-02</t>
  </si>
  <si>
    <t>CF-03</t>
  </si>
  <si>
    <t>CF-04</t>
  </si>
  <si>
    <t>CF-05</t>
  </si>
  <si>
    <t>CF-06</t>
  </si>
  <si>
    <t>CF-07</t>
  </si>
  <si>
    <t>CF-08</t>
  </si>
  <si>
    <t>CF-09</t>
  </si>
  <si>
    <t>CF-10</t>
  </si>
  <si>
    <t>CF-11</t>
  </si>
  <si>
    <t>CF-12</t>
  </si>
  <si>
    <t>CF-13</t>
  </si>
  <si>
    <t>CF-14</t>
  </si>
  <si>
    <t>CF-15</t>
  </si>
  <si>
    <t>CF-16</t>
  </si>
  <si>
    <t>CF-17</t>
  </si>
  <si>
    <t>CF-18</t>
  </si>
  <si>
    <t>CF-19</t>
  </si>
  <si>
    <t>Stenley / Dtale Modern / Innerspace / Furniturewala or As per approved</t>
  </si>
  <si>
    <t xml:space="preserve">Dismentling, Removing, stacking &amp; Re-using of Existing MS Partion frame work (considering or assuming 50% of total qty for re- using ) as per the actual work done at site, to be vrified and inspect by the site incharge. (Note : Actual measurement to be verified at site by the site incharge) Non used material to be handover to project client team by the GC vendor.
</t>
  </si>
  <si>
    <t>* Any External scope Façade or allied dovelopment area work not considered and included</t>
  </si>
  <si>
    <t xml:space="preserve">Chandelier light 02 (p2) book shelf area &amp; quit zone 
</t>
  </si>
  <si>
    <t>New</t>
  </si>
  <si>
    <t>Old</t>
  </si>
  <si>
    <t>4C x 6 sqmm + 2Rx1CX6sqmm</t>
  </si>
  <si>
    <t>New (changes from R13- finishes not mention and socket plate</t>
  </si>
  <si>
    <t>New (changes from R13- Design change and finishes)</t>
  </si>
  <si>
    <t>Old (changes from R13- fabric and finishes changes and chair size same but design change)</t>
  </si>
  <si>
    <t>Old (changes R13- fabric finishes but design change)</t>
  </si>
  <si>
    <t>Old- chair design change</t>
  </si>
  <si>
    <t>Size change from R8</t>
  </si>
  <si>
    <t>old (MT-01 METAL  COLOR : BLACK , HAIRLINE- not mention at R14, wood colour new added</t>
  </si>
  <si>
    <t xml:space="preserve">Supply and Application of 16mm thick  closed cell   nitrile rubber elastomeric  insulation for exposed roof towards underdeck insulation. Quoted price shall be inclusive of Pidilite SR-505/998  adhesive as required and  as per the specifications. </t>
  </si>
  <si>
    <t>Creative Design</t>
  </si>
  <si>
    <t>ANSPIPL</t>
  </si>
  <si>
    <t>I.E.</t>
  </si>
  <si>
    <t>Chandlier designer in Lounge Area as specified - 800mm dia as per design x 650mm high + suspension 400mm high
Cutomised &gt; Indian make
Material : Borosil glass + SS Pipe with PVd coated color as per approved
Light source - led bulb 
Basic rate @90000/- each</t>
  </si>
  <si>
    <t>Chandlier designer in Lounge Area as specified - 3000mm Long x 1800mm wide as per design x 600mm high +  450mm high for suspension
Cutomised &gt; Indian make
Material : Acrylic + Translusent glass diffuser
Allumunium metal body with Electroplating + SS Pipe PVD Coated color as per approved
Light source : LED Profile 
Basic rate @450000/- each</t>
  </si>
  <si>
    <t>For Above Reception table Ceiling -  Overall size 5mtr long / Multifold or design
Cutomised &gt; Imported
Material : Imported Injected Crystal with lighting + Acrylic + Translusent Fabric
SS body  with White gold PVD finish color as per approved
Light source : LED Strip imported
Specification : As per Manufacture
Source : PRECIOSA / SWORISKI 
Basic rate @135000/- each</t>
  </si>
  <si>
    <t>Lounge Area Curve Shape Designer Lights in Ceiling - 1400mm long in Curve shape x 400mm high + 300mm for suspension
Cutomised &gt; Indian make
Material : Asfour crystal + Metal work in Allumunium sheet with Electroplating color as per approved
Light source - led bulb 
Basic rate @27000/- each</t>
  </si>
  <si>
    <t>Lounge Area Curve Shape Designer Lights in Ceiling - 2350mm Long in Curve shape x 600mm high + 150mm for suspension
Cutomised &gt; Indian make
Material : Asfour crystal + Metal work in Allumunium sheet with Electroplating color as per approved
Light source - led bulb 
Basic rate @54000/- each</t>
  </si>
  <si>
    <t>Lounge Area Curve Shape Designer Lights in Ceiling - 1600mm Long in Curve shape x 600mm high + 150mm for suspension
Cutomised &gt; Indian make
Material : Asfour crystal + Metal work in Allumunium sheet with Electroplating color as per approved
Light source - led bulb 
Basic rate @36000/- each</t>
  </si>
  <si>
    <t>Product Dimensions, 	Overall Dimensions -
Height: 17.5"
Length: 7.5"
Width: 9.5"
Glass Dimension -
Height: 4"
Diameter: 7.25"
Base Dimension -
Height: 6"
Length: 5"
Width: 1"
Shade Color	Milky White
Frame Color	Gold
No. of Bulb Holders	1
Holder &amp; Plug Type	E-14
Package Contents	1 Premium Wall Light
Bulb Provided	Not Provided
Product Material	Metal Frame in Glossy Gold Finish with Miky White Glass Diffuser.
Product Weight (in Kg)	2.15
Country Of Origin	- Imported
Basic rate @10800/- each</t>
  </si>
  <si>
    <t xml:space="preserve">12 leaf shape flower pattern feature light fixture
Basic rate @45000/- each
</t>
  </si>
  <si>
    <t xml:space="preserve">25 leaf shape flower pattern feature light
Basic rate @67500/- each
</t>
  </si>
  <si>
    <t>readymade
Basic rate @27000/- each</t>
  </si>
  <si>
    <t>readymade
Basic rate @18000/- each</t>
  </si>
  <si>
    <t>Maitri</t>
  </si>
  <si>
    <t>Ensemble</t>
  </si>
  <si>
    <t>AAC BLOCK WORK : Providing and laying 100mm thick ACC block wall with grade -1 AAC Blocks of density 551.to 650kg / cum conforming to IS : 2185 ( Part -3)  in superstructure above plinth level  with R.C.C. bend at cill &amp; Lintel level with approved block laying polymer modified adhesive mortar all complete as per direction of Engineer-in-Charge. (The payment of RCC band and  reinforcement shall be made for separately).  size of block  (2'-0" x 0'-8" and width 0'-4" ). the rate also including scaffolding, curing etc. complete as specified.</t>
  </si>
  <si>
    <t>LINTEL : R.C.C- ( 1 : 1.5 : 3 ) ( 1 cement : 1.5 coarse send : 3 graded stone aggregate 20mm nominal size ) for  lintels,  Lintel in arch etc. or where ever required  I/c  reinforcement  for lintel 4no 12mm dia bars with 8mm dia rings @ 150c/c  &amp; centering  shuttering for all levels and height.( Door Lintel length as per drawing 100mm wide x 100mm height  ) The  rate includes de-shuttering, shuttering oil, binding wire, curing, tools tackles all leads &amp; heights as per direction of engineer- in -charge.</t>
  </si>
  <si>
    <t>LINTEL BEAM : R.C.C- ( 1 : 1.5 : 3 ) ( 1 cement : 1.5 coarse send : 3 graded stone aggregate 20mm nominal size ) for Bends  where ever required  I/c  reinforcement 2Nos 8mm dia bar with 8mm dia links  @ 150mm c/c  including centering  shuttering for all levels and height,( bend cross section size 100mm wide  x 75mm thick ) etc. complete. The  rate includes de-shuttering, shuttering oil, binding wire, curing, tools tackles all leads &amp; heights as per direction of engineer- in -charge.</t>
  </si>
  <si>
    <t>RCC COUNTER : R.C.C in (  1: 1.5 : 3 )  for   counters, slabs ( upto 75mm thick)    I/c  reinforcement 10mm dia bar @ 150mm c/c both ways &amp; centering  shuttering for all levels and height. The  rate includes de-shuttering, shuttering oil, binding wire, curing, tools tackles all leads &amp; heights as per direction of engineer- in -charge.</t>
  </si>
  <si>
    <t xml:space="preserve">BASIN COUNTER WORK : Providing &amp; fixing Basin counter with the understructure to be made in MS Angle 45x45mm with 4mm thick of appropriate cross section and to be treated with anti rust paint and enamel black paint. The MS frame to be clad with 12mm thick bison board / Marine ply to receive the final finish material of the counter. Counter to be  600 mm deep  with a vertical fascia of 100mm on splash &amp; upto 500mm on front drop vertical facia to be  clad with the finish material as approved. The counter to have required cutout for basin, Tap faucet, drain, dustbin etc. </t>
  </si>
  <si>
    <t>WATERPROOFING (LIQUID MEMBRANE) : Providing and applying ready to use Single Component liquid applied elastomeric waterproof membrane comprises of special blend of copolymers  and additives to provide an excellent, seamless, flexible and quick - drying waterproofing membrane.   product shall be complies the Tensile Strength: 2.15 N/mm at 20° C 1.05 N/mm at 40° C Elongation: 114% at 20° C, 86 % at 40° C Crack Bridging: &gt; 0.75mm at 0.8mm dft for wet areas takes care of critical areas such as Pipe Penetrations, Corner Fillet, Inlet / Outlet pipes etc. The surface to be treated must be dry, clean, structurally sound, free from oil, grease, wax, polish,  laitance, dust and other barrier materials. New substrate shall be allowed to cure as per standard procedure. All cracks, construction joints, pipe penetration, bore packing and corners shall be  treated prior to application of waterproofing membrane. Primer on the prepared substrate to seal off porosity and improve the substrate and allow to dry for approx. 60 minutes. Stir the waterproof  liquid manually before application. Using a brush, roller or spray, apply waterproof liquid coat on the primed surface. While the coat is still wet, Deckweb/Sealing tape should be placed on all corners, floor/wall junctions, pipe penetrations and other critical areas ensuring no air is entrapped and allow to dry. Apply 2nd coat of waterproof coat on the entire surface and allow it to cure for 4 hours before laying the screed/protection plaster/tiling. The laying of waterproofing application membrane shall be got done through the authorised applicator of the manufacturer reccomended with providing the work execution Test / warranty certification for the min 5years and max 15 years as per advised by the Project Incharge.</t>
  </si>
  <si>
    <t>WATERPROOFING (MEMBRANE HDPE WITH HEAT TORCH) : Providing and laying APP (Atactic Polypropylene Polymer) modified prefabricated five layer, 3 mm thick water proofing membrane, black finished reinforced with glass fibre matt consisting of a coat of bitumen primer for bitumen membrane @ 0.40 litre/sqm by the same membrane manufactured of density at 25°C, 0.87 - 0.89 kg/litre and viscocity 70 - 160 cps. Over the primer coat the layer of membrane shall be laid using butane torch and sealing all joints etc., and preparing the surface complete. The vital physical and chemical parameters of the membrane shall be as under : Joint strength in longitudinal and transverse direction at 23°C as 350/300 N/5 cm. Tear strength in longitudinal and transverse direction as 60/80N. Softening point of membrane not less than 150°C. Cold flexibility shall be upto -2°C when tested in accordance with ASTM, D - 5147. The laying of membrane shall be got done through the authorised applicator of the manufacturer of membrane. the
top most layer shall be finished with 15mm thick  cement mortar 1:3 (1 cement : 3 fine sand) mixed
with 2% integral water proofing compound by weight of cement  and finally finished with neat cement punning Complete. The laying of waterproofing application membrane shall be got done through the authorised applicator of the manufacturer reccomended with providing the work execution Test / warranty certification for the min 5years and max 15 years as per advised by the Project Incharge.</t>
  </si>
  <si>
    <t>SCREEDING WORK : Providing &amp; laying Screeding with 1:2:4 cement conc. (1 cement :2 coarse sand :4 graded stone agg 10mm nominal size )  in line and level including required channel shuttering, curing, troller finish etc. complete in all respect</t>
  </si>
  <si>
    <t>NEAT CEMENT SLURRY : Extra for above screeding work for floating quote of neat cement punning upto 6mm including curing etc. where as carpet, wooden floor, vinyl floor comes &amp; as per site required.</t>
  </si>
  <si>
    <t>CEMENT PLASTER : Providing and applying  15 mm thick cement plaster of mix in 1:4 (1 cement : 4 coarse sand) with admixture of waterproof binding agent liquid at 1:1 ratio with cement or as per manufacturer recomendation and applying at all levels &amp; heights including scaffolding, curing etc. complete as specified.</t>
  </si>
  <si>
    <t>SELF LEVELING SCREED : Provding and Laying premixed self-levelling Screed upto 3-4mm, compound in a powder form comprising of specially selected binders, well graded sand and synthetic polymers plasticizing agents and other ingredients. Quick and Easy to mix with Rapid installation and curing, Self-levelling, Chloride free/non-shrink, Good adhesion to cement and its substitutes (for  3 mm layer ) Used for smoothening and levelling layers for both exterior and interior use.  Also complies the standard of EN 13813, CT -C15- F-4.5 with Techincal data of  Basis Cement aggregate additives, Color Grey, Pot life at 230C 20 Minutes, Flow Life at 230C 15 minutes, Mixed density 2.05 Gm/cc, Initial Set (Vicat) 300C, (ASTM C 807) 40 minutes Final Set (Vicat), @ 300C @ 20 oC (ASTM C 807) 60 minutes 150 minutes ,Application temp and surface temp +5 ºC to +250C Compressive strength at 300C (ASTM C 349) 1 day 4 N/mm² , 7 days 12 N/mm² 28 days 15 N/mm² Flexural strength at 270C (ASTM C 348 ) 1 day 1.5 N/mm² 7 days 3.0 N/mm² 28 days 4.5 N/mm². As underlayment for carpets, vinyl, flooring and wooden floor.</t>
  </si>
  <si>
    <t>POP PUNNING : Providing &amp; applying Water Resistant and Quick Drying, Non Curable Type of average upto 12mm thick plaster of Paris and wiremesh at joints of diff. material to the walls and columns in square plumb line and level. The cost to  include scraping and removing the existing neeru finish and also the  hacking the surface of walls/columns. After leveling, the surfaces to be finished to receive paint . Rate to include provisioning of  grooves as per design. The POP puning to be carried out 100mm above the finished ceiling level and not for the area above.</t>
  </si>
  <si>
    <t>GYPSUM VERMICULITE PLASTER : Providing &amp; Applying Gypsum vermiculite plaster upto 22-25mm thick of refined and processed gypsum and vermiculite along with a mix of premium quality special binders and additives to provide easier application, better bonding, and a smooth finish. It creates a surface so smooth that no other layer is required below or above it and direct application of paint can be done over it. Conforms to IS 2547: Part 1 and 2 of “The Bureau of Indian Standard”. Direct application on brick block, RCC, and other surfaces. Ready to paint surface achieved. Spreads and finishes to a minimum thickness increasing the surface area. Fire-resistant.
Eco-friendly. No shrinkage cracks. Better, smoother, and consistent finish. More durable. Lesser dead load on the structure as it is lightweight plaster. No water curing is required. Bulk Density: 1020 Kg/m2 , Setting time: 30-35 mins. Coverage as per manufacturer recomendation with  Compressive strength : 60-70 Kg/cm2. item for all height level with required scaffolding complete as per the site and advised by the Project Incharge.</t>
  </si>
  <si>
    <t xml:space="preserve">FLOOR FILLING : Providing and laying fillers of AAC Light weight block filling with full /break pieces as per the requirements of Approved make as per LOM and size as required to Fill/Raise the floor with conceal the pipes, drains, etc as  per site requirement. The filling to be cured and Compacted to prevent any voids and dust pockets . The filler to be  adequately leveled to receive the finished flooring as specified.  </t>
  </si>
  <si>
    <t>TILE STRIPS : P/F   tile strips made out of vitrified tiles of size as per manufacturer as approved colour, shade, texture, design in varying strip sizes  (38/50/25 mm wide &amp; 200/300/400 mm long)  of approved make &amp; manufacture  for dado fixed with  cement based high polymer modified quick set tile adhesive ( water based ) conforming to IS : 15477, in a average 3mm thickness  including filling  the joints mixed epoxy cementious grout with pigment to match the shade of the tiles to give a smooth  surface. 
Base Rate of Tile @ 65 per sft</t>
  </si>
  <si>
    <t>TILE SKIRTING : Providing and fixing Vitrified tile Skirting upto 100mm high  fixed with  12 mm thick bed of cement mortar 1:3 (1 cement : 3 coarse sand) and jointing with grey cement slurry @ 3.3kg per sqm, including pointing and joint finish in epoxy cemetious grout with pigment of matching shade complete.
Base Rate of Tile @ 65 per sft</t>
  </si>
  <si>
    <t>GRANITE FLOORING  : Providing and fixing 18 mm thick gang saw cut, mirror polished, prepolished, machine cut of required size, approved shade, colour and texture laid over 20 mm thick base cement mortar 1:4 (1 cement : 4 coarse sand), joints treated with white cement, mixed with matching pigment, epoxy touch ups, including rubbing etc. complete and at all level. ( Actual size of stone to be measured &amp; paid ). Cost also include the Protection covering till handover with polythin+POP as per advised by the Project Incharge. ( Basic cost of Granite stone @ Rs. 250/- per sft)</t>
  </si>
  <si>
    <t>GRANITE CLADDING : Providing and fixing 18 mm thick gang saw cut, mirror polished, prepolished, machine cut of required size, approved shade, colour and texture laid over 20 mm thick base cement mortar 1:3 (1 cement : 3 coarse sand), joints treated with white cement, mixed with matching pigment, epoxy touch ups, including rubbing etc. complete and at all level. ( Actual size of stone to be measured &amp; paid ). Cost also include the Protection covering till handover with bubble sheet as per advised by the Project Incharge. ( Basic cost of Granite stone @ Rs. 250/- per sft)</t>
  </si>
  <si>
    <t xml:space="preserve">GRANITE SKIRTING : Providing 18 mm thick Granite stone in Skirting of upto 75-100 mm high with epoxy resin based adhesive, including cleaning etc. complete or alternatively laid over  12mm. thick cement mortar 1:3 (1 cement :3 coarse sand) and jointed with cement slurry complete as per pattern and design .including necessary grooves, edge chamfering, grinding &amp;  polishing as required complete in all respect. 
( Basic cost of Granite stone @ Rs. 250/- per sft ( As per approved)( Actual Length to be measured &amp; paid ). </t>
  </si>
  <si>
    <t xml:space="preserve">CORION CLADDING : Providing and fixing  12mm thick Solid surface ( Corian )  for Basin Counter/Ledge/Jamb/cill etc fixed  with adhesive of approved make including jointing with adhesive   mixed  with pigment to matching the shade of solid surface complete as per drawing .including edge chamfering, buffing, polishing complete in all respect. ( Basic cost of solid surface ( Corian )  @ Rs. 750/-per sft )( Actual size  to be measured &amp; paid ). </t>
  </si>
  <si>
    <t>MARBLE FLOORING : Providing and fixing Marble work 20mm thick, mirror polished, prepolished, machine cut of required size, approved shade, colour and texture laid over 20 mm thick base cement mortar 1:4 (1 cement : 4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 Actual size of stone to be measured &amp; paid ). Cost also include the Protection covering till handover with polythin+POP as per advised by the Project Incharge.</t>
  </si>
  <si>
    <t>MARBLE STRIPS : Providing and fixing Marble strip work in existing flooring using diffrent color shade and sizes in width strips of 20mm thick, mirror polished, prepolished, machine cut of required size, approved shade, colour and texture laid over 20 mm thick base cement mortar 1:4 (1 cement : 4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Actual Lenght of stone strps to be measured &amp; paid ). Cost also include the Protection covering till handover with polythin+POP as per advised by the Project Incharge.</t>
  </si>
  <si>
    <t>MARBLE CLADDING : Providing and fixing Marble work 20mm thick, mirror polished, prepolished, machine cut of required size, approved shade, colour and texture laid over 20 mm thick base cement mortar 1:3 (1 cement : 3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Actual size of stone to be measured &amp; paid ). Cost also include the Protection covering till handover with bubble sheet as per advised by the Project Incharge.</t>
  </si>
  <si>
    <t>MARBLE DESIGNER CLADDING : Providing and fixing Marble designer work 20mm thick marble with random size cut pcs in 200/300/400mm high x 75/100/125mm in width with making taper cut on edge to ake 4mm wide groove on vertical/horizontal as per design, all the surface, edges, V groove shall be mirror polished, all the marble will be jet water machine cut of required size, approved shade, colour and texture laid over 20 mm thick base cement mortar 1:3 (1 cement : 3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Actual size of stone area legth x height to be measured &amp; paid ). Cost also include the Protection covering till handover with bubble sheet as per advised by the Project Incharge.</t>
  </si>
  <si>
    <t>KOTA STONE FLOORING : Provide and lay  25mm thick, machine cut and polished Kota Stone of aprroved colour and texture laid over 20 mm thick base cement mortar 1:4 (1 cement : 4 coarse sand), joints treated with white cement, mixed with matching pigment, epoxy touch ups, including rubbing polihing etc. complete and at all level. ( Actual size of stone to be measured &amp; paid ). Cost also include the Protection covering till handover with polythin+POP as per advised by the Project Incharge. ( Basic cost of Granite stone @ Rs. 65/- per sft)</t>
  </si>
  <si>
    <t xml:space="preserve">Providing &amp; fixing 15mm thick Engineered wooden flooring of approved make &amp; shade in chevron pattern with 8mm thick base ply and 2mm thick base foam including all fixing arrangement &amp; required profile &amp; skirting complete in all respect. (Basic cost of Engineered Wooden  flooring @ Rs. 650 per sft) (Actual carpet area at site to be measured &amp; paid ).  
</t>
  </si>
  <si>
    <t xml:space="preserve">Providing &amp; fixing carpet flooring (20-22 ounce, 8-10mm thick , Dyed Nylon Loop Piled tuffted, vinyl backing, plank/tile /roll form) with water based adhesive spread using nylon brush on smooth base surface and carpet pasted in uniform approved pattern complete.
Also the extra for cushioning 8mm thick underlay base foam including all fixing arrangement complete in all respect as per the suggested and advise by the Architect. </t>
  </si>
  <si>
    <t>MARBLE COMBINATION FLOORING : Providing and fixing Marble combination work with 20mm thick, mirror polished, prepolished, water jet cuting of required size and pattern, approved shade, colour and texture inlay as per the design approved by the Architect, laid over 20 mm thick base cement mortar 1:3 (1 cement : 3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Actual size of stone to be measured &amp; paid ). Cost also include the Protection covering till handover with bubble sheet as per advised by the Project Incharge.</t>
  </si>
  <si>
    <t>MARBLE CURVE CLADDING WITH POLISHED : Providing and fixing Marble curve cladding made of Mine Marble Block CUBE (Max size refer 4mtr Long x 1mtr wide x 1 mtr high) cut in variable thickness or size as per the design requirement,  Marble Slab shall be Chiseled and Saw cut as per the approved design requirement. Wall Cladding shall be of upto  20mm thickness finish marble with mirror polished and Rubbing / Buffing of protection clear coating all the external surface in plain,curve, moulded or round, Groove and exposed edges etc. 
STEP 1 : Marble Slab Cutting - Marble Curve Slab shall be cut in approved thickness and size with chiseld of marble stone upto the required depth with limit of 20mm thickness finish slab. slab shall be cut in variable size in width as per the design and Length/Height upto 4mtr with Either single/Equal divide cut pcs. requirement, also the Slab cut in Random feature variation shape of CURVE / CURVE with MOULDED / PLAIN (For cove), Flutted with Curve etc.
STEP 2 : Marble Slab Fixing - Marble slab shall be Fix or Pasted on Existing Base frame of Natural Fiber Polymer Composite Wood/Board (Eco freindly, Recyclable) Board/Ply Panneling on MS Frame as per the Partition/Panneling and Structural detail drawing. Marble slab shall be pasted on base ply with using Stone Pasting Adhesive / chemicals with Ensure to maintain the proper back surface area shall be spread and cover with appropriate layer thickness as per the recommendation of Approved Brand Manufacturer and Technical requirements. All surfaces must be dimensionally stable according to IS 1443-1972, level, cured, undamaged, compact, rigid, resistant, dry and free from any debonding agents and from damp rising.
STEP 3 : Marble Intermidiate / Side Profiles - Marble Intermidiate Joints shall be treated or finished with 25mm wide SS T Profile in PVD Finish as per color aproved, curve or bend shape follows as per the Marble shape to maintain the even finish surface level, also this profile shall be back connected to Partition/Panneling Structural supports for marble fixing stabilty. Marble Side Edge / Bottom / Top also cover with U Shape / L shape Insert Profile in SS with PVD Finish as per color approved by the Architect. Also the vendor need to cover the finish product till the Handover with Bubble sheet / Temp. Partiton covering to Protect from any damage accures.
Note : Mode of Measurement shall be in SQM and to be measure with Length x Height, No extra measure for curve or wastage, profile, polish, cutting etc. as it is included in item Rate quoted by the vendor. (Overall Cladding wall Size : 14mtr Long x 4mtr High)</t>
  </si>
  <si>
    <t>WOODEN DOOR FRAME : Providing and fixing  door and window frames made out of Natural Fiber Polymer Composite Wood/Board (Eco freindly, Recyclable) with necessary groove ( 6mm x 6 mm ) &amp;  single rebate  including necessary M.S. hold-fasts in cement concrete blocks 1: 2: 4 / fasteners ( expendable 10mm dia ) on either side fixed in line and level.  The frame to be treated with necessary anti-termite chemical and fire retardant paint on partition side &amp; finally finished with PU polish/Paint  complete in all respect.</t>
  </si>
  <si>
    <t xml:space="preserve">LAMINATED DOOR SHUTTER : Providing and fixing 38 mm. thick flush door shutters   core of  block board ( MR Grade )  construction with  well matched 1mm thick  laminate  sheet  of approved make &amp; shade on both sides of shutter including  white ash wood  edge lipping (12mm thick) finish with  PU polish, all required fittings such as 4 nos. 125 mm. size brass butt hinges per leaf  with necessary screws and S.S. fittings including handles, tower bolts, door stopper, rubber buffer, vision slit as per design with 6mm thick glass with wooden beading ( white ash wood ), handles,motrise dead lock with one side key knob cylinder finish in rose gold SS  etc.  complete in all respect. .( Basic cost of laminate @ Rs. 90/- sft ) ( Actual size of shutter to be measured &amp; paid ). </t>
  </si>
  <si>
    <t>LAMINATED SHAFT SHUTTER : Providing and fixing 25 mm. thick flush door shutters core of block board ( MR Grade ) construction with  well matched 1mm thick  laminate   sheet of approved make &amp; shade on both faces of shutter including white ash wood  edge lipping (12mm thick) finish with  PU polish, all required fittings such as 4 nos. 125 mm. size brass butt hinges per leaf with necessary screws and S.S. fittings including handles, tower bolts, door stopper, rubber buffer,    etc.  complete in all respect.( Basic cost of laminate @ Rs. 970/-Sqm)  ( Actual size of shutter to be measured &amp; paid ). ( Shaft &amp; Janitor Room Entry Door )</t>
  </si>
  <si>
    <t>FIRE RATED WOODEN DOOR 2HR. RATING : Providing &amp; Fixing of  120min rating wooden fire door shutter with frames as per the specification as per below : -
Frame : P/f Door frames manufactured out of Hardwood Mirandi of nominal section 120mm x 70mm with heat activated Intumescent fire seal strips of size 10mm x 4 mm provided in grooves on all three sides of the frame on both side. Hardwood to be Treated with VIPER Fire Retardant Primer FR 880 and VIPER Finishing Paint FRS 881 Use two coats of Fireguard FR880 Wood Primer followed by 2/3 coats of Fireshield FRS 881 Finishing paint even on prev iously painted/polished surfaces. (FIRESHIELD FRS 881 FINISHING PAINT FR-881 of CPWD-DSR approved item Ref.Page 165 Code no 13.88a-2002) as per color approved by the Architect.
Shutter : Door shutter of 52mm thickness conforming to BS:476 part 22 and IS-3614 Part 2 as per prototype tested from CBRI Roorkee for stability and integrity and insulation, with comprising of 75x48mm hardwood internal timber frame work, with infill 25mm thick Fire rated rock wool insulation having density 96kg/m3, the insulation shall be sandwiched between 2nos 12mm thick noncombustible(calcium silicate) boards, cladded with 3mm thick commercial ply on both sides of shutter with heat activated intumescent fire seal strip of size 20x4mm make Sealz mounted in the grooves of expose/concealed lipping all around the shutter except bottom.. 
Finishing / Hardware :- 
Frame to be painted with VIPER Finishing Paint FRS 881 as per color approved by the Architect
Shutter finish with 1mm thick Laminate on Both Side - conforming to HSN 4823
SS Hinges - 04 nos per leaf - conforming to HSN 8302
Door Closer - conforming to HSN 8302
6mm thick VP Fire Rated Clear  - 200x300mm - conforming to HSN 7007
Trim- conforming to HSN 8302
Dash Fastner-08nos.per leaf- conforming to HSN 7318
Panic Bar conforming to HSN 8302 (Optional) cost to be separated
Note : Contracter shall need to submit the manufacturer shop drawing for the fire for approval before ordering.</t>
  </si>
  <si>
    <t>FIRE RATED METAL DOOR 2HR. RATING : Providing &amp; Fixing of  120min rating metal fire door shutter with frames as per the specification as per below : -
Frame : P/f Door frames manufactured out of steel frames to be single rebate profile of NDRF 100 x 57 mm manufactured from 1.2mm/18 gouge Galvanised Steel, profile to have bending radius of 1.4 mm supplied in assembled form ready to install at site.
Shutter : Door Shutter in 46 mm thick manufactured from 2nos of  0.08mm/22 gauge galvanized steel sheets lock seam jointed at stile edges to form a double skin fully flush shell. Infill rock wool 96kg/m3 density or  honey comb insulation material to be provided for structural rigidity &amp; additional reinforcements &amp; sound Insulation Wool Insulation Infill treated with VIPER FRS 881 LH for all hardware fixtures as required. 
Finishing / Hardware :- 
Frame &amp; shutter to be finished with factory finish powder coated/Polyurethane Coating as per desired RAL shade color approved by the Architect
SS Hinges - 04 nos per leaf - conforming to HSN 8302
Door Closer - conforming to HSN 8302
6mm thick VP Fire Rated Clear  - 200x300mm - conforming to HSN 7007
Trim- conforming to HSN 8302
Dash Fastner-08nos.per leaf- conforming to HSN 7318
Panic Bar conforming to HSN 8302 (Optional) cost to be separated
Note : Contracter shall need to submit the manufacturer shop drawing for the fire for approval before ordering.</t>
  </si>
  <si>
    <t xml:space="preserve">FRAMED GLASS PARTITION NON FIRE RATED : Providing and installation of framed allumunium with vision glass partition sytem of approved series and brand as per approved list of make, fixed glass partition using 12mm thick Non Fire Rated Toughened glass in proprietary natural anodised approved aluminium sections with Concealed sealing (No visible Gaskets/Seals) with acoustic. The profile will have Carpert Groove at the Bottom on both sides for accommodating max. 8mm carpets. Glass to be fixed with help of Proprietary Stability GRIPPER Clamp to have a stable system. It should consists of intermediate slim junction profiles for Glass to Glass vertical joints, 90 Degree L Junction and T Junction profiles suitably to be used as per room configuration designs. No VISIBLE Clip Lines to provide clutter free view at both side of section. The Glass to be Offset mounted towards outer edge leading to minimum aluminium frame on one side. Optional Profile Bottom Seal pair for additional acoustic if required. All Profiles are min 1.5mm thickness excluding 20 microns of Anodizing, Standards applicable
• Structural stability test accordance to BS 5234: Part2:1992 &amp; EN 1991-1-1:2002
• Acoustic test for sound insulation in accordance to DIN EN ISO 10140-2 ASTME-E 90
  </t>
  </si>
  <si>
    <t>FIRE RATED FRAMED GLASS PARTITION &amp; DOOR 2HR. RATING : Providing &amp; Fixing of  120min rating metal fire door shutter with frames as per the specification as per below : -
Partition Frame : P/f Partition frames manufactured out of steel frames Steel frame Prole Design - NSF6070 Frame manufactured with 1.6mm Galvanised Steel (Zinc Coating not Less Then 120gm/m2) frame Inll insulation with Mineral wool Inll Density 96 KG/m3 treated with VIPER FRS 881 LH of size 60x90mm thickness section as per manufacturer technical specfifction and drawing.
Shutter : Door Shutter frame 60 mm thick manufactured from Frame manufactured Shutter manufactured with 1.6mm Galvanised Steel (Zinc Coating not Less Then 120gm/m2)  pressed to form a profile of 35 mm x 60 mm on the vertical sides and 50 x 60 mm on the horizontal side. The door shutter would have a top rail and side rail 60 mm x 60 mm and a bottom rail of 110 mm * 60 mm. The sections have a special insulating infill. The overall door opening not to be more than 2440 mm x 2440 mm. Shutter frame Inll insulation with Mineral wool Inll Density 96 KG/m3 treated with VIPER FRS 881 LH  and frame to be fixed with 14mm thick fire rated glass of well known brand as per approved make list (Interlayered FR Glass with Radiation Control as per NBC 2016), glass with a light transmission of 86% and  manufactured in UL &amp; TUV audited Facility and including UL-EU Certification. The glass should be compliant to class 2B2 category of Impact Resistance as per EN 12600.  The glass should be held in its place with the help of 1.6 mm GI beading and a special ceramic tape with cross section of 5 x 20 mm as per the test evidence with 2 hour fire rated.
Finishing / Hardware :- 
Partition &amp; Shutter frame to be finished with factory finish Powder Coating in desired RAL Shade Code in 30-50 Micron Thickness/Polyurethane Coating as per desired RAL shade color approved by the Architect
SS Hinges - 04 nos per leaf - conforming to HSN 8302
Door Closer - conforming to HSN 8302
Trim- conforming to HSN 8302
Dash Fastner-08nos.per leaf- conforming to HSN 7318
Note : Contracter shall need to submit the manufacturer shop drawing for the fire for approval before ordering.</t>
  </si>
  <si>
    <t>STILE FRAMED SINGLE GLASS DOOR : Providing and fixing Allumunium Stile door frame of section 75x45mm with 2.5mm thickness Extruded allumunium frame with using single 12mm thick Toughened glass fix between the frame gasket and 4 nos heavy duty Hinges fixed to Existing frame complete as per the manufacturer technical specfication &amp; dwg. with approved color as per Architect.</t>
  </si>
  <si>
    <t>STILE FRAMED DOUBLE GLASS DOOR : Providing and fixing Allumunium Stile door frame of section 75x45mm with 2.5mm thickness Extruded allumunium frame with using double 6mm thick Toughened glass fix between the frame gasket and 4 nos heavy duty Hinges fixed to Existing frame complete as per the manufacturer technical specfication &amp; dwg. with approved color as per Architect.</t>
  </si>
  <si>
    <t>ALLUMUNIUM EXTRUDED DOOR FRAME : Providing and fixing Allumunium extruded door frame of section 100x25mm with 2.5mm thickness Extruded allumunium frame with using door stop trim/rebate of 20x11mm on frame all three side compatible for 35-45mm thick door panel complete as per the manufacturer technical specfication &amp; dwg. with approved color as per Architect.</t>
  </si>
  <si>
    <t>PLY /BOARD CLADDING (Two Layer/Double Sided) : Providing and fixing 12mm thick Natural Fiber Polymer Composite Wood/Board (Eco freindly, Recyclable) Ply of approved make on existing M.S. frame work including all fixing arrangement   complete in all respect . (Partition Length to be measured only)</t>
  </si>
  <si>
    <t>PLY /BOARD CLADDING (One Layer/Double Sided) : Providing and fixing 12mm thick Natural Fiber Polymer Composite Wood/Board (Eco freindly, Recyclable) board of approved make on existing M.S. frame work including all fixing arrangement   complete in all respect . (Partition Length to be measured only)</t>
  </si>
  <si>
    <t>PLY /BOARD CLADDING (Two Layer/Single Sided) : Providing and fixing 12mm thick Natural Fiber Polymer Composite Wood/Board (Eco freindly, Recyclable) board of approved make on existing M.S. frame work including all fixing arrangement   complete in all respect . (Partition Length to be measured only)</t>
  </si>
  <si>
    <t>PLY /BOARD CLADDING (One Layer/Single Sided) : Providing and fixing 12mm thick Natural Fiber Polymer Composite Wood/Board (Eco freindly, Recyclable) board of approved make on existing M.S. frame work including all fixing arrangement   complete in all respect . (Partition Length to be measured only)</t>
  </si>
  <si>
    <t>Providing &amp; fixing 12mm thick FR Gypsum board over existing partition for  paint base including all fixing arrangement complete in all respect.</t>
  </si>
  <si>
    <t>Providing &amp; fixing 1.2mm thick aluminium.  Skirting  PVDF coated (100mm height rose gold finish ) / anodised  as per approved sample over existing partition including all fixing arrangement complete in all respect. ( Basic cost Aluminium Skirting @ Rs. 450/-Rmtr)</t>
  </si>
  <si>
    <t>Providing and fixing  LIVE KITCHEN COUNTER  as per drawing structure made out of 19mm thick   Natural Fiber Polymer Composite Wood/Board (Eco freindly, Recyclable)  board structure partition with the help of all necessary hardware like nail and fasteners all internal area  of below structure surface to be finished with 1mm thick laminate from back side. Top / Front  side, external surface  to be finished with 20mm thick italion marble polished    with adhesive &amp; 100mm high rose gold finish Aluminium skirting at floor level all around ,    ( Base price of  external surface laminate@ Rs.90/-sft &amp; Basic cost Rose gold finish Aluminium Skirting @ Rs. 450/-Rmtr, Marble @ base price 450/- per sft )</t>
  </si>
  <si>
    <t>Providing and fixing  FEATURE BAR BACK HANGING  DESIGN ELEMENT  as per drawing made out of SS PVD finish Strips in variable sleek size as per the design, entire design to be create for Bar back use for Glass hanging/bottle shelve and accsories placement, Also the Screen shall be in Arch Jaali pattern for back of shlves suported from side vertical strips, where the shelves place ment shall be made of 12mm thick board with SS PVD finsh sheet wrap all over and place on the strip framing.  Entire sytem to be fix on wall/supported from ceiling with complete requirments as per drawing.</t>
  </si>
  <si>
    <t xml:space="preserve">Providing making &amp; fixing in position 19mm thick India Map ( 1.58mtr x 1.87mtr) made of  18mm thick MDF Board of approved make  finished with 1mm thick PVD coated Rose Gold finish SS sheet with provision for  LED light glowing arrangement at location of Origin terminal lounge  including all fixing arrangement complete in all respect.( Basic cost of PVD coated SS sheet @ Rs.410/- Sft) </t>
  </si>
  <si>
    <t>SOILD PVD SHEET CLADDING :  Providing Making &amp; fixing/pasting with approved adhesive in position 1mm thick SS Sheet of grade 304 PVD coated with approved colour, shade, texture &amp; finish over 12mm thick base FLEXI Ply board of approved brand &amp; manufacture,  PVD coated sheet shall be wrapped around the base  ply   frame at site with approved quality adhesive etc complete as per drawings &amp; instructions of Project-in-Charge. cost include the provision of  offset spacing for light provision and any back base suface paint in matching shade of PVD finish prior installtion complete as per detail drawing.   ( Basic cost of PVD coated SS sheet @ Rs.410/- Sft) (Emboss Print design @ 100/- per sft)</t>
  </si>
  <si>
    <t>FEATURE DIVIDER SCREEN : Providing &amp; fixing feature divider screen made in SS frame with PVD finish color as approved of size 50x35mm fix from ceiling and bottom, The center screen made in 15x15mm SS solid strips with PVD finish color as approved in random vertical/horzontal section as per design, strips to be welded and finsh in even smotth level. internal frame to be make with random D shape 12mm thick MDF with duco paint finsh all around  fix between the strip or pasted with required adhesive or non visible screw, MDF Panel will be in diffrent orientation and Gap as per design and complete as per detail drawing.</t>
  </si>
  <si>
    <t xml:space="preserve">TOILET CUBICAL : Supply &amp; Installation of fixing 18mm box up series  Cubical of specified dimensions  ( approximately 1200 x 2000mm each ) made from solid grade compact high pressure laminate as per IS:2046 manufactured under high pressure &gt;5MPa and temperature 120degree  C  with bunch of Kraft papers, impregnated with thermo setting phenolic resin and decorative papers made of cellulose fibre, impregnated with thermosetting melamine resin which provides superior scratch , abrasion, heat, chemical, impact, graffiti moisture resistance along with anti bacterial properties of approved make Marion or equivalent; 
 </t>
  </si>
  <si>
    <t xml:space="preserve">CARVING FEATURE JAALI  :  Providing Making &amp; fixing the CARVED CNC CUT Natural Fiber Polymer Composite Wood/Board (Eco freindly, Recyclable) Board JAALI made in 50mm thick Natural Fiber Polymer Composite Wood/Board (Eco freindly, Recyclable) board either in single piece or two board pasted of 25mm each together with factory made cnc cut jalli in panel as per the design and drawing, jaali to fix from  ceilng/wall/floor as per the requirement and stabilty support with required hardware complete. Entire jaali shall be finish in Duco/PU Polish finish as per the sample approved, and complete as per detail drawing.   </t>
  </si>
  <si>
    <t>JUICE BAR COUNTER :  Providing and fixing Juice Bar counter structure made in 19mm thick Natural Fiber Polymer Composite Wood/Board (Eco freindly, Recyclable) board /ply with double ht front counter, counter inner side will be finish in 1mm thick Laminate as approved with all exterior surface along with Top and Edge finish with 20mm thick Marble cladding as approved with Inlay / Strip marble cladding as per detail design drawing. Front surface also Embeded with Crystal element as per design, Bottom finish with 100mm high SS PVD Finsh Skirting all around complete as per detail drawing. (Base price of 1mm SS sheet  @ 450 per per sft) (Laminate @ 60/- persft) (Laminate @ 60/- per sft) (Marble @ 450/- per sft ) (Crystal Embed  feature @ 550/- per sft)   (Overall size 2700mm long x 800mm wide x 1550mm high)</t>
  </si>
  <si>
    <t xml:space="preserve">LIVE KITCHEN ABOVE COUNTER DESIGN FEATURE  :  Providing and fixing Live Kitchen above counter design fetaure made in existing wall / partition supported from ceilng /wall with making upto 150mm thick Boxing made in Natural Fiber Polymer Composite Wood/Board (Eco freindly, Recyclable) Ply supported and fix on Existing wall/Partition, Inner side will be finish in 1mm thick Laminate and bottom ledge with 1mm SS PVD finish sheet cladding + front side border Profile of 25mm wide as per design and detail drawing. Also the front area shall be finish with 6mm thick Tinted Mirror color as per approved pasted on base Natural Fiber Polymer Composite Wood/Board (Eco freindly, Recyclable) Ply surface complete as per the detail drawing.  . (Base price of 1mm SS sheet PVD finish @ 450 per per sft) (Laminate @ 60/- per sft ) ( Tinted Mirror @ 350/- per sft) (Front surface area to be measured and paid) </t>
  </si>
  <si>
    <t>BUFFET COUNTER :  Providing and fixing Buffet counter structure made in 19mm thick Natural Fiber Polymer Composite Wood/Board (Eco freindly, Recyclable) board /ply with openable shutter / Open shelf in front side, counter inner side will be finish in 1mm thick Laminate as approved with all exterior surface along with Top and Edge finish with 20mm thick Marble cladding as approved as per design, Bottom finish with 100mm high SS PVD Finsh Skirting all around complete as per detail drawing. (Base price of 1mm SS sheet  @ 450 per per sft) (Laminate @ 60/- persft) (Marble @ 450/- per sft)  (Overall size 6200mm long x 600mm wide x 850mm high)</t>
  </si>
  <si>
    <t>BOOK / LIBRARY STORAGE :  Providing and fixing book/Library storage with structure made in 19mm thick Natural Fiber Polymer Composite Wood/Board (Eco freindly, Recyclable) board /ply with open shelf and box in front side, storage inner side back and box shelf will be finish in 1mm thick Laminate as approved. Also the exterior surface along with Top /side /Back in Duco painted as per approved color. Front Edge Frame hall be offset to shelf deepness upto 20mm with Copping of 1mm thick SS PVD Finish Sheet all around as per design / drawing.  (Base price of 1mm SS sheet  @ 450 per per sft) (Laminate @ 60/- persft) (Overall size 2700mm long x 300mm deep x 2000mm high)</t>
  </si>
  <si>
    <t>SINK CABINET :  Providing and fixing Spa sink cabinet with structure made in 19mm thick Natural Fiber Polymer Composite Wood/Board (Eco freindly, Recyclable) board /ply with semi part of open shelf and box in front side and semi part with Louver shutter to cover the sink vanity as per design. storage inner side / open shelf front and exterior side will be finish in 1mm thick Laminate as approved. Also the exterior shutter area in Duco painted as per approved color. item also include the Marble Top along with splash and edge latak with V groove and tapper/round gola polish as per the design and drawing in all respact with required hardware and provsion with cutting for sink and allied fitment complete.  (Base price of marble @ 450/- per sft) (Laminate @ 60/- persft) (Overall size 1350mm long x 450mm deep x 900mm high)</t>
  </si>
  <si>
    <t>Fire Rated Board Gypsum False Ceiling :   Providing and fixing Single Layer Boarding with 12.5mm thick plain and split level with Firebloc gypsum plasterboards, This includes ST50 fully knurled Perimeter Channel (0.50mm thick having one flange of 20mm and another flange of 30mm and a web of 28mm) screw fixed to brick wall/partition/ hanging with existing ceiling / existing MS framework and suspended GI frame with the help of approved screws at 600mm centers. Then suspending  ST-50 fully knurled intermediate section (45mm x 0.90mm thick with two flanges of 15mm each) from the soffit at 1220mm centers with ST-50 fully knurled Ceiling L Angle (25x10mmx0.50mm thick) fixed to RCC Slab with USG Boral 227x35x1.5mm Soffit Cleat and 50mm Approved dash Fasteners @ 1200mm Centers respectively.  ST-50 profiles are rolled with G.I Steel (120GSM &amp; 230 MPa Yield Strength) Conforming to IS 277. ST-50 fully knurled Ceiling Section (51mm x 0.50mm thick with two flanges of 26mm each) is then fixed to the  Intermediate channel with the help of 2.5mm dia wire connecting in a perpendicular direction to the intermediate channel at 457mm centers. 12.5mm thick  Firebloc Pasteboards (Conforming to BS 1230 (Parti-1) is screw fixed with 25mm long Drywall screws at 230 mm centers. The screw fixing of gypsum boards to the metal framing at the periphery, openings, and cut edges should be at 150mm centers. All the fire Bloc gypsum plasterboards must be staggered. All joints are to be taped &amp; finished with Paper tape &amp; All-Purpose Joint Compound confirming to ASTM C475. above item include with all the vertical band, curve band, pelmet, cove, split level etc. also wall to wall plan area shall be measured for claim, vendor to quote as per design/dwg. and no extra item/charges will be entartain or approved in any manner.
Note : Above item excluding the cost of painting.</t>
  </si>
  <si>
    <t>MOISTURE RESISTANT GYPSUM CEILING : Providing and fixing MR grade gypsum board   false ceiling including  providing and fixing GI grade 175 (120 gm/m2) perimeter, channels (20 x 30 x 27 x 0.50mm thick) fixed to brick masonry / partition / hanging with existing ceiling / existing M.S. frame work  and suspended GI intermediate channel. Rate to include making necessary cut out/opening for light fitting A C diffuser, cove, pelmet, band etc. The cut out to have perimeter channel of size 20x27x30x.5mm all round and supported suitably and finally finished with gypsum board and finally finished with two or more coat of paint (Paint cost excluded) of approved make &amp;  shade with required tapping the joints, base primer, putty  complete in all respect. Rate quoted should be included for all design work,  Nothing to be paid extra for design work. ( Actual Plain Area to be measured &amp; paid ).( Male, Female, &amp; Handicap Toilet false ceiling )</t>
  </si>
  <si>
    <t xml:space="preserve">METAL GRID CEILING : Providing and fixing Gl Clip in Metal Ceiling System of 600x600 mm module which includes providing and fixing 'C' wall angle of size 20x30x20 mm made of 0.5 mm thick pre painted steel along the perimeter of the room with help of nylon sleeves and wooden screws at 300 mm center to centre, suspending the main C carrier of size 10x38x10 mm made of G.I steel 0.7 mm thick from the soffit with the help of soffit cleat 37x27x25x1.6 mm, rawl plugs of size 38x12 mm and C carrier suspension clip and main carrier bracket at 1000 mm c/c. Inverted triangle shaped Spring Tee having height of 24 mm and width of 34 mm made of Gl steel 0.45 mm thick is then fixed to the main C carrier and in direction perpendicular to it at 600 mm centers with help of suspension brackets. Wherever the main C carrier and spring T have to join, C carrier and spring T connectors have to be used. All sections to be galvanized @ 120 gms/sqm (both side inclusive), fixing with clip in tiles into spring T with :
</t>
  </si>
  <si>
    <t>GI Metal Ceiling Clip in plain Bevelled edge global white colour plain  tiles of size 600x600 and 0.5 mm thick with 25 mm height, made of G I sheet having galvanizing of 100 gms/ sqm (both sides inclusive) and electro statically polyester powder coated of thickness 60 microns (minimum), including factory painted after bending. ( For Kitchen false ceiling)</t>
  </si>
  <si>
    <t>POP CEILING ; Providing and making POP Ceiling with GI section of 0.55 mm thick having web of 51.5mm &amp; two flanges of 26mm each with lips of 10.5mm are fixed to the intermediate channels with help of connecting clips and in direction perpendicular to the intermediate channel with centers of 333 mm, entire surface to be cover with  rabbit wire mesh fixed to GI Frame and applied POP Puning over the mesh web in even level till dry, cost also include  the split level, curve design, cove, cornince, as per design and drawing or as per directions of Project-in-Charge. No Extra payment shall be payble for any vertical, bulkhead,lights &amp; services cutting etc.</t>
  </si>
  <si>
    <t>FEATURE IN POP CEILING :  Same as above item POP CEILING with extra vertical / Horizontal GI section with wiremesh web in eliptical / circular / Curve / Arch shape with random height level of upto 600mm with cove / deep niche as per the design and drawing. (Plan area shall be measure and paid, Paint not included)</t>
  </si>
  <si>
    <t xml:space="preserve">ACRYLIC SCREEN IN CEILING  : Providing and fixing Acrylic Screen made of Sandwitch with 2 layer of 3mm thick acrylic sheet color as per approved with baclit of provision light in back,  SS PVD Finish 1mm thick Jaali sheet to be insert between the acrylic and pasted, panel to be fix with L Angle edge profile of SS PVD finish corner Trim profile complete as per detail drawing.  ( Basic cost of PVD coated SS sheet @ Rs.410/- Sft, Design cutting @ 100 per sft), (Acrylic 3mm thick @ Rs. 80/- per sft) For Feature niche in ceiling </t>
  </si>
  <si>
    <t xml:space="preserve">WOODEN CEILING  : Providing and fixing Wooden Ceiling made in MS Frame supported to existing sub frame / slab using mechanical fastners with chemical complete in all respact to ensure the Load bearing capacity technical requirements, Frame shall be finish at false ceiling level with 12mm thick Natural Fiber Polymer Composite Wood/Board (Eco freindly, Recyclable) Ply cladding as per design &amp; detail drawing. </t>
  </si>
  <si>
    <t xml:space="preserve">Feature Design Element in Wooden Ceiling : Providing and fixing Feature design element in Exsiting wooden ceiling with Feature Circular Natural Fiber Polymer Composite Wood/Board (Eco freindly, Recyclable) design Element finish in flower pattern with Mirror insert/pasted along with supported beading profile in Brass solid strip. Also the provision in center for backlit lighting and complete area shall be fininsh with Antique finish Texture Paint as per design complete. </t>
  </si>
  <si>
    <t xml:space="preserve">Texture Paint Type 1 - ( As per Selection ): Base Rate of Texture paint @ 200/- Per sft, </t>
  </si>
  <si>
    <t xml:space="preserve">Texture Paint Type 2 - ( As per Selection : Base Rate of Texture paint @ 150/- Per sft, </t>
  </si>
  <si>
    <t>Providing three or more coats of Plastic Emulsion  paint of approved make &amp; shade including preparation of base by cement based putty &amp; primer  complete in all respect. ( Ceiling/wall as per design and site)</t>
  </si>
  <si>
    <t xml:space="preserve">Providing &amp; fixing Fabric backed Vinyl Wall covering(10.05mtr. X .52mtr ) ( 300gsm Type-II)  fire  Retardant as per approved sample including all fixing arrangement complete in all respect. ( Basic cost of Fabric backed Vinyl Wall covering @ Rs. 150/- per sft ) </t>
  </si>
  <si>
    <t xml:space="preserve">Providing &amp; filling 50mm thick Fibre  Glass wool ( 64kg density ) in M. S. frame work for partition wall for making sound proof </t>
  </si>
  <si>
    <t>Curtain : Providing and installing Curtain made in approved fabric shade and color with fabric transperency as approved, cost include the curtain track channel single/double along with curtain hold tie and complete as per the design and requirements.</t>
  </si>
  <si>
    <t>Expansion Joint Trims/Profile : Providing and fixing Expansion joint cover Trim made in SS with PVD finish size upto 150mm wide complete as per manufacturer details and all ht level. Base rate of Trims @ Rs. 1500 Per mtr. (Cost not include of Expansion joint treatment between slab and will be seperate)</t>
  </si>
  <si>
    <t xml:space="preserve">ACRYLIC SCREEN PANEL : Providing and fixing Acrylic Screen made of Sandwitch with 2 layer of 3mm thick acrylic sheet color as per approved with baclit of provision light in back,  SS PVD Finish 1mm thick Jaali sheet to be insert between the acrylic and pasted, panel to be fix with edge SS PVD finish corner / L  Trim profile complete as per detail drawing.  ( Basic cost of PVD coated SS sheet @ Rs.410/- Sft, Design cutting @ 100 per sft), (Acrylic 3mm thick @ Rs. 80/- per sft) For Open Lounge, SPA </t>
  </si>
  <si>
    <t>Access Panels ;  Providing  Access Panel Trap Doors with not more than 1/16" shadow/gap on finished surfaces. Panel inlay duplicates wall and ceiling specifications to ensure acoustic integrity. Hardware free finish, opens with concealed touch-latches.  The panel can be removed completely for full access. Access Panels arrive ready for installation with factory installed gypsum board inlay. Aluminium extrusion with gypsum board installed.</t>
  </si>
  <si>
    <t>MEDIA WALL FEATURE DESIGN ELEMENT : Providing and fixing Media wall Feature design element wall made in Allumunium tubular frame 50x50mm with Natural Fiber Polymer Composite Wood/Board (Eco freindly, Recyclable) boxing /cladding Panneling in inclined / Tapper shape with creating Niche in center and cove all around side as per design and drawing. Also the boxing for Ledge cill below upto 350mm offset from existing panneling /wall in curve shape with provioning of lights inside (lights cost excluded). The center niche will be finish in 1mm thick laminate for back base and cove inside, Edge shall be cover with 1mm thick SS PVD finish sheet L shape coping upto 50x50mm size complete as per the design and detail drawing.</t>
  </si>
  <si>
    <t xml:space="preserve">LIPAN ART ARTISIAN PANNELING : Providing, Applying and making Lipan Art Artisian Panneling on existing Partion/wall with smooth base as per the requirement, Art will be create and form by the proffesional Artist as per the Art/Design selected by the Architect. Art shall be create on Traditional theme with commercial use material for the Non/Low maintainence use. (Base range for Art @ 1500/- per sft) </t>
  </si>
  <si>
    <t>LIPAN ART PARTITION DESIGN ELEMENT : Providing and fixing Feature LIPAN ART Partition design element made in Natural Fiber Polymer Composite Wood/Board (Eco freindly, Recyclable) 80mm thick with Traditional Lipan art design cut out with Factory finish panel with CNC / Router cut machine. semi cutout shall be finish with random shape (Round / Diamond/Kite etc) 4mm thick Mirror pasted on cells  both side and semi cells with threw on threw cutout as per design. Entire Element shall be finish with PU/Duco or Antique finish Texture paint all over finish area as per approved complete in all respact to design and drawing.</t>
  </si>
  <si>
    <t>LIPAN ART NICHE DESIGN ELEMENT : Providing and fixing Feature LIPAN ART Niche design element made in Boxing with Natural Fiber Polymer Composite Wood/Board (Eco freindly, Recyclable) upto 295mm thick with NICHE cut out in front as per design with backing feature in niche with CNC cut LIPAN ART Jaali of 50mm thick fix with Mirror on cells cutout complete. also the niche border shall be covered and packed with Natural Fiber Polymer Composite Wood/Board (Eco freindly, Recyclable) ply with arch. Entire Element shall be finish with PU/Duco or Antique finish Texture paint as approved complete as per design and detail drawing.</t>
  </si>
  <si>
    <t>FEATURE SCREEN DESIGN ELEMENT 1 : Providing and fixing Feature Screen  design element made in Solid brass Strip of 35mm dia with factory finish pressed leaves as per design. Pressed leaves shall be on half portion of strip, length fix verticaly with ceilnng/bottom support, semi leaves finsh with mirror film pasted both side and Semi leaves with original brass polished look with Antique polish finish complete in all respact as per design requirements. (Overall Size 3100/2500/2600mm long x 3600mm High)</t>
  </si>
  <si>
    <t>FEATURE SCREEN DESIGN ELEMENT 2 : Providing and fixing Feature Screen  design element made in Solid brass Strip of 25mm dia with oval shape section in between as per design strip length fix vertical with ceilnng/bottom support, with original brass polished look with Antique polish finish, (Overall Size 1985mm long x 3600mm High)</t>
  </si>
  <si>
    <t>FEATURE RECEPTION BACK WALL COLORFULL DESIGN ELEMENT : Providing and fixing Feature Reception back wall colorfull ART design element made with Embeded Crystal in Kite shape with random sizes and fix on existing stone wall with variable wave form with diffrent sizes as per design. Crystal or Art with Artisian as per advise by the Architect and complete in all respact. (Overall size 4200mm long x 2000mm high as per design)</t>
  </si>
  <si>
    <t>STRUCTURE SUPPORT WEIGH HANGERS WORKS : Providing and fixing Structure support weigh hanger (Heavy duty) in suspended from Existing Deck / MS Ceiling with bracket (Non Drilling or Puncture on deck ceiling) to support the False ceiling / MEP Services (such as AC Ducts, Cable Tray/Ladders, Lights, Fire fighting pipe/cabling and allied works upto false ceiling level as per the site requirements with design and detail drawing complete in all respact. (Consdering for upto 2.3mtr ht.  spacing ). Approx Area 6630 In SFT</t>
  </si>
  <si>
    <t>CIRCULAR FEATURE IN FLOOR : Providing and fixing Circular feature in floor made in Marble stone with 19mm wide Brass Strip inlay rings of 6mm thick with 55mm c/c spacing x 5nos as per design, marble shall be cut in pcs as per the design / detail drawing Complete in all respact. (Marble Base Range @ 1200/- per sft) (Brass Strip @ 1200/- per mtr)</t>
  </si>
  <si>
    <t>CIRCULAR FEATURE ON WALL : Providing and fixing Circular feature on wall made in LIPPAN ART Panel with Traditional material of Clay/painted with inbuilt design of 4mm thick mirror cut pcs pasted in random shape's as per design, Entire panel is made on 8mm thick Back Natural Fiber Polymer Composite Wood/Board (Eco freindly, Recyclable) Ply panel and fix on wall as per design and drawing complete in all respact.</t>
  </si>
  <si>
    <t>CRAFTED DOOR / PANNELING : Providing and fixing CRAFTED DOOR / PANNELING as per design Panneling : made in 20mm thick Marble Strip cut in pcs with combination of 13mm wide SS PVD Finish strap pasted on Existing wall for panneling as sunrise pattern likewise and complete in all respact as per requirements and detail drawing.
Door craft : made in 1mm thick Designer PVD finish metal sheet pasted on door in strip and circular form on existing flush door with Brass Beading Profile, design shall be in form as per the detail drawing with and complete in all respact as per requrements , Note : Door Hardware is Seperated.
(Marble base range @ 450/- per sft) (SS PVD Strip @ 750/- per mtr) (Designer Metal sheet @ 550/- per sft)</t>
  </si>
  <si>
    <t>HANDMADE / PRINTED RUGS : Providing and supply RUGS made of Wool &amp; Nylon mix (20:80 ratio) with ECO friendly dying color, Handmade or by machinery, Knitted, weaved or Printed as per the Texture design approved by the Architect. RUGS shall be conforming to BS EN 1307:2014 and IS 5884 complete in all respact.</t>
  </si>
  <si>
    <t>FROST GLASS FILM : Providing and Pasting Frosted Glass film on Existing Glass partition surface with using Liquid shampoo spraying to set the plotter and wiping process with rubber clipper to ensure all bubble removal and any gap complete in all respact to the satisfaction of Project Incharge.
* Face Film appearance 80 micron cast film with frosted.
* Back with self Adhesive permanent, acrylic based.
* Backing paper one side coated bleached kraft paper, 135 g/m2.
* Durability: 15 years (indoor)/ 7 years (outdoor)
Make : Avery / 3M / Garware</t>
  </si>
  <si>
    <t xml:space="preserve">MOTIF : Providing and fixing MOTIF made of FRP with 12mm thickness in Pre-coated color as per approved by the proffesional Art work company and fixed on existing ceiling with base supported frame as per wight suitabilty and requirement. MOTIF design as per the approved design or drawing complete in all respact. (Size of Motiff 1500mm dia with Base Range @ 5500 per sft).
Source ; Aarav Art or Equivlant
</t>
  </si>
  <si>
    <t xml:space="preserve">Providing &amp; supply Chair as per approved sample ( W650xD700xH900 MM. ) ( PREMIUM LOUNGE  AREA )
</t>
  </si>
  <si>
    <t xml:space="preserve">Providing &amp; laying Square  Center  table ( 900mm x 900mm x H 550mm  )  as per approved sample   ( Premium Lounge area )
</t>
  </si>
  <si>
    <t xml:space="preserve">Providing &amp; laying Square  Center  table ( 750mm x 700mm x H 550mm  )  as per approved sample   ( Dining Lounge area )
</t>
  </si>
  <si>
    <t xml:space="preserve">Providing &amp; supply Pullman Chair Pod–Leg Base–Screen and Tablet Right
Height: 1300mm
Width: 900mm
Depth: 1300mm
Seat Depth: 478mm
Seat Height: 450mm  ( Executive Zone )
</t>
  </si>
  <si>
    <t xml:space="preserve">Providing &amp; laying Side  table ( W 300 x D 1200x  H 500mm  )  as per approved sample   ( Premium Lounge Area )
</t>
  </si>
  <si>
    <t xml:space="preserve">Providing &amp; laying Side  table ( W 300 x D 600x  H 500mm  )  as per approved sample   ( Premium Lounge Area )
</t>
  </si>
  <si>
    <t xml:space="preserve">Providing &amp; laying  Side  table ( 450mm dia  x  H 500mm )  as per approved sample (Premium Zone )
</t>
  </si>
  <si>
    <t xml:space="preserve">Providing &amp; supply Lounge sofa as per approved sample ( W 850 x D  790 x H 1200mm ) ( Premium Lounge  )
</t>
  </si>
  <si>
    <t xml:space="preserve">Providing &amp; supply Lounge sofa as per approved  W830xD800xH1500 MM.  ( POD  )
</t>
  </si>
  <si>
    <t xml:space="preserve">Providing &amp; supply chair as per approved sample ( W 530 x D 550 x H 800mm).          ( Dining  Area )
</t>
  </si>
  <si>
    <t xml:space="preserve">Providing &amp; laying Round  Side  table ( 450mm dia x 500mm  )  as per approved sample  ( Round SideTable ) ( Executive Area &amp; POD Area )
</t>
  </si>
  <si>
    <t xml:space="preserve">Providing &amp; supply Lounge Chair as per approved sample ( W 850 x D  790 x H 1200mm )  For SPA
</t>
  </si>
  <si>
    <t xml:space="preserve">Providing &amp; supply ARMCHAIR as per approved sample ( W 680 x D 700 x 800 mm) ( Executive Area ).
</t>
  </si>
  <si>
    <t xml:space="preserve">Providing &amp; supply High  chair  ( W 550 x D 580 x H 1220mm ) as per approved sample ( Juice Bar Area )
</t>
  </si>
  <si>
    <t xml:space="preserve">Providing &amp; supply Linear Sofa seater sofa (W11850xD750xH900 MM. )as per approved sample. ( Dining Area )
</t>
  </si>
  <si>
    <t>Hybrid Massage Lounger :  Airbags based massaging Lounger pod for a total-body relaxtation. 70 built-in airbags use compression technology to massage muscles in the arms, shoulders, waist, legs, and feet. Precisely programmed to rhythmically inflate &amp; deflate in concert with the mechanics of the chair, the layered airbags give a gentle yet effective compression massage that treats muscles of the arms, legs, and hips.
• TOUCHSCREEN CONTROLLER
• QUICK ACCESS ARM CONSOLE
• WIRELESS &amp; USB CHARGING PORTS 
Make : Daiwa / Infinity or Equivlant
Price Range @ $ 13500.00 (excluding custom duty expenses) conversion at CMP
Source : Imported</t>
  </si>
  <si>
    <r>
      <t xml:space="preserve">New (Changes from </t>
    </r>
    <r>
      <rPr>
        <sz val="11"/>
        <color rgb="FFFF0000"/>
        <rFont val="Adani Regular"/>
      </rPr>
      <t>R13</t>
    </r>
    <r>
      <rPr>
        <sz val="11"/>
        <rFont val="Adani Regular"/>
      </rPr>
      <t xml:space="preserve">- MT-01 METAL COLOR : WHITE GOLD , HAIRLINE </t>
    </r>
  </si>
  <si>
    <r>
      <t>New (changes from</t>
    </r>
    <r>
      <rPr>
        <sz val="11"/>
        <color rgb="FFFF0000"/>
        <rFont val="Adani Regular"/>
      </rPr>
      <t xml:space="preserve"> R13</t>
    </r>
    <r>
      <rPr>
        <sz val="11"/>
        <rFont val="Adani Regular"/>
      </rPr>
      <t>- Marble Top Range @ 1200/- per sft, Base : Cone shape in Marble Finish</t>
    </r>
  </si>
  <si>
    <r>
      <t xml:space="preserve">New (changes from </t>
    </r>
    <r>
      <rPr>
        <sz val="11"/>
        <color rgb="FFFF0000"/>
        <rFont val="Adani Regular"/>
      </rPr>
      <t xml:space="preserve">R13- </t>
    </r>
    <r>
      <rPr>
        <sz val="11"/>
        <rFont val="Adani Regular"/>
      </rPr>
      <t xml:space="preserve">FB-01   FABRIC COLOR : (BLUE)C153-N10-14 POSEIDON, MT-01, METAL, COLOR : BLACK , HAIRLINE </t>
    </r>
  </si>
  <si>
    <r>
      <rPr>
        <b/>
        <sz val="9"/>
        <color theme="1"/>
        <rFont val="Adani Regular"/>
      </rPr>
      <t>Table lamp 1</t>
    </r>
    <r>
      <rPr>
        <sz val="9"/>
        <color theme="1"/>
        <rFont val="Adani Regular"/>
      </rPr>
      <t xml:space="preserve">
Wings Break Free is a ravishing black and white marble table lamp that just redefines grandeur. This italian marble table lamp mesmerises you with its distinct charm and presence. Flaunting an elegant colour palette of black, white and gold, this italian marble table lamp exudes unparalleled serenity and tranquillity into your decor. The modern table lamp flaunts clean lines and a cleaner form. The table lamp has a golden frame that graciously holds a svelte black marble base and a beautiful off-white fabric shade. This marble table lamp is simply a must-have for your living space.
</t>
    </r>
  </si>
  <si>
    <r>
      <rPr>
        <b/>
        <sz val="9"/>
        <color theme="1"/>
        <rFont val="Adani Regular"/>
      </rPr>
      <t>Table lamp 2</t>
    </r>
    <r>
      <rPr>
        <sz val="9"/>
        <color theme="1"/>
        <rFont val="Adani Regular"/>
      </rPr>
      <t xml:space="preserve">
An incredibly beautiful table lamp with a matte gold base and frame, this lamp features a shade made using a veneer of actual natural stone. The stone veneer is created through a painstaking procedure wherein the stone sheet is made thin enough to be translucent and then reinforced with plastic to retain the shape. The golden accents on this shade enhance the beauty of this design beautifully.
</t>
    </r>
  </si>
  <si>
    <r>
      <t xml:space="preserve">The scope of works includes Civil &amp; Structure for </t>
    </r>
    <r>
      <rPr>
        <b/>
        <sz val="9"/>
        <rFont val="Adani Regular"/>
      </rPr>
      <t>CIP LOUNGE AT AHEMDABAD T1 TERMINAL</t>
    </r>
  </si>
  <si>
    <r>
      <t xml:space="preserve">The Contractor shall inspect the </t>
    </r>
    <r>
      <rPr>
        <u/>
        <sz val="9"/>
        <rFont val="Adani Regular"/>
      </rPr>
      <t>Technical Specifications and Drawings,</t>
    </r>
    <r>
      <rPr>
        <sz val="9"/>
        <rFont val="Adani Regular"/>
      </rPr>
      <t xml:space="preserve"> visit the site and fully ascertain the nature and extent of the Works, and limitations and restrictions as to means of access, working and storage space and any other relevant factors prior to tendering as no claim of any kind shall be entertained for want of knowledge or ignorance of the conditions under which the Works will be executed. </t>
    </r>
  </si>
  <si>
    <r>
      <t xml:space="preserve">Submission of specified sets ( hard and electronic copies ) of </t>
    </r>
    <r>
      <rPr>
        <sz val="9"/>
        <color theme="1"/>
        <rFont val="Adani Regular"/>
      </rPr>
      <t xml:space="preserve">fabrication / </t>
    </r>
    <r>
      <rPr>
        <sz val="9"/>
        <rFont val="Adani Regular"/>
      </rPr>
      <t>construction drawings, as built drawings, test certificates, etc. to the Engineer's satisfaction prior to the issue of taking over certificate.</t>
    </r>
  </si>
  <si>
    <t>Wiring for primary light points for Switch controlled points with 2.5 sq. mm LSHF PVC insulated stranded /multi stranded copper conductor 1100 Volt grade wires in  IS embossed  25mm dia 16 SWG GI  surface /concealed conduit including cost of providing saddles hangers supports from soffit of slab etc for surface conduiting, ceiling conduiting and/or cost of cutting and filling chases for recessed conduiting, and including the cost of Supply and fixing a 6 amp 240 Volt grid plate mounted switch with moulded cover plate in zinc chromate passivated GI box and including the cost of running 1.5 sq. mm LSHF PVC insulated copper earth wire for loop earthing etc. complete as directions of Engineer-in-charge and as required.</t>
  </si>
  <si>
    <r>
      <t xml:space="preserve">Wiring for secondary light points with 1.5 sq. mm LSHF PVC insulated stranded/multistranded copper conductor 1100 Volt grade wires in surface/concealed  in IS embossed  25mm dia 16 SWG GI  conduit including cost of providing saddles hangers supports from soffit of slab etc for surface conduiting, ceiling conduiting and/or cost of cutting and filling chases for recessed conduiting including the cost of running 1.5 sq. mm LSHF PVC insulated copper earth wire for loop earthing etc. complete as directions of Engineer-in-charge and as required. </t>
    </r>
    <r>
      <rPr>
        <b/>
        <sz val="9"/>
        <rFont val="Adani Regular"/>
      </rPr>
      <t>(Normal)</t>
    </r>
  </si>
  <si>
    <r>
      <t xml:space="preserve">Wiring for secondary light points with 1.5 sq. mm LSHF PVC insulated stranded/multistranded copper conductor 1100 Volt grade wires in surface/concealed  in IS embossed  25mm dia 16 SWG GI  conduit including cost of providing saddles hangers supports from soffit of slab etc for surface conduiting, ceiling conduiting and/or cost of cutting and filling chases for recessed conduiting including the cost of running 1.5 sq. mm LSHF PVC insulated copper earth wire for loop earthing etc. complete as directions of Engineer-in-charge and as required. </t>
    </r>
    <r>
      <rPr>
        <b/>
        <sz val="9"/>
        <rFont val="Adani Regular"/>
      </rPr>
      <t>(Emergency)</t>
    </r>
  </si>
  <si>
    <r>
      <t>Wiring for primary light points for DB / Dimmer/ Sensor/ Automation controlled points with 2.5 sq mm LSHF PVC insulated stranded/multi stranded copper conductor 1100 Volt grade wires in  IS embossed  25mm dia 16 SWG GI  surface/concealed conduit including cost of providing saddles etc for surface conduiting and/or cost of cutting and filling chases for recessed conduiting and including the cost of running 1.5 sq mm LSHF PVC insulated copper earth wire for loop earthing etc. complete as directions of Engineer-in-charge and as required. (Cost of MCB/Switch shall be consider in this item).</t>
    </r>
    <r>
      <rPr>
        <b/>
        <sz val="9"/>
        <rFont val="Adani Regular"/>
      </rPr>
      <t xml:space="preserve">(Normal) </t>
    </r>
  </si>
  <si>
    <r>
      <t xml:space="preserve">Wiring for primary light points for DB/ Dimmer/ Sensor/ Automation controlled points with 2.5 sq mm LSHF PVC insulated stranded/multi stranded copper conductor 1100 Volt grade wires in  IS embossed  25mm dia 16 SWG GI  surface/concealed conduit including cost of providing saddles etc for surface conduiting and/or cost of cutting and filling chases for recessed conduiting and including the cost of running 1.5 sq mm LSHF PVC insulated copper earth wire for loop earthing etc. complete as directions of Engineer-in-charge and as required. (Cost of MCB/Switch shall be consider in this item). </t>
    </r>
    <r>
      <rPr>
        <b/>
        <sz val="9"/>
        <rFont val="Adani Regular"/>
      </rPr>
      <t>(Emergency)</t>
    </r>
  </si>
  <si>
    <t>Wiring for 240 volt 6 amp Multistandard single phase and neutral switch socket outlet with 4 sq. mm LSHF PVC  insulated stranded/multi stranded copper conductor 1100 Volt grade wires in IS embossed  25mm dia 16 SWG GI  surface/concealed conduit including cost of providing circuit wiring with 4 sq mm LSHF PVC insulated stranded/ multistranded copper conductor 1100 volt grade wires and  including the cost of providing saddles etc as required for surface conduiting and/or cost of cutting and filling chases as required and Supply  and fixing of a  240 volt 6 amp Multistandard socket outlet with safety shutters and 6 amp 240 volt single pole grid plate mounted switch with moulded cover plate in recessed zinc chromate passivated GI box  and including earthing of the 3rd pin with 2.5 sq. mm LSHF PVC insulated copper earth wire conductor wires complete as directions of Engineer-in-charge and as required.</t>
  </si>
  <si>
    <t>Wiring for a 240 volt 6-16 amp single phase and neutral universal switch socket outlet with 6.0 sq. mm LSHF PVC  insulated stranded copper conductor 1100 Volt grade wires in 25 mm dia GI surface/concealed conduit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combined multi-pin 240 volt 6-16 amp universal socket outlet with safety shutters and 16 amp 240 volt single pole grid plate mounted switch with moulded cover plate in recessed galvanized box  and including earthing of the 3rd pin with 4.0 sq mm 1100 volt grade LSHF PVC insulated stranded copper conductor wires complete as directions of Engineer-in-charge and as required.</t>
  </si>
  <si>
    <t>Wiring for a 240 volt 16 amp single phase and neutral universal switch socket outlet with 4.0 sq. mm LSHF PVC  insulated stranded copper conductor 1100 Volt grade wires in 25 mm dia GI surface/concealed conduit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combined multi-pin 240 volt 6-16 amp universal socket outlet with safety shutters and 16 amp 240 volt single pole grid plate mounted switch with moulded cover plate in recessed galvanized box  and including earthing of the 3rd pin with 4.0 sq mm 1100 volt grade LSHF PVC insulated stranded copper conductor wires complete as directions of Engineer-in-charge and as required.</t>
  </si>
  <si>
    <t>Supply , Installation, Testing and comissioning of IP 66 EGA Boxes with all standard accessories consisting of following: 
a) 3nos 6-16 amp socket with single Switch
b) 2nos Data outlets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EGA Box complete as directions of Engineer-in-charge and as required.</t>
  </si>
  <si>
    <t>Supply , Installation, Testing and comissioning of IP66 Overdesktop pop up Boxes with all standard accessories consisting of following: 
a) 3nos 6-16 amp socket with two Number Switches
b) 2nos Data outlets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Overdesktop Flip Box complete as directions of Engineer-in-charge and as required.</t>
  </si>
  <si>
    <t>Supply , Installation, Testing and comissioning of  Pop up Boxes/IP 66 floor EGA box on furnitre/wall with all standard accessories consisting of following: 
a) 2 nos 6-16 amp socket with single Switch
b) 1 nos Data outlets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Floor EGA Box/furniture/wall pop up up box complete as directions of Engineer-in-charge and as required.</t>
  </si>
  <si>
    <t>Supply , Installation, Testing and comissioning of wall/furniture pop up Boxes with all standard accessories consisting of following: 
a) 1nos 6-16 amp socket with single Switch
b) 1nos Data outlet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the Box outlets complete as directions of Engineer-in-charge and as required.</t>
  </si>
  <si>
    <r>
      <rPr>
        <b/>
        <sz val="9"/>
        <rFont val="Adani Regular"/>
      </rPr>
      <t>Digital PA System</t>
    </r>
    <r>
      <rPr>
        <sz val="9"/>
        <rFont val="Adani Regular"/>
      </rPr>
      <t xml:space="preserve">
Supply, installation, testing and commissioning of MS Amplifier Rack Assembly with 30 minutes power backup including 1 no. CD player unit, 1 nos 120 W or higher POWER AMPLIFIER, connectors, internal wiring, interconnection etc capable of voice operated priority complete as required. (PA System fully integrated type with Fire Alarm System with facility for automatic override of music for emergency announcements)</t>
    </r>
  </si>
  <si>
    <r>
      <t xml:space="preserve">Supply, installation, testing and commissioning of duct mounted  </t>
    </r>
    <r>
      <rPr>
        <b/>
        <sz val="9"/>
        <rFont val="Adani Regular"/>
      </rPr>
      <t>IN-LINE FANS</t>
    </r>
    <r>
      <rPr>
        <sz val="9"/>
        <rFont val="Adani Regular"/>
      </rPr>
      <t xml:space="preserve"> for exhaust air as shown in drawings.  Each fan shall be complete with motor, mounting flanges, accessories like bird screen, fixed louvers and GI sheet canopy for weather protection as required. Quoted price shall be inclusive of electronic speed regulator and wiring between fan &amp; speed regulator for single phase fans. Incase of 3 phase fans quoted price shall be inclusive of DOL starter panel with cabling between starter panel and fan. </t>
    </r>
  </si>
  <si>
    <r>
      <t xml:space="preserve">Supply, installation, testing and commissioning of duct mounted  </t>
    </r>
    <r>
      <rPr>
        <b/>
        <sz val="9"/>
        <rFont val="Adani Regular"/>
      </rPr>
      <t>IN-LINE FANS</t>
    </r>
    <r>
      <rPr>
        <sz val="9"/>
        <rFont val="Adani Regular"/>
      </rPr>
      <t xml:space="preserve"> for fresh air as shown in drawings.  Each fan shall be complete with motor, mounting flanges, accessories like bird screen, fixed louvers and GI sheet canopy for weather protection as required. Quoted price shall be inclusive of electronic speed regulator and wiring between fan &amp; speed regulator for single phase fans. Incase of 3 phase fans quated price shall be inclusive of DOL starter panel with cabling between starter panel and fan. </t>
    </r>
  </si>
  <si>
    <r>
      <t xml:space="preserve">Supply, Installation, testing and commissioning of electronic, </t>
    </r>
    <r>
      <rPr>
        <b/>
        <sz val="9"/>
        <rFont val="Adani Regular"/>
      </rPr>
      <t>AUTOMATIC PRESSURE INDEPENDENT BALANCING VALVE</t>
    </r>
    <r>
      <rPr>
        <sz val="9"/>
        <rFont val="Adani Regular"/>
      </rPr>
      <t xml:space="preserve"> type dynamic balancing Valve with integrated 2 way modulating Control valves in a single body. The actuator shall be capable of accepting 2-10VCD, 4- 20 mA electric signal and shall provide similar transduced feedback output signal to control system. The valves &amp; actuators shall be compatible with Building Automation System. HVAC contractor shall ensure the required power supply to the valve for proper working.The minimum close off Pressure of actuator must be 1.5 times shut off head of pump . The valve shall be suitable for following pipe sizes:</t>
    </r>
  </si>
  <si>
    <r>
      <t>Supply,  installation and testing of</t>
    </r>
    <r>
      <rPr>
        <b/>
        <sz val="9"/>
        <rFont val="Adani Regular"/>
      </rPr>
      <t xml:space="preserve"> SITE Fabricated GI sheet metal ducts as per IS-655 Standard</t>
    </r>
    <r>
      <rPr>
        <sz val="9"/>
        <rFont val="Adani Regular"/>
      </rPr>
      <t xml:space="preserve"> in accordance with the approved shop drawings  as required by the specifications. Quoted price shall be inclusive of all necessary supports by MS structural steel if required,  hangers, clamp supports from walls, floors and  ceiling  including  cutting holes and chases in brick, R.C.C. work, making   good   the   same  to  original condition complete in all respects with painting with one coat of primer and two coats of paint to supports of MS work. Quoted price shall be inclusive of scaffolding work as required.
Note:All exposed surfaces &amp; duct shall be painted in black mat finish by the HVAC contractor.</t>
    </r>
  </si>
  <si>
    <r>
      <t xml:space="preserve">Supply, installation and testing of GI construction </t>
    </r>
    <r>
      <rPr>
        <b/>
        <sz val="9"/>
        <rFont val="Adani Regular"/>
      </rPr>
      <t>Opposed blade Volume control dampers</t>
    </r>
    <r>
      <rPr>
        <sz val="9"/>
        <rFont val="Adani Regular"/>
      </rPr>
      <t xml:space="preserve"> within ducts to be provided with suitable ducts lever and quadrants for manual control of  volume  of air flow and for proper balancing of the air distribution system.</t>
    </r>
  </si>
  <si>
    <r>
      <t xml:space="preserve">Supply, installation, testing and commissioning of </t>
    </r>
    <r>
      <rPr>
        <b/>
        <sz val="9"/>
        <rFont val="Adani Regular"/>
      </rPr>
      <t>Motorised combined smoke &amp; fire damper</t>
    </r>
    <r>
      <rPr>
        <sz val="9"/>
        <rFont val="Adani Regular"/>
      </rPr>
      <t xml:space="preserve"> complete with control panel, inter connecting wiring at locations shown in approved shop drawings and as per specifications.</t>
    </r>
  </si>
  <si>
    <r>
      <t xml:space="preserve">Supply, installation, testing and balancing of powder coated Extruded Aluminium </t>
    </r>
    <r>
      <rPr>
        <b/>
        <sz val="9"/>
        <rFont val="Adani Regular"/>
      </rPr>
      <t xml:space="preserve">Supply Air Grilles </t>
    </r>
    <r>
      <rPr>
        <sz val="9"/>
        <rFont val="Adani Regular"/>
      </rPr>
      <t>with multiblade type key operated grille louver dampers in accordance with the approved shop drawings and specifications.</t>
    </r>
  </si>
  <si>
    <r>
      <t xml:space="preserve">Supply, installation, testing and balancing of powder coated extruded Aluminium </t>
    </r>
    <r>
      <rPr>
        <b/>
        <sz val="9"/>
        <rFont val="Adani Regular"/>
      </rPr>
      <t xml:space="preserve">Exhaust/Return  Air Grilles </t>
    </r>
    <r>
      <rPr>
        <sz val="9"/>
        <rFont val="Adani Regular"/>
      </rPr>
      <t xml:space="preserve"> without multiblade type grille louver dampers</t>
    </r>
  </si>
  <si>
    <r>
      <t xml:space="preserve">Supply, installation, testing and balancing of Powder coated extruded aluminium construction square / round shape </t>
    </r>
    <r>
      <rPr>
        <b/>
        <sz val="9"/>
        <rFont val="Adani Regular"/>
      </rPr>
      <t>Supply Air Diffusers</t>
    </r>
    <r>
      <rPr>
        <sz val="9"/>
        <rFont val="Adani Regular"/>
      </rPr>
      <t xml:space="preserve"> with removable core &amp; anti smudge ring &amp; key operated volume control dampers as per approved drawings and specifications.</t>
    </r>
  </si>
  <si>
    <r>
      <t xml:space="preserve">Supply, installation, testing and balancing of Powder coated extruded aluminium construction square / round shape </t>
    </r>
    <r>
      <rPr>
        <b/>
        <sz val="9"/>
        <rFont val="Adani Regular"/>
      </rPr>
      <t>Return Air Diffusers</t>
    </r>
    <r>
      <rPr>
        <sz val="9"/>
        <rFont val="Adani Regular"/>
      </rPr>
      <t xml:space="preserve"> as per approved drawings and specifications.</t>
    </r>
  </si>
  <si>
    <r>
      <t xml:space="preserve">Supply, installation, testing and balancing of Powder coated/Anodised  extruded aluminium construction. </t>
    </r>
    <r>
      <rPr>
        <b/>
        <sz val="9"/>
        <rFont val="Adani Regular"/>
      </rPr>
      <t xml:space="preserve">Louvers with bird screen for exhaust air </t>
    </r>
    <r>
      <rPr>
        <sz val="9"/>
        <rFont val="Adani Regular"/>
      </rPr>
      <t>as per specifications and approved drawings.</t>
    </r>
  </si>
  <si>
    <r>
      <t xml:space="preserve">Supply  and  Application  of  external thermal insulation  of supply /return air ducting using </t>
    </r>
    <r>
      <rPr>
        <b/>
        <sz val="9"/>
        <rFont val="Adani Regular"/>
      </rPr>
      <t xml:space="preserve">closed cell elastomeric nitrile rubber insulation with class 'O' fire retardant properties </t>
    </r>
    <r>
      <rPr>
        <sz val="9"/>
        <rFont val="Adani Regular"/>
      </rPr>
      <t>as per the specifications and  drawings.  Quoted price shall be inclusive of adhesive, tapes as per specification. insulation shall be provided with aluminium foil, factory laminated.</t>
    </r>
  </si>
  <si>
    <r>
      <t xml:space="preserve">Supply and Application of internal acoustic lining of  supply  air  ducting using </t>
    </r>
    <r>
      <rPr>
        <b/>
        <sz val="9"/>
        <rFont val="Adani Regular"/>
      </rPr>
      <t>open cell nitrile rubber insulation</t>
    </r>
    <r>
      <rPr>
        <sz val="9"/>
        <rFont val="Adani Regular"/>
      </rPr>
      <t xml:space="preserve"> with density within 140-180 Kg/m3 as per the approved shop drawings and specifications. Insulation material shall be bonded with the ducts using metal screw and washers to facilitate grip to the GI sheet.</t>
    </r>
  </si>
  <si>
    <r>
      <t xml:space="preserve">Supplying, installing, testing and commissioning of </t>
    </r>
    <r>
      <rPr>
        <b/>
        <sz val="9"/>
        <rFont val="Adani Regular"/>
      </rPr>
      <t>Double  Skin construction (of similar specification as that of AHU without mixing chamber and thermal break profile)  Air Washer unit</t>
    </r>
    <r>
      <rPr>
        <sz val="9"/>
        <rFont val="Adani Regular"/>
      </rPr>
      <t xml:space="preserve"> with DIDW class-I centrifugal fan (Efficiency &gt;75%), TEFC weather proof  motor of IP55 protection at 415±10% volts, 3 phase, 50 cycles  power and high efficiency(IE3), belt drive, multisheave pulley mounted on motor and fan shaft, belt guard, motor and fan mounted on common base with metallistik vibration isolators. Fan capacity shall be based on outlet velocity not exceeding 10.16 MPS and fan speed not exceeding 1000 RPM.  Total static pressure &amp; Motor ratings shall be checked by Vendor/Contractor based on ducting layout. </t>
    </r>
  </si>
  <si>
    <r>
      <t>Supply,  installation and testing of</t>
    </r>
    <r>
      <rPr>
        <b/>
        <sz val="9"/>
        <rFont val="Adani Regular"/>
      </rPr>
      <t xml:space="preserve"> SITE Fabricated GI sheet metal ducts as per IS-655 Standard </t>
    </r>
    <r>
      <rPr>
        <sz val="9"/>
        <rFont val="Adani Regular"/>
      </rPr>
      <t xml:space="preserve"> in accordance with the approved shop drawings  as required by the specifications. Quoted price shall be inclusive of all necessary supports by MS structural steel if required,  hangers, clamp supports from walls, floors and  ceiling  including  cutting holes and chases in brick, R.C.C. work, making   good   the   same  to  original condition complete in all respects with painting with one coat of primer and two coats of paint to supports of MS work
Note:All exposed surfaces &amp; duct shall be painted in black mat finish by the HVAC contractor.</t>
    </r>
  </si>
  <si>
    <r>
      <t>Supply  and  Application  of  external thermal insulation  of supply air ducting using</t>
    </r>
    <r>
      <rPr>
        <b/>
        <sz val="9"/>
        <rFont val="Adani Regular"/>
      </rPr>
      <t xml:space="preserve"> closed cell elastomeric nitrile rubber insulation with class 'O' fire retardant properties</t>
    </r>
    <r>
      <rPr>
        <sz val="9"/>
        <rFont val="Adani Regular"/>
      </rPr>
      <t xml:space="preserve"> as per the specifications and  drawings.  Quoted price shall be inclusive of adhesive, tapes as per specification. insulation shall be provided with necessary glass cloth &amp; UV protection paint for ducts exposed  to atmosphere as per specifications.</t>
    </r>
  </si>
  <si>
    <r>
      <t>Supply  and  Application  of  external thermal insulation  of supply /return air ducting using</t>
    </r>
    <r>
      <rPr>
        <b/>
        <sz val="9"/>
        <rFont val="Adani Regular"/>
      </rPr>
      <t xml:space="preserve"> closed cell elastomeric nitrile rubber insulation with class 'O' fire retardant properties</t>
    </r>
    <r>
      <rPr>
        <sz val="9"/>
        <rFont val="Adani Regular"/>
      </rPr>
      <t xml:space="preserve"> as per the specifications and  drawings.  Quoted price shall be inclusive of adhesive, tapes as per specification. insulation shall be provided with aluminium foil, factory laminated.</t>
    </r>
  </si>
  <si>
    <r>
      <t xml:space="preserve">Providing, Supply, installation, testing and commisning of white vitreous china </t>
    </r>
    <r>
      <rPr>
        <b/>
        <sz val="9"/>
        <rFont val="Adani Regular"/>
      </rPr>
      <t xml:space="preserve">Wall mounted type "European" water closet </t>
    </r>
    <r>
      <rPr>
        <sz val="9"/>
        <rFont val="Adani Regular"/>
      </rPr>
      <t>pan with seat cover, closed coupled dual flush cistern (with all internal moving parts) with PVC heavy duty connectors, bolts, nuts, supporting arrangements, bakelite seat &amp; cover with CP hinges &amp; rubber buffers, P or S trap, connection to main pipe on shaft complete with all accessories including cutting &amp; making good masonry holes/chasing in the walls &amp;  floors wherever required &amp; health faucet with regulator  with  flexible pipe 1.5 m long, wall hooked complete as required, with all required accessories that includes Flush Plate ,bib cock made of CP brass complete as required.</t>
    </r>
  </si>
  <si>
    <r>
      <t xml:space="preserve">Providing, Supply, installation, testing and commisning of white vitreous china </t>
    </r>
    <r>
      <rPr>
        <b/>
        <sz val="9"/>
        <rFont val="Adani Regular"/>
      </rPr>
      <t xml:space="preserve">"Floor mounted" type Composite Water closet </t>
    </r>
    <r>
      <rPr>
        <sz val="9"/>
        <rFont val="Adani Regular"/>
      </rPr>
      <t xml:space="preserve">(European type W.C. pan) with seat and lid, including with white Vitreous Chinaware matching Cistern complete with all accessories , also including with matching  W.C. Pan with ISI marked white/Black solid plastic seat and Lid.Details of COST of one Pan composite with Cistern, Flush Pipe,  EWC &amp; Cistern complete with Fittings &amp; Seat Cover,and one no. of Faucet for WB,with all required accessories that includes bib cock made of CP brass complete as required. </t>
    </r>
    <r>
      <rPr>
        <b/>
        <sz val="9"/>
        <rFont val="Adani Regular"/>
      </rPr>
      <t>(for Handicapped person's Toilet)</t>
    </r>
    <r>
      <rPr>
        <sz val="9"/>
        <rFont val="Adani Regular"/>
      </rPr>
      <t xml:space="preserve">
</t>
    </r>
  </si>
  <si>
    <r>
      <t xml:space="preserve">Providing and fixing white vitreous china rectangular </t>
    </r>
    <r>
      <rPr>
        <b/>
        <sz val="9"/>
        <rFont val="Adani Regular"/>
      </rPr>
      <t xml:space="preserve">Half pedestal Wash Basin </t>
    </r>
    <r>
      <rPr>
        <sz val="9"/>
        <rFont val="Adani Regular"/>
      </rPr>
      <t xml:space="preserve">&amp; its accessories etc, also with all fittings and fixtures complete including cutting and making good the walls and floors wherever required. </t>
    </r>
    <r>
      <rPr>
        <b/>
        <sz val="9"/>
        <rFont val="Adani Regular"/>
      </rPr>
      <t>(for Handicapped person's Toilet)</t>
    </r>
    <r>
      <rPr>
        <sz val="9"/>
        <rFont val="Adani Regular"/>
      </rPr>
      <t xml:space="preserve"> (colour- Star White) painted white, 32mm C.P. waste coupling, 32mm dia C.P. bottle trap and connection pipe upto wall with wall flange and rubber adopter for waste connection, complete including cutting and making good the walls, wherever required.  </t>
    </r>
  </si>
  <si>
    <r>
      <t xml:space="preserve">Providing, Supply, installation, testing and commisning of  15 mm dia C.P. brass </t>
    </r>
    <r>
      <rPr>
        <b/>
        <sz val="9"/>
        <rFont val="Adani Regular"/>
      </rPr>
      <t>basin mixer top mounted</t>
    </r>
    <r>
      <rPr>
        <sz val="9"/>
        <rFont val="Adani Regular"/>
      </rPr>
      <t xml:space="preserve"> with C.P. wall flange of approved quality</t>
    </r>
  </si>
  <si>
    <r>
      <t xml:space="preserve">Providing, Supply, installation, testing and commisning of  CP </t>
    </r>
    <r>
      <rPr>
        <b/>
        <sz val="9"/>
        <rFont val="Adani Regular"/>
      </rPr>
      <t>Grab Bar swing type</t>
    </r>
    <r>
      <rPr>
        <sz val="9"/>
        <rFont val="Adani Regular"/>
      </rPr>
      <t xml:space="preserve"> (in horizontal &amp; vertical grabbing) &amp; Grab rails 60 cm, complete including cutting and making good the walls, wherever required. </t>
    </r>
  </si>
  <si>
    <r>
      <t xml:space="preserve">Providing, Supply, installation, testing and commisning of  CP </t>
    </r>
    <r>
      <rPr>
        <b/>
        <sz val="9"/>
        <rFont val="Adani Regular"/>
      </rPr>
      <t>Grab rails</t>
    </r>
    <r>
      <rPr>
        <sz val="9"/>
        <rFont val="Adani Regular"/>
      </rPr>
      <t xml:space="preserve"> 60 cm, complete including cutting and making good the walls, wherever required. </t>
    </r>
  </si>
  <si>
    <r>
      <t xml:space="preserve">Providing, Supply, installation, testing and commisning of C.P. </t>
    </r>
    <r>
      <rPr>
        <b/>
        <sz val="9"/>
        <rFont val="Adani Regular"/>
      </rPr>
      <t>toilet paper holder</t>
    </r>
    <r>
      <rPr>
        <sz val="9"/>
        <rFont val="Adani Regular"/>
      </rPr>
      <t xml:space="preserve"> with roller, with C.P brass screws, complete including cutting and making good the walls wherever required.</t>
    </r>
  </si>
  <si>
    <r>
      <t xml:space="preserve">Providing, Supply, installation, testing and commisning of C.P. brass </t>
    </r>
    <r>
      <rPr>
        <b/>
        <sz val="9"/>
        <rFont val="Adani Regular"/>
      </rPr>
      <t xml:space="preserve">double towel rack </t>
    </r>
    <r>
      <rPr>
        <sz val="9"/>
        <rFont val="Adani Regular"/>
      </rPr>
      <t xml:space="preserve">100mm wide and 600 long fixed  with C.P. brass screws including cutting and making good the walls wherever required. </t>
    </r>
  </si>
  <si>
    <r>
      <t>Providing, Supply, installation, testing and commisning of C.P twin</t>
    </r>
    <r>
      <rPr>
        <b/>
        <sz val="9"/>
        <rFont val="Adani Regular"/>
      </rPr>
      <t xml:space="preserve"> Robt hook</t>
    </r>
    <r>
      <rPr>
        <sz val="9"/>
        <rFont val="Adani Regular"/>
      </rPr>
      <t xml:space="preserve">, fixed to wooden cleats with C.P. brass screws including cutting and making good the walls wherever required. </t>
    </r>
  </si>
  <si>
    <r>
      <t>Providing, Supply, installation, testing and commisning of Twin manual 0.5 liter</t>
    </r>
    <r>
      <rPr>
        <b/>
        <sz val="9"/>
        <rFont val="Adani Regular"/>
      </rPr>
      <t xml:space="preserve"> liquid soap dispenser</t>
    </r>
    <r>
      <rPr>
        <sz val="9"/>
        <rFont val="Adani Regular"/>
      </rPr>
      <t xml:space="preserve"> with simple push lever fitted with liquid soap (one time),C.P. brass screws including cutting and making good the walls wherever required. </t>
    </r>
  </si>
  <si>
    <r>
      <t>Providing, Supply, installation, testing and commisning of Automatic</t>
    </r>
    <r>
      <rPr>
        <b/>
        <sz val="9"/>
        <rFont val="Adani Regular"/>
      </rPr>
      <t xml:space="preserve"> liquid soap dispenser</t>
    </r>
    <r>
      <rPr>
        <sz val="9"/>
        <rFont val="Adani Regular"/>
      </rPr>
      <t xml:space="preserve"> with simple push lever fitted with liquid soap (one time),C.P. brass screws including cutting and making good the walls wherever required. </t>
    </r>
  </si>
  <si>
    <r>
      <t xml:space="preserve">Providing, Supply, installation, testing and commisning of </t>
    </r>
    <r>
      <rPr>
        <b/>
        <sz val="9"/>
        <rFont val="Adani Regular"/>
      </rPr>
      <t>SS Baby Diaper changing station</t>
    </r>
    <r>
      <rPr>
        <sz val="9"/>
        <rFont val="Adani Regular"/>
      </rPr>
      <t xml:space="preserve"> with all its accessories and components</t>
    </r>
  </si>
  <si>
    <r>
      <t xml:space="preserve">Providing, Supply, installation, testing and commisning of </t>
    </r>
    <r>
      <rPr>
        <b/>
        <sz val="9"/>
        <rFont val="Adani Regular"/>
      </rPr>
      <t>SS 204 Grade Bin</t>
    </r>
  </si>
  <si>
    <r>
      <t xml:space="preserve">Providing, Supply, installation, testing and commisning of C.P. </t>
    </r>
    <r>
      <rPr>
        <b/>
        <sz val="9"/>
        <rFont val="Adani Regular"/>
      </rPr>
      <t>Paper Towel Dispenser</t>
    </r>
    <r>
      <rPr>
        <sz val="9"/>
        <rFont val="Adani Regular"/>
      </rPr>
      <t xml:space="preserve">,with C.P brass screws, complete including cutting and making good the walls wherever required. </t>
    </r>
  </si>
  <si>
    <r>
      <t xml:space="preserve">Providing and fixing white vitreous china </t>
    </r>
    <r>
      <rPr>
        <b/>
        <sz val="9"/>
        <rFont val="Adani Regular"/>
      </rPr>
      <t>rectangular wash basin under / over counter mounting</t>
    </r>
    <r>
      <rPr>
        <sz val="9"/>
        <rFont val="Adani Regular"/>
      </rPr>
      <t xml:space="preserve">, specially fabricated brackets to support the wash basin as per standard practice, painted white, 32mm C.P. waste coupling, 32mm dia C.P. bottle trap and connection pipe upto wall with wall flange and rubber adopter for waste connection, complete including cutting and making good the walls, wherever required.  </t>
    </r>
  </si>
  <si>
    <r>
      <t>Providing, Supply, installation, testing and commisning of</t>
    </r>
    <r>
      <rPr>
        <b/>
        <sz val="9"/>
        <rFont val="Adani Regular"/>
      </rPr>
      <t xml:space="preserve"> Rain shower</t>
    </r>
    <r>
      <rPr>
        <sz val="9"/>
        <rFont val="Adani Regular"/>
      </rPr>
      <t xml:space="preserve"> and total rain shower assembly including Concealed stop cock, long body bib cock &amp; short body bib cock  including wall chasing  etc complete in toilet,with all required accessories for shower.</t>
    </r>
  </si>
  <si>
    <r>
      <t xml:space="preserve">Providing, Supply, installation,testing and commissioning of </t>
    </r>
    <r>
      <rPr>
        <b/>
        <sz val="9"/>
        <rFont val="Adani Regular"/>
      </rPr>
      <t>Stainless steel shower drain</t>
    </r>
    <r>
      <rPr>
        <sz val="9"/>
        <rFont val="Adani Regular"/>
      </rPr>
      <t xml:space="preserve"> channel 100 mm wide 800 mm length (max.) suitable to connect 50 mm drain outlet.</t>
    </r>
  </si>
  <si>
    <r>
      <t>Providing, fixing, testing and commissioning of white viterous china</t>
    </r>
    <r>
      <rPr>
        <b/>
        <sz val="9"/>
        <rFont val="Adani Regular"/>
      </rPr>
      <t xml:space="preserve"> large flat back / half stall urinal</t>
    </r>
    <r>
      <rPr>
        <sz val="9"/>
        <rFont val="Adani Regular"/>
      </rPr>
      <t xml:space="preserve"> supported by CI / MS bracket (duly painted with 2 coats of paints over a coat of primer), including CP brass waste with dome type grating, CP cast brass bottle trap with extension piece, wall flanges complete with all accessories &amp; urinal partition with concealed CI bracket, cutting and making good, Including battery operated sensor based automatic flushing system for urinals, including  sensor and required electrical and water connections etc, complete in all respect to make it fully functional including cutting and making good the walls etc. </t>
    </r>
  </si>
  <si>
    <r>
      <t xml:space="preserve">Providing, Supply, installation, testing and commissioning of Stainless steel sink  </t>
    </r>
    <r>
      <rPr>
        <b/>
        <sz val="9"/>
        <rFont val="Adani Regular"/>
      </rPr>
      <t>304 Grade SS, Matt Finish medium size (220X440X200)</t>
    </r>
    <r>
      <rPr>
        <sz val="9"/>
        <rFont val="Adani Regular"/>
      </rPr>
      <t xml:space="preserve"> supported by CI / MS Brackets duly painted, CP cast brass bottle trap with extension piece, rubber adaptor, CP copper connecting pipes, wall flange, union, CP brass chain, rubber plug, nuts, washers, waste connection complete &amp; making good the walls, floor wherever required.</t>
    </r>
  </si>
  <si>
    <r>
      <t xml:space="preserve">Providing, Supply, installation, testing and commisning of  15 mm dia C.P. brass with </t>
    </r>
    <r>
      <rPr>
        <b/>
        <sz val="9"/>
        <rFont val="Adani Regular"/>
      </rPr>
      <t>dual lever  faucet</t>
    </r>
    <r>
      <rPr>
        <sz val="9"/>
        <rFont val="Adani Regular"/>
      </rPr>
      <t xml:space="preserve"> with C.P. wall flange of approved quality</t>
    </r>
  </si>
  <si>
    <r>
      <t>Providing and fixing electric water storage</t>
    </r>
    <r>
      <rPr>
        <b/>
        <sz val="9"/>
        <rFont val="Adani Regular"/>
      </rPr>
      <t xml:space="preserve"> heater (geyser</t>
    </r>
    <r>
      <rPr>
        <sz val="9"/>
        <rFont val="Adani Regular"/>
      </rPr>
      <t>) of following capacities including making   inlet / outlet connections.</t>
    </r>
  </si>
  <si>
    <r>
      <t xml:space="preserve">Providing, Supply, installation,testing and commissioning of </t>
    </r>
    <r>
      <rPr>
        <b/>
        <sz val="9"/>
        <rFont val="Adani Regular"/>
      </rPr>
      <t xml:space="preserve">Stainless steel drain </t>
    </r>
    <r>
      <rPr>
        <sz val="9"/>
        <rFont val="Adani Regular"/>
      </rPr>
      <t>over through grating channel 300 mm wide 600 mm length (max.) suitable to connect 50/75/110 mm drain outlet.</t>
    </r>
  </si>
  <si>
    <r>
      <rPr>
        <i/>
        <sz val="9"/>
        <rFont val="Adani Regular"/>
      </rPr>
      <t>Note : 
i)All sprinkler shall be chrome finish / powder coated. 
ii) Contractor shall ensure provision of sprinkler guard at no additional cost, as required by the Client.</t>
    </r>
  </si>
  <si>
    <t>GF_R1-Auction</t>
  </si>
  <si>
    <t>GF_R0-RFP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</si>
</sst>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0.0"/>
    <numFmt numFmtId="166" formatCode="&quot;Rs.&quot;#,##0.00"/>
    <numFmt numFmtId="167" formatCode="_ * #,##0_ ;_ * \-#,##0_ ;_ * &quot;-&quot;??_ ;_ @_ "/>
    <numFmt numFmtId="168" formatCode="_(* #,##0_);_(* \(#,##0\);_(* &quot;-&quot;??_);_(@_)"/>
    <numFmt numFmtId="169" formatCode="_(* #,##0.0_);_(* \(#,##0.0\);_(* &quot;-&quot;??_);_(@_)"/>
    <numFmt numFmtId="170" formatCode="_ * #,##0.0_ ;_ * \-#,##0.0_ ;_ * &quot;-&quot;?_ ;_ @_ "/>
    <numFmt numFmtId="171" formatCode="0.000"/>
  </numFmts>
  <fonts count="42">
    <font>
      <sz val="10"/>
      <name val="Arial"/>
    </font>
    <font>
      <sz val="11"/>
      <color theme="1"/>
      <name val="Calibri"/>
      <family val="2"/>
      <scheme val="minor"/>
    </font>
    <font>
      <sz val="10"/>
      <name val="Arial"/>
      <family val="2"/>
    </font>
    <font>
      <sz val="10"/>
      <name val="Arial"/>
      <family val="2"/>
    </font>
    <font>
      <b/>
      <sz val="10"/>
      <name val="Arial"/>
      <family val="2"/>
    </font>
    <font>
      <sz val="10"/>
      <name val="Arial"/>
      <family val="2"/>
    </font>
    <font>
      <sz val="10"/>
      <name val="Arial"/>
      <family val="2"/>
    </font>
    <font>
      <sz val="8"/>
      <name val="Arial"/>
      <family val="2"/>
    </font>
    <font>
      <sz val="10"/>
      <name val="MS Sans Serif"/>
      <family val="2"/>
    </font>
    <font>
      <sz val="9"/>
      <name val="Century Gothic"/>
      <family val="2"/>
    </font>
    <font>
      <b/>
      <sz val="9"/>
      <name val="Century Gothic"/>
      <family val="2"/>
    </font>
    <font>
      <sz val="9"/>
      <color theme="1"/>
      <name val="Century Gothic"/>
      <family val="2"/>
    </font>
    <font>
      <sz val="9"/>
      <color theme="1"/>
      <name val="Daytona"/>
      <family val="2"/>
    </font>
    <font>
      <sz val="9"/>
      <name val="Daytona"/>
      <family val="2"/>
    </font>
    <font>
      <vertAlign val="superscript"/>
      <sz val="9"/>
      <name val="Century Gothic"/>
      <family val="2"/>
    </font>
    <font>
      <b/>
      <sz val="9"/>
      <color theme="1"/>
      <name val="Century Gothic"/>
      <family val="2"/>
    </font>
    <font>
      <b/>
      <u/>
      <sz val="9"/>
      <color theme="1"/>
      <name val="Century Gothic"/>
      <family val="2"/>
    </font>
    <font>
      <b/>
      <sz val="9"/>
      <color rgb="FFFFFF00"/>
      <name val="Century Gothic"/>
      <family val="2"/>
    </font>
    <font>
      <b/>
      <u/>
      <sz val="9"/>
      <name val="Century Gothic"/>
      <family val="2"/>
    </font>
    <font>
      <sz val="10"/>
      <name val="Helv"/>
      <charset val="204"/>
    </font>
    <font>
      <b/>
      <sz val="9"/>
      <color theme="2"/>
      <name val="Century Gothic"/>
      <family val="2"/>
    </font>
    <font>
      <sz val="9"/>
      <color rgb="FFC00000"/>
      <name val="Century Gothic"/>
      <family val="2"/>
    </font>
    <font>
      <u/>
      <sz val="10"/>
      <color theme="10"/>
      <name val="Arial"/>
      <family val="2"/>
    </font>
    <font>
      <b/>
      <sz val="9"/>
      <name val="Adani Regular"/>
    </font>
    <font>
      <sz val="9"/>
      <name val="Adani Regular"/>
    </font>
    <font>
      <sz val="9"/>
      <color theme="1"/>
      <name val="Adani Regular"/>
    </font>
    <font>
      <sz val="10"/>
      <name val="Adani Regular"/>
    </font>
    <font>
      <sz val="9"/>
      <color theme="5" tint="-0.499984740745262"/>
      <name val="Adani Regular"/>
    </font>
    <font>
      <sz val="10"/>
      <color rgb="FFC00000"/>
      <name val="Adani Regular"/>
    </font>
    <font>
      <sz val="9"/>
      <color rgb="FFC00000"/>
      <name val="Adani Regular"/>
    </font>
    <font>
      <sz val="11"/>
      <name val="Adani Regular"/>
    </font>
    <font>
      <sz val="9"/>
      <color rgb="FF000000"/>
      <name val="Adani Regular"/>
    </font>
    <font>
      <sz val="11"/>
      <color rgb="FFFF0000"/>
      <name val="Adani Regular"/>
    </font>
    <font>
      <b/>
      <sz val="9"/>
      <color rgb="FF000000"/>
      <name val="Adani Regular"/>
    </font>
    <font>
      <b/>
      <sz val="9"/>
      <color theme="1"/>
      <name val="Adani Regular"/>
    </font>
    <font>
      <u/>
      <sz val="10"/>
      <color theme="10"/>
      <name val="Adani Regular"/>
    </font>
    <font>
      <sz val="9"/>
      <color rgb="FFFF0000"/>
      <name val="Adani Regular"/>
    </font>
    <font>
      <b/>
      <u/>
      <sz val="9"/>
      <name val="Adani Regular"/>
    </font>
    <font>
      <u/>
      <sz val="9"/>
      <name val="Adani Regular"/>
    </font>
    <font>
      <b/>
      <i/>
      <sz val="9"/>
      <name val="Adani Regular"/>
    </font>
    <font>
      <i/>
      <sz val="9"/>
      <name val="Adani Regular"/>
    </font>
    <font>
      <b/>
      <u/>
      <sz val="9"/>
      <color theme="1"/>
      <name val="Adani Regula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9" tint="0.79998168889431442"/>
        <bgColor indexed="64"/>
      </patternFill>
    </fill>
    <fill>
      <patternFill patternType="solid">
        <fgColor theme="1" tint="0.34998626667073579"/>
        <bgColor indexed="64"/>
      </patternFill>
    </fill>
    <fill>
      <patternFill patternType="solid">
        <fgColor rgb="FFD60093"/>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medium">
        <color indexed="64"/>
      </left>
      <right/>
      <top style="thin">
        <color auto="1"/>
      </top>
      <bottom style="thin">
        <color auto="1"/>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s>
  <cellStyleXfs count="33">
    <xf numFmtId="0" fontId="0" fillId="0" borderId="0"/>
    <xf numFmtId="43" fontId="2"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applyAlignment="0"/>
    <xf numFmtId="0" fontId="4" fillId="0" borderId="0"/>
    <xf numFmtId="9"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164" fontId="2" fillId="0" borderId="0" applyFont="0" applyFill="0" applyBorder="0" applyAlignment="0" applyProtection="0"/>
    <xf numFmtId="43" fontId="2" fillId="0" borderId="0" applyFont="0" applyFill="0" applyBorder="0" applyAlignment="0" applyProtection="0"/>
    <xf numFmtId="0" fontId="19" fillId="0" borderId="0"/>
    <xf numFmtId="0" fontId="22" fillId="0" borderId="0" applyNumberFormat="0" applyFill="0" applyBorder="0" applyAlignment="0" applyProtection="0"/>
  </cellStyleXfs>
  <cellXfs count="552">
    <xf numFmtId="0" fontId="0" fillId="0" borderId="0" xfId="0"/>
    <xf numFmtId="0" fontId="9" fillId="0" borderId="1" xfId="0" applyFont="1" applyBorder="1" applyAlignment="1">
      <alignment horizontal="center" vertical="top"/>
    </xf>
    <xf numFmtId="43" fontId="9" fillId="0" borderId="1" xfId="1" applyFont="1" applyFill="1" applyBorder="1" applyAlignment="1">
      <alignment horizontal="center" vertical="top"/>
    </xf>
    <xf numFmtId="0" fontId="10" fillId="0" borderId="1" xfId="0" applyFont="1" applyBorder="1" applyAlignment="1">
      <alignment horizontal="center" vertical="top"/>
    </xf>
    <xf numFmtId="0" fontId="10" fillId="0" borderId="1" xfId="0" applyFont="1" applyBorder="1" applyAlignment="1">
      <alignment horizontal="justify" vertical="top" wrapText="1"/>
    </xf>
    <xf numFmtId="43" fontId="10" fillId="0" borderId="1" xfId="1" applyFont="1" applyFill="1" applyBorder="1" applyAlignment="1">
      <alignment horizontal="center" vertical="top"/>
    </xf>
    <xf numFmtId="0" fontId="9" fillId="0" borderId="1" xfId="0" applyFont="1" applyBorder="1" applyAlignment="1">
      <alignment horizontal="justify" vertical="top" wrapText="1"/>
    </xf>
    <xf numFmtId="0" fontId="9" fillId="0" borderId="1" xfId="0" applyFont="1" applyBorder="1" applyAlignment="1">
      <alignment horizontal="center" vertical="top" wrapText="1"/>
    </xf>
    <xf numFmtId="0" fontId="9" fillId="0" borderId="0" xfId="0" applyFont="1" applyAlignment="1">
      <alignment horizontal="left" vertical="top"/>
    </xf>
    <xf numFmtId="0" fontId="9" fillId="0" borderId="1" xfId="0" applyFont="1" applyBorder="1" applyAlignment="1">
      <alignment vertical="top" wrapText="1"/>
    </xf>
    <xf numFmtId="43" fontId="9" fillId="0" borderId="1" xfId="1" applyFont="1" applyFill="1" applyBorder="1" applyAlignment="1">
      <alignment horizontal="center" vertical="top" wrapText="1"/>
    </xf>
    <xf numFmtId="0" fontId="9" fillId="0" borderId="1" xfId="0" applyFont="1" applyBorder="1" applyAlignment="1">
      <alignment horizontal="left" vertical="top"/>
    </xf>
    <xf numFmtId="0" fontId="9" fillId="0" borderId="1" xfId="0" applyFont="1" applyBorder="1" applyAlignment="1">
      <alignment horizontal="justify" vertical="top"/>
    </xf>
    <xf numFmtId="0" fontId="10" fillId="0" borderId="1" xfId="0" applyFont="1" applyBorder="1" applyAlignment="1">
      <alignment horizontal="justify" vertical="top"/>
    </xf>
    <xf numFmtId="0" fontId="10" fillId="0" borderId="1" xfId="0" applyFont="1" applyBorder="1" applyAlignment="1">
      <alignment horizontal="left" vertical="top"/>
    </xf>
    <xf numFmtId="0" fontId="9" fillId="0" borderId="0" xfId="0" applyFont="1" applyAlignment="1">
      <alignment vertical="top" wrapText="1"/>
    </xf>
    <xf numFmtId="0" fontId="9" fillId="0" borderId="0" xfId="0" applyFont="1" applyAlignment="1">
      <alignment vertical="top"/>
    </xf>
    <xf numFmtId="0" fontId="9" fillId="0" borderId="0" xfId="0" applyFont="1" applyAlignment="1">
      <alignment horizontal="justify" vertical="top"/>
    </xf>
    <xf numFmtId="43" fontId="9" fillId="0" borderId="1" xfId="1" applyFont="1" applyBorder="1" applyAlignment="1">
      <alignment horizontal="center" vertical="top" wrapText="1"/>
    </xf>
    <xf numFmtId="0" fontId="9" fillId="0" borderId="1" xfId="0" applyFont="1" applyBorder="1" applyAlignment="1">
      <alignment vertical="top"/>
    </xf>
    <xf numFmtId="0" fontId="12" fillId="0" borderId="0" xfId="0" applyFont="1" applyAlignment="1">
      <alignment vertical="top"/>
    </xf>
    <xf numFmtId="0" fontId="13" fillId="0" borderId="1" xfId="0" applyFont="1" applyBorder="1" applyAlignment="1">
      <alignment horizontal="center" vertical="top" wrapText="1"/>
    </xf>
    <xf numFmtId="0" fontId="13" fillId="0" borderId="1" xfId="0" applyFont="1" applyBorder="1" applyAlignment="1">
      <alignment vertical="top" wrapText="1"/>
    </xf>
    <xf numFmtId="4" fontId="13" fillId="0" borderId="1" xfId="0" applyNumberFormat="1" applyFont="1" applyBorder="1" applyAlignment="1">
      <alignment horizontal="center" vertical="top" wrapText="1"/>
    </xf>
    <xf numFmtId="0" fontId="10" fillId="0" borderId="3" xfId="0" applyFont="1" applyBorder="1" applyAlignment="1">
      <alignment vertical="top"/>
    </xf>
    <xf numFmtId="0" fontId="10" fillId="0" borderId="4" xfId="0" applyFont="1" applyBorder="1" applyAlignment="1">
      <alignment vertical="top"/>
    </xf>
    <xf numFmtId="0" fontId="10" fillId="0" borderId="5" xfId="0" applyFont="1" applyBorder="1" applyAlignment="1">
      <alignment vertical="top"/>
    </xf>
    <xf numFmtId="0" fontId="10" fillId="0" borderId="0" xfId="0" applyFont="1" applyAlignment="1">
      <alignment vertical="top"/>
    </xf>
    <xf numFmtId="0" fontId="10" fillId="0" borderId="1" xfId="0" applyFont="1" applyBorder="1" applyAlignment="1">
      <alignment vertical="top"/>
    </xf>
    <xf numFmtId="0" fontId="9" fillId="0" borderId="1" xfId="0" applyFont="1" applyBorder="1" applyAlignment="1">
      <alignment horizontal="left" vertical="top" wrapText="1"/>
    </xf>
    <xf numFmtId="0" fontId="11" fillId="0" borderId="1" xfId="0" applyFont="1" applyBorder="1" applyAlignment="1">
      <alignment vertical="top"/>
    </xf>
    <xf numFmtId="0" fontId="9" fillId="0" borderId="1" xfId="0" applyFont="1" applyBorder="1" applyAlignment="1">
      <alignment horizontal="left" vertical="center" wrapText="1"/>
    </xf>
    <xf numFmtId="0" fontId="11" fillId="0" borderId="1" xfId="0" applyFont="1" applyBorder="1" applyAlignment="1">
      <alignment vertical="top" wrapText="1"/>
    </xf>
    <xf numFmtId="2" fontId="10" fillId="0" borderId="1" xfId="0" applyNumberFormat="1" applyFont="1" applyBorder="1" applyAlignment="1">
      <alignment horizontal="center" vertical="top"/>
    </xf>
    <xf numFmtId="2" fontId="10" fillId="0" borderId="0" xfId="5" applyNumberFormat="1" applyFont="1" applyAlignment="1">
      <alignment horizontal="left" vertical="top"/>
    </xf>
    <xf numFmtId="0" fontId="9" fillId="0" borderId="0" xfId="5" applyFont="1" applyAlignment="1">
      <alignment horizontal="justify" vertical="top"/>
    </xf>
    <xf numFmtId="0" fontId="9" fillId="0" borderId="0" xfId="5" applyFont="1" applyAlignment="1">
      <alignment horizontal="center" vertical="top"/>
    </xf>
    <xf numFmtId="0" fontId="9" fillId="0" borderId="0" xfId="5" applyFont="1" applyAlignment="1">
      <alignment horizontal="center"/>
    </xf>
    <xf numFmtId="43" fontId="9" fillId="0" borderId="0" xfId="4" applyFont="1" applyFill="1" applyBorder="1" applyAlignment="1">
      <alignment horizontal="center"/>
    </xf>
    <xf numFmtId="43" fontId="9" fillId="0" borderId="0" xfId="1" applyFont="1" applyFill="1" applyBorder="1" applyAlignment="1">
      <alignment horizontal="center"/>
    </xf>
    <xf numFmtId="43" fontId="10" fillId="4" borderId="0" xfId="1" applyFont="1" applyFill="1" applyAlignment="1">
      <alignment horizontal="center" vertical="center"/>
    </xf>
    <xf numFmtId="0" fontId="9" fillId="0" borderId="0" xfId="5" applyFont="1"/>
    <xf numFmtId="2" fontId="10" fillId="2" borderId="1" xfId="5" applyNumberFormat="1" applyFont="1" applyFill="1" applyBorder="1" applyAlignment="1">
      <alignment horizontal="center" vertical="center"/>
    </xf>
    <xf numFmtId="0" fontId="10" fillId="2" borderId="1" xfId="5" applyFont="1" applyFill="1" applyBorder="1" applyAlignment="1">
      <alignment horizontal="justify" vertical="center"/>
    </xf>
    <xf numFmtId="0" fontId="10" fillId="2" borderId="1" xfId="5" applyFont="1" applyFill="1" applyBorder="1" applyAlignment="1">
      <alignment horizontal="center" vertical="center"/>
    </xf>
    <xf numFmtId="43" fontId="10" fillId="2" borderId="1" xfId="4" applyFont="1" applyFill="1" applyBorder="1" applyAlignment="1">
      <alignment horizontal="center" vertical="center"/>
    </xf>
    <xf numFmtId="43" fontId="10" fillId="2" borderId="1" xfId="1" applyFont="1" applyFill="1" applyBorder="1" applyAlignment="1">
      <alignment horizontal="center" vertical="center"/>
    </xf>
    <xf numFmtId="9" fontId="17" fillId="5" borderId="0" xfId="19" applyFont="1" applyFill="1" applyAlignment="1">
      <alignment horizontal="center"/>
    </xf>
    <xf numFmtId="0" fontId="10" fillId="0" borderId="0" xfId="5" applyFont="1" applyAlignment="1">
      <alignment horizontal="center" vertical="center"/>
    </xf>
    <xf numFmtId="2" fontId="9" fillId="0" borderId="1" xfId="5" applyNumberFormat="1" applyFont="1" applyBorder="1" applyAlignment="1">
      <alignment horizontal="center" vertical="top"/>
    </xf>
    <xf numFmtId="0" fontId="10" fillId="0" borderId="1" xfId="5" applyFont="1" applyBorder="1" applyAlignment="1">
      <alignment horizontal="justify" vertical="top"/>
    </xf>
    <xf numFmtId="0" fontId="10" fillId="0" borderId="1" xfId="5" applyFont="1" applyBorder="1" applyAlignment="1">
      <alignment horizontal="center" vertical="top"/>
    </xf>
    <xf numFmtId="0" fontId="9" fillId="0" borderId="1" xfId="5" applyFont="1" applyBorder="1" applyAlignment="1">
      <alignment horizontal="center" vertical="center"/>
    </xf>
    <xf numFmtId="43" fontId="9" fillId="0" borderId="1" xfId="4" applyFont="1" applyFill="1" applyBorder="1" applyAlignment="1">
      <alignment horizontal="center" vertical="center"/>
    </xf>
    <xf numFmtId="43" fontId="10" fillId="0" borderId="1" xfId="1" applyFont="1" applyFill="1" applyBorder="1" applyAlignment="1">
      <alignment horizontal="center" vertical="center"/>
    </xf>
    <xf numFmtId="43" fontId="10" fillId="4" borderId="0" xfId="1" applyFont="1" applyFill="1" applyAlignment="1">
      <alignment horizontal="left"/>
    </xf>
    <xf numFmtId="0" fontId="9" fillId="0" borderId="0" xfId="5" applyFont="1" applyAlignment="1">
      <alignment horizontal="left"/>
    </xf>
    <xf numFmtId="43" fontId="9" fillId="0" borderId="1" xfId="1" applyFont="1" applyFill="1" applyBorder="1" applyAlignment="1">
      <alignment horizontal="center" vertical="center"/>
    </xf>
    <xf numFmtId="43" fontId="9" fillId="4" borderId="0" xfId="1" applyFont="1" applyFill="1" applyAlignment="1">
      <alignment horizontal="left"/>
    </xf>
    <xf numFmtId="2" fontId="9" fillId="0" borderId="1" xfId="0" applyNumberFormat="1" applyFont="1" applyBorder="1" applyAlignment="1">
      <alignment horizontal="center" vertical="top"/>
    </xf>
    <xf numFmtId="43" fontId="10" fillId="0" borderId="1" xfId="1" applyFont="1" applyFill="1" applyBorder="1" applyAlignment="1">
      <alignment horizontal="center"/>
    </xf>
    <xf numFmtId="43" fontId="9" fillId="0" borderId="1" xfId="1" applyFont="1" applyFill="1" applyBorder="1" applyAlignment="1">
      <alignment horizontal="center"/>
    </xf>
    <xf numFmtId="2" fontId="10" fillId="0" borderId="1" xfId="5" applyNumberFormat="1" applyFont="1" applyBorder="1" applyAlignment="1">
      <alignment horizontal="center" vertical="top"/>
    </xf>
    <xf numFmtId="0" fontId="9" fillId="0" borderId="1" xfId="5" applyFont="1" applyBorder="1" applyAlignment="1">
      <alignment horizontal="center" vertical="top"/>
    </xf>
    <xf numFmtId="0" fontId="9" fillId="0" borderId="1" xfId="5" applyFont="1" applyBorder="1" applyAlignment="1">
      <alignment horizontal="center"/>
    </xf>
    <xf numFmtId="43" fontId="9" fillId="0" borderId="1" xfId="4" applyFont="1" applyFill="1" applyBorder="1" applyAlignment="1">
      <alignment horizontal="center"/>
    </xf>
    <xf numFmtId="0" fontId="9" fillId="0" borderId="1" xfId="4" applyNumberFormat="1" applyFont="1" applyFill="1" applyBorder="1" applyAlignment="1">
      <alignment horizontal="center"/>
    </xf>
    <xf numFmtId="0" fontId="9" fillId="0" borderId="1" xfId="5" applyFont="1" applyBorder="1" applyAlignment="1">
      <alignment horizontal="left"/>
    </xf>
    <xf numFmtId="43" fontId="9" fillId="0" borderId="1" xfId="4" applyFont="1" applyFill="1" applyBorder="1" applyAlignment="1">
      <alignment horizontal="right"/>
    </xf>
    <xf numFmtId="0" fontId="9" fillId="0" borderId="1" xfId="5" applyFont="1" applyBorder="1" applyAlignment="1">
      <alignment horizontal="justify" vertical="top"/>
    </xf>
    <xf numFmtId="0" fontId="10" fillId="0" borderId="1" xfId="4" applyNumberFormat="1" applyFont="1" applyFill="1" applyBorder="1" applyAlignment="1">
      <alignment horizontal="center"/>
    </xf>
    <xf numFmtId="43" fontId="9" fillId="0" borderId="1" xfId="1" applyFont="1" applyBorder="1" applyAlignment="1">
      <alignment horizontal="center"/>
    </xf>
    <xf numFmtId="2" fontId="9" fillId="0" borderId="1" xfId="5" applyNumberFormat="1" applyFont="1" applyBorder="1" applyAlignment="1">
      <alignment horizontal="justify" vertical="top"/>
    </xf>
    <xf numFmtId="43" fontId="9" fillId="0" borderId="1" xfId="4" applyFont="1" applyFill="1" applyBorder="1" applyAlignment="1">
      <alignment horizontal="center" wrapText="1"/>
    </xf>
    <xf numFmtId="0" fontId="9" fillId="0" borderId="1" xfId="4" applyNumberFormat="1" applyFont="1" applyFill="1" applyBorder="1" applyAlignment="1">
      <alignment horizontal="center" wrapText="1"/>
    </xf>
    <xf numFmtId="0" fontId="18" fillId="0" borderId="1" xfId="5" applyFont="1" applyBorder="1" applyAlignment="1">
      <alignment horizontal="justify" vertical="top"/>
    </xf>
    <xf numFmtId="0" fontId="9" fillId="0" borderId="1" xfId="1" applyNumberFormat="1" applyFont="1" applyFill="1" applyBorder="1" applyAlignment="1">
      <alignment horizontal="center" vertical="top"/>
    </xf>
    <xf numFmtId="0" fontId="18" fillId="0" borderId="1" xfId="0" applyFont="1" applyBorder="1" applyAlignment="1">
      <alignment horizontal="justify" vertical="top" wrapText="1"/>
    </xf>
    <xf numFmtId="0" fontId="9" fillId="0" borderId="1" xfId="5" applyFont="1" applyBorder="1" applyAlignment="1">
      <alignment horizontal="center" wrapText="1"/>
    </xf>
    <xf numFmtId="43" fontId="9" fillId="0" borderId="1" xfId="5" applyNumberFormat="1" applyFont="1" applyBorder="1" applyAlignment="1">
      <alignment horizontal="center"/>
    </xf>
    <xf numFmtId="164" fontId="9" fillId="0" borderId="1" xfId="4" applyNumberFormat="1" applyFont="1" applyFill="1" applyBorder="1" applyAlignment="1">
      <alignment horizontal="center"/>
    </xf>
    <xf numFmtId="0" fontId="10" fillId="0" borderId="1" xfId="5" applyFont="1" applyBorder="1" applyAlignment="1">
      <alignment horizontal="left"/>
    </xf>
    <xf numFmtId="0" fontId="10" fillId="0" borderId="1" xfId="5" applyFont="1" applyBorder="1" applyAlignment="1">
      <alignment horizontal="center"/>
    </xf>
    <xf numFmtId="0" fontId="10" fillId="0" borderId="1" xfId="5" applyFont="1" applyBorder="1" applyAlignment="1">
      <alignment horizontal="justify" vertical="justify"/>
    </xf>
    <xf numFmtId="0" fontId="10" fillId="0" borderId="1" xfId="5" applyFont="1" applyBorder="1" applyAlignment="1">
      <alignment horizontal="center" vertical="justify"/>
    </xf>
    <xf numFmtId="0" fontId="9" fillId="0" borderId="1" xfId="5" applyFont="1" applyBorder="1" applyAlignment="1">
      <alignment horizontal="justify" vertical="justify"/>
    </xf>
    <xf numFmtId="0" fontId="9" fillId="0" borderId="1" xfId="5" applyFont="1" applyBorder="1" applyAlignment="1">
      <alignment horizontal="center" vertical="justify"/>
    </xf>
    <xf numFmtId="0" fontId="9" fillId="0" borderId="1" xfId="5" applyFont="1" applyBorder="1" applyAlignment="1">
      <alignment horizontal="left" wrapText="1"/>
    </xf>
    <xf numFmtId="2" fontId="10" fillId="0" borderId="1" xfId="5" applyNumberFormat="1" applyFont="1" applyBorder="1" applyAlignment="1">
      <alignment horizontal="center"/>
    </xf>
    <xf numFmtId="2" fontId="9" fillId="0" borderId="1" xfId="5" applyNumberFormat="1" applyFont="1" applyBorder="1" applyAlignment="1">
      <alignment horizontal="left"/>
    </xf>
    <xf numFmtId="164" fontId="9" fillId="0" borderId="0" xfId="5" applyNumberFormat="1" applyFont="1" applyAlignment="1">
      <alignment horizontal="left"/>
    </xf>
    <xf numFmtId="165" fontId="10" fillId="0" borderId="1" xfId="5" applyNumberFormat="1" applyFont="1" applyBorder="1" applyAlignment="1">
      <alignment horizontal="left" vertical="top" wrapText="1"/>
    </xf>
    <xf numFmtId="165" fontId="10" fillId="0" borderId="1" xfId="5" applyNumberFormat="1" applyFont="1" applyBorder="1" applyAlignment="1">
      <alignment horizontal="center" vertical="top" wrapText="1"/>
    </xf>
    <xf numFmtId="9" fontId="9" fillId="0" borderId="1" xfId="5" applyNumberFormat="1" applyFont="1" applyBorder="1" applyAlignment="1">
      <alignment horizontal="center" vertical="top"/>
    </xf>
    <xf numFmtId="43" fontId="9" fillId="4" borderId="0" xfId="1" applyFont="1" applyFill="1"/>
    <xf numFmtId="2" fontId="9" fillId="0" borderId="0" xfId="5" applyNumberFormat="1" applyFont="1" applyAlignment="1">
      <alignment horizontal="center" vertical="top"/>
    </xf>
    <xf numFmtId="164" fontId="9" fillId="0" borderId="1" xfId="5" applyNumberFormat="1" applyFont="1" applyBorder="1" applyAlignment="1">
      <alignment horizontal="center"/>
    </xf>
    <xf numFmtId="43" fontId="9" fillId="0" borderId="1" xfId="5" applyNumberFormat="1" applyFont="1" applyBorder="1" applyAlignment="1">
      <alignment horizontal="left"/>
    </xf>
    <xf numFmtId="0" fontId="10" fillId="0" borderId="1" xfId="5" applyFont="1" applyBorder="1" applyAlignment="1">
      <alignment horizontal="left" wrapText="1"/>
    </xf>
    <xf numFmtId="0" fontId="9" fillId="0" borderId="1" xfId="0" applyFont="1" applyBorder="1" applyAlignment="1">
      <alignment horizontal="center" vertical="center"/>
    </xf>
    <xf numFmtId="0" fontId="9" fillId="0" borderId="0" xfId="0" applyFont="1"/>
    <xf numFmtId="0" fontId="9" fillId="0" borderId="1" xfId="0" applyFont="1" applyBorder="1" applyAlignment="1">
      <alignment horizontal="center" vertical="center" wrapText="1"/>
    </xf>
    <xf numFmtId="0" fontId="9" fillId="0" borderId="1" xfId="0" applyFont="1" applyBorder="1" applyAlignment="1">
      <alignment vertical="center"/>
    </xf>
    <xf numFmtId="0" fontId="9" fillId="0" borderId="1" xfId="0" applyFont="1" applyBorder="1" applyAlignment="1">
      <alignment horizontal="justify" vertical="center" wrapText="1"/>
    </xf>
    <xf numFmtId="0" fontId="9" fillId="0" borderId="1" xfId="0" applyFont="1" applyBorder="1" applyAlignment="1">
      <alignment vertical="center" wrapText="1"/>
    </xf>
    <xf numFmtId="0" fontId="9" fillId="3" borderId="1" xfId="0" applyFont="1" applyFill="1" applyBorder="1" applyAlignment="1">
      <alignment horizontal="left" vertical="center" wrapText="1"/>
    </xf>
    <xf numFmtId="0" fontId="9" fillId="0" borderId="27" xfId="0" applyFont="1" applyBorder="1" applyAlignment="1">
      <alignment horizontal="center" vertical="center"/>
    </xf>
    <xf numFmtId="0" fontId="9" fillId="3" borderId="27" xfId="0" applyFont="1" applyFill="1" applyBorder="1" applyAlignment="1">
      <alignment horizontal="center" vertical="center"/>
    </xf>
    <xf numFmtId="0" fontId="9" fillId="3" borderId="1" xfId="0" applyFont="1" applyFill="1" applyBorder="1" applyAlignment="1">
      <alignment horizontal="justify" vertical="center" wrapText="1"/>
    </xf>
    <xf numFmtId="43" fontId="9" fillId="0" borderId="1" xfId="1" applyFont="1" applyFill="1" applyBorder="1" applyAlignment="1">
      <alignment vertical="top"/>
    </xf>
    <xf numFmtId="43" fontId="13" fillId="0" borderId="1" xfId="1" applyFont="1" applyFill="1" applyBorder="1" applyAlignment="1">
      <alignment vertical="top" wrapText="1"/>
    </xf>
    <xf numFmtId="43" fontId="9" fillId="0" borderId="1" xfId="1" applyFont="1" applyFill="1" applyBorder="1" applyAlignment="1">
      <alignment horizontal="right" vertical="top"/>
    </xf>
    <xf numFmtId="43" fontId="13" fillId="0" borderId="1" xfId="1" applyFont="1" applyFill="1" applyBorder="1" applyAlignment="1">
      <alignment horizontal="right" vertical="top" wrapText="1"/>
    </xf>
    <xf numFmtId="43" fontId="20" fillId="6" borderId="1" xfId="4" applyFont="1" applyFill="1" applyBorder="1" applyAlignment="1">
      <alignment horizontal="center"/>
    </xf>
    <xf numFmtId="171" fontId="9" fillId="0" borderId="1" xfId="4" applyNumberFormat="1" applyFont="1" applyFill="1" applyBorder="1" applyAlignment="1">
      <alignment horizontal="center"/>
    </xf>
    <xf numFmtId="0" fontId="10" fillId="0" borderId="0" xfId="5" applyFont="1" applyAlignment="1">
      <alignment horizontal="left"/>
    </xf>
    <xf numFmtId="0" fontId="21" fillId="0" borderId="0" xfId="0" applyFont="1" applyAlignment="1">
      <alignment horizontal="left" vertical="top"/>
    </xf>
    <xf numFmtId="0" fontId="10" fillId="0" borderId="3" xfId="0" applyFont="1" applyBorder="1" applyAlignment="1">
      <alignment horizontal="left" vertical="center"/>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9" fillId="3" borderId="6" xfId="0" applyFont="1" applyFill="1" applyBorder="1" applyAlignment="1">
      <alignment horizontal="justify" vertical="top"/>
    </xf>
    <xf numFmtId="0" fontId="9" fillId="3" borderId="7" xfId="0" applyFont="1" applyFill="1" applyBorder="1" applyAlignment="1">
      <alignment horizontal="right"/>
    </xf>
    <xf numFmtId="166" fontId="9" fillId="3" borderId="7" xfId="0" applyNumberFormat="1" applyFont="1" applyFill="1" applyBorder="1"/>
    <xf numFmtId="166" fontId="9" fillId="3" borderId="8" xfId="0" applyNumberFormat="1" applyFont="1" applyFill="1" applyBorder="1"/>
    <xf numFmtId="0" fontId="9" fillId="3" borderId="9" xfId="0" applyFont="1" applyFill="1" applyBorder="1" applyAlignment="1">
      <alignment horizontal="justify" vertical="top"/>
    </xf>
    <xf numFmtId="0" fontId="9" fillId="3" borderId="0" xfId="0" applyFont="1" applyFill="1" applyAlignment="1">
      <alignment horizontal="right"/>
    </xf>
    <xf numFmtId="166" fontId="9" fillId="3" borderId="0" xfId="0" applyNumberFormat="1" applyFont="1" applyFill="1"/>
    <xf numFmtId="166" fontId="9" fillId="3" borderId="10" xfId="0" applyNumberFormat="1" applyFont="1" applyFill="1" applyBorder="1"/>
    <xf numFmtId="0" fontId="10" fillId="3" borderId="9" xfId="0" applyFont="1" applyFill="1" applyBorder="1" applyAlignment="1">
      <alignment vertical="center" wrapText="1"/>
    </xf>
    <xf numFmtId="0" fontId="10" fillId="3" borderId="0" xfId="0" applyFont="1" applyFill="1" applyAlignment="1">
      <alignment vertical="center" wrapText="1"/>
    </xf>
    <xf numFmtId="0" fontId="10" fillId="3" borderId="10" xfId="0" applyFont="1" applyFill="1" applyBorder="1" applyAlignment="1">
      <alignment vertical="center" wrapText="1"/>
    </xf>
    <xf numFmtId="0" fontId="9" fillId="3" borderId="9"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0" borderId="0" xfId="0" applyFont="1" applyAlignment="1">
      <alignment horizontal="right"/>
    </xf>
    <xf numFmtId="166" fontId="9" fillId="0" borderId="0" xfId="0" applyNumberFormat="1" applyFont="1"/>
    <xf numFmtId="0" fontId="24" fillId="0" borderId="0" xfId="0" applyFont="1" applyAlignment="1">
      <alignment horizontal="center" vertical="top"/>
    </xf>
    <xf numFmtId="43" fontId="23" fillId="0" borderId="1" xfId="1" applyFont="1" applyFill="1" applyBorder="1" applyAlignment="1">
      <alignment horizontal="center" vertical="top"/>
    </xf>
    <xf numFmtId="0" fontId="23" fillId="0" borderId="0" xfId="0" applyFont="1" applyAlignment="1">
      <alignment horizontal="center" vertical="top"/>
    </xf>
    <xf numFmtId="0" fontId="23" fillId="0" borderId="1" xfId="0" applyFont="1" applyBorder="1" applyAlignment="1">
      <alignment horizontal="center" vertical="top"/>
    </xf>
    <xf numFmtId="0" fontId="23" fillId="0" borderId="1" xfId="0" applyFont="1" applyBorder="1" applyAlignment="1">
      <alignment horizontal="justify" vertical="top" wrapText="1"/>
    </xf>
    <xf numFmtId="43" fontId="24" fillId="0" borderId="1" xfId="1" applyFont="1" applyFill="1" applyBorder="1" applyAlignment="1">
      <alignment vertical="top" wrapText="1"/>
    </xf>
    <xf numFmtId="43" fontId="24" fillId="0" borderId="1" xfId="1" applyFont="1" applyFill="1" applyBorder="1" applyAlignment="1">
      <alignment horizontal="center" vertical="top" wrapText="1"/>
    </xf>
    <xf numFmtId="43" fontId="24" fillId="0" borderId="1" xfId="1" applyFont="1" applyFill="1" applyBorder="1" applyAlignment="1">
      <alignment vertical="top"/>
    </xf>
    <xf numFmtId="43" fontId="24" fillId="0" borderId="1" xfId="1" applyFont="1" applyFill="1" applyBorder="1" applyAlignment="1">
      <alignment horizontal="right" vertical="top"/>
    </xf>
    <xf numFmtId="0" fontId="24" fillId="0" borderId="1" xfId="0" applyFont="1" applyBorder="1" applyAlignment="1">
      <alignment horizontal="center" vertical="top" wrapText="1"/>
    </xf>
    <xf numFmtId="0" fontId="24" fillId="0" borderId="1" xfId="0" applyFont="1" applyBorder="1" applyAlignment="1">
      <alignment vertical="top" wrapText="1"/>
    </xf>
    <xf numFmtId="0" fontId="25" fillId="0" borderId="0" xfId="0" applyFont="1" applyAlignment="1">
      <alignment vertical="top"/>
    </xf>
    <xf numFmtId="0" fontId="24" fillId="0" borderId="1" xfId="0" applyFont="1" applyBorder="1" applyAlignment="1">
      <alignment horizontal="center" vertical="top"/>
    </xf>
    <xf numFmtId="49" fontId="26" fillId="0" borderId="25" xfId="0" applyNumberFormat="1" applyFont="1" applyBorder="1" applyAlignment="1">
      <alignment horizontal="left" vertical="top" wrapText="1"/>
    </xf>
    <xf numFmtId="0" fontId="24" fillId="0" borderId="0" xfId="0" applyFont="1" applyAlignment="1">
      <alignment horizontal="left" vertical="top"/>
    </xf>
    <xf numFmtId="0" fontId="24" fillId="0" borderId="1" xfId="0" applyFont="1" applyBorder="1" applyAlignment="1">
      <alignment horizontal="justify" vertical="top" wrapText="1"/>
    </xf>
    <xf numFmtId="0" fontId="27" fillId="0" borderId="1" xfId="0" applyFont="1" applyBorder="1" applyAlignment="1">
      <alignment horizontal="center" vertical="top"/>
    </xf>
    <xf numFmtId="0" fontId="27" fillId="0" borderId="1" xfId="0" applyFont="1" applyBorder="1" applyAlignment="1">
      <alignment horizontal="justify" vertical="top" wrapText="1"/>
    </xf>
    <xf numFmtId="43" fontId="27" fillId="0" borderId="1" xfId="1" applyFont="1" applyFill="1" applyBorder="1" applyAlignment="1">
      <alignment vertical="top"/>
    </xf>
    <xf numFmtId="43" fontId="27" fillId="0" borderId="1" xfId="1" applyFont="1" applyFill="1" applyBorder="1" applyAlignment="1">
      <alignment horizontal="right" vertical="top"/>
    </xf>
    <xf numFmtId="49" fontId="26" fillId="0" borderId="1" xfId="0" applyNumberFormat="1" applyFont="1" applyBorder="1" applyAlignment="1">
      <alignment horizontal="center" vertical="top" wrapText="1"/>
    </xf>
    <xf numFmtId="43" fontId="24" fillId="0" borderId="1" xfId="1" applyFont="1" applyFill="1" applyBorder="1" applyAlignment="1">
      <alignment horizontal="right" vertical="top" wrapText="1"/>
    </xf>
    <xf numFmtId="2" fontId="24" fillId="0" borderId="1" xfId="0" applyNumberFormat="1" applyFont="1" applyBorder="1" applyAlignment="1">
      <alignment horizontal="justify" vertical="top"/>
    </xf>
    <xf numFmtId="0" fontId="24" fillId="0" borderId="0" xfId="0" applyFont="1" applyAlignment="1">
      <alignment vertical="top"/>
    </xf>
    <xf numFmtId="0" fontId="24" fillId="0" borderId="1" xfId="6" applyFont="1" applyBorder="1" applyAlignment="1">
      <alignment horizontal="justify" vertical="top" wrapText="1"/>
    </xf>
    <xf numFmtId="0" fontId="24" fillId="0" borderId="1" xfId="0" applyFont="1" applyBorder="1" applyAlignment="1">
      <alignment horizontal="justify" vertical="top"/>
    </xf>
    <xf numFmtId="0" fontId="23" fillId="0" borderId="1" xfId="0" applyFont="1" applyBorder="1" applyAlignment="1">
      <alignment horizontal="justify" vertical="top"/>
    </xf>
    <xf numFmtId="0" fontId="23" fillId="0" borderId="1" xfId="0" applyFont="1" applyBorder="1" applyAlignment="1">
      <alignment horizontal="left" vertical="top"/>
    </xf>
    <xf numFmtId="0" fontId="24" fillId="0" borderId="1" xfId="6" applyFont="1" applyBorder="1" applyAlignment="1">
      <alignment horizontal="justify" vertical="top"/>
    </xf>
    <xf numFmtId="0" fontId="26" fillId="0" borderId="1" xfId="0" applyFont="1" applyBorder="1" applyAlignment="1">
      <alignment horizontal="center" vertical="top"/>
    </xf>
    <xf numFmtId="43" fontId="26" fillId="0" borderId="1" xfId="1" applyFont="1" applyFill="1" applyBorder="1" applyAlignment="1">
      <alignment vertical="top"/>
    </xf>
    <xf numFmtId="43" fontId="26" fillId="0" borderId="1" xfId="1" applyFont="1" applyFill="1" applyBorder="1" applyAlignment="1">
      <alignment horizontal="right" vertical="top"/>
    </xf>
    <xf numFmtId="0" fontId="28" fillId="0" borderId="0" xfId="0" applyFont="1" applyAlignment="1">
      <alignment horizontal="left"/>
    </xf>
    <xf numFmtId="0" fontId="24" fillId="0" borderId="1" xfId="0" applyFont="1" applyBorder="1" applyAlignment="1">
      <alignment horizontal="left" vertical="top"/>
    </xf>
    <xf numFmtId="43" fontId="24" fillId="0" borderId="1" xfId="1" applyFont="1" applyFill="1" applyBorder="1" applyAlignment="1">
      <alignment horizontal="left" vertical="top"/>
    </xf>
    <xf numFmtId="0" fontId="23" fillId="0" borderId="1" xfId="0" applyFont="1" applyBorder="1" applyAlignment="1">
      <alignment horizontal="left" vertical="top" wrapText="1"/>
    </xf>
    <xf numFmtId="0" fontId="24" fillId="0" borderId="1" xfId="0" applyFont="1" applyBorder="1" applyAlignment="1">
      <alignment vertical="top"/>
    </xf>
    <xf numFmtId="43" fontId="24" fillId="0" borderId="2" xfId="1" applyFont="1" applyFill="1" applyBorder="1" applyAlignment="1">
      <alignment vertical="top"/>
    </xf>
    <xf numFmtId="43" fontId="24" fillId="0" borderId="2" xfId="1" applyFont="1" applyFill="1" applyBorder="1" applyAlignment="1">
      <alignment horizontal="right" vertical="top"/>
    </xf>
    <xf numFmtId="0" fontId="24" fillId="0" borderId="2" xfId="0" applyFont="1" applyBorder="1" applyAlignment="1">
      <alignment horizontal="center" vertical="top"/>
    </xf>
    <xf numFmtId="0" fontId="24" fillId="0" borderId="2" xfId="0" applyFont="1" applyBorder="1" applyAlignment="1">
      <alignment horizontal="justify" vertical="top" wrapText="1"/>
    </xf>
    <xf numFmtId="0" fontId="29" fillId="0" borderId="0" xfId="0" applyFont="1" applyAlignment="1">
      <alignment horizontal="left" vertical="top"/>
    </xf>
    <xf numFmtId="0" fontId="24" fillId="0" borderId="0" xfId="0" applyFont="1" applyAlignment="1">
      <alignment horizontal="justify" vertical="top" wrapText="1"/>
    </xf>
    <xf numFmtId="43" fontId="24" fillId="0" borderId="0" xfId="1" applyFont="1" applyFill="1" applyBorder="1" applyAlignment="1">
      <alignment vertical="top"/>
    </xf>
    <xf numFmtId="43" fontId="24" fillId="0" borderId="0" xfId="1" applyFont="1" applyFill="1" applyBorder="1" applyAlignment="1">
      <alignment horizontal="right" vertical="top"/>
    </xf>
    <xf numFmtId="0" fontId="24" fillId="0" borderId="0" xfId="0" applyFont="1" applyAlignment="1">
      <alignment horizontal="justify" vertical="top"/>
    </xf>
    <xf numFmtId="0" fontId="24" fillId="0" borderId="0" xfId="0" applyFont="1" applyAlignment="1">
      <alignment vertical="top" wrapText="1"/>
    </xf>
    <xf numFmtId="2" fontId="24" fillId="0" borderId="0" xfId="0" applyNumberFormat="1" applyFont="1" applyAlignment="1">
      <alignment horizontal="center" vertical="top"/>
    </xf>
    <xf numFmtId="0" fontId="23" fillId="0" borderId="0" xfId="0" applyFont="1" applyAlignment="1">
      <alignment horizontal="justify" vertical="top" wrapText="1"/>
    </xf>
    <xf numFmtId="0" fontId="24" fillId="0" borderId="1" xfId="0" applyFont="1" applyBorder="1" applyAlignment="1">
      <alignment horizontal="left" vertical="top" wrapText="1"/>
    </xf>
    <xf numFmtId="0" fontId="24" fillId="0" borderId="3" xfId="0" applyFont="1" applyBorder="1" applyAlignment="1">
      <alignment horizontal="left" vertical="top" wrapText="1"/>
    </xf>
    <xf numFmtId="0" fontId="27" fillId="0" borderId="1" xfId="0" applyFont="1" applyBorder="1" applyAlignment="1">
      <alignment horizontal="left" vertical="top" wrapText="1"/>
    </xf>
    <xf numFmtId="0" fontId="24" fillId="0" borderId="1" xfId="6" applyFont="1" applyBorder="1" applyAlignment="1">
      <alignment horizontal="left" vertical="top" wrapText="1"/>
    </xf>
    <xf numFmtId="0" fontId="24" fillId="0" borderId="2" xfId="0" applyFont="1" applyBorder="1" applyAlignment="1">
      <alignment horizontal="left" vertical="top" wrapText="1"/>
    </xf>
    <xf numFmtId="0" fontId="24" fillId="0" borderId="0" xfId="0" applyFont="1" applyAlignment="1">
      <alignment horizontal="left" vertical="top" wrapText="1"/>
    </xf>
    <xf numFmtId="2" fontId="24" fillId="0" borderId="1" xfId="0" applyNumberFormat="1" applyFont="1" applyBorder="1" applyAlignment="1">
      <alignment horizontal="left" vertical="top" wrapText="1"/>
    </xf>
    <xf numFmtId="43" fontId="24" fillId="0" borderId="1" xfId="1" applyFont="1" applyFill="1" applyBorder="1" applyAlignment="1">
      <alignment horizontal="left" vertical="top" wrapText="1"/>
    </xf>
    <xf numFmtId="0" fontId="24" fillId="3" borderId="0" xfId="0" applyFont="1" applyFill="1" applyAlignment="1">
      <alignment horizontal="center" vertical="top"/>
    </xf>
    <xf numFmtId="0" fontId="30" fillId="3" borderId="1" xfId="0" applyFont="1" applyFill="1" applyBorder="1" applyAlignment="1">
      <alignment horizontal="center" vertical="top" wrapText="1"/>
    </xf>
    <xf numFmtId="0" fontId="24" fillId="3" borderId="0" xfId="0" applyFont="1" applyFill="1" applyAlignment="1">
      <alignment vertical="top"/>
    </xf>
    <xf numFmtId="0" fontId="24" fillId="3" borderId="0" xfId="0" applyFont="1" applyFill="1" applyAlignment="1">
      <alignment vertical="top" wrapText="1"/>
    </xf>
    <xf numFmtId="0" fontId="24" fillId="3" borderId="20" xfId="0" applyFont="1" applyFill="1" applyBorder="1" applyAlignment="1">
      <alignment vertical="top"/>
    </xf>
    <xf numFmtId="0" fontId="24" fillId="3" borderId="0" xfId="1" applyNumberFormat="1" applyFont="1" applyFill="1" applyAlignment="1">
      <alignment vertical="top" wrapText="1"/>
    </xf>
    <xf numFmtId="43" fontId="24" fillId="3" borderId="0" xfId="1" applyFont="1" applyFill="1" applyAlignment="1">
      <alignment vertical="top" wrapText="1"/>
    </xf>
    <xf numFmtId="0" fontId="24" fillId="3" borderId="0" xfId="0" applyFont="1" applyFill="1" applyAlignment="1">
      <alignment horizontal="left" vertical="top" wrapText="1"/>
    </xf>
    <xf numFmtId="0" fontId="24" fillId="3" borderId="21" xfId="0" applyFont="1" applyFill="1" applyBorder="1" applyAlignment="1">
      <alignment horizontal="left" vertical="top" wrapText="1"/>
    </xf>
    <xf numFmtId="0" fontId="23" fillId="3" borderId="1" xfId="0" applyFont="1" applyFill="1" applyBorder="1" applyAlignment="1">
      <alignment horizontal="center" vertical="center" wrapText="1"/>
    </xf>
    <xf numFmtId="43" fontId="23" fillId="3" borderId="2" xfId="1" applyFont="1" applyFill="1" applyBorder="1" applyAlignment="1">
      <alignment horizontal="center" vertical="top" wrapText="1"/>
    </xf>
    <xf numFmtId="0" fontId="23" fillId="3" borderId="2" xfId="0" applyFont="1" applyFill="1" applyBorder="1" applyAlignment="1">
      <alignment horizontal="center" vertical="top"/>
    </xf>
    <xf numFmtId="0" fontId="24" fillId="3" borderId="2" xfId="0" applyFont="1" applyFill="1" applyBorder="1" applyAlignment="1">
      <alignment horizontal="left" vertical="top"/>
    </xf>
    <xf numFmtId="0" fontId="24" fillId="3" borderId="1" xfId="0" applyFont="1" applyFill="1" applyBorder="1" applyAlignment="1">
      <alignment horizontal="center" vertical="top"/>
    </xf>
    <xf numFmtId="0" fontId="23" fillId="3" borderId="1" xfId="0" applyFont="1" applyFill="1" applyBorder="1" applyAlignment="1">
      <alignment horizontal="center" vertical="top"/>
    </xf>
    <xf numFmtId="0" fontId="24" fillId="3" borderId="1" xfId="0" applyFont="1" applyFill="1" applyBorder="1" applyAlignment="1">
      <alignment horizontal="justify" vertical="top" wrapText="1"/>
    </xf>
    <xf numFmtId="0" fontId="24" fillId="3" borderId="1" xfId="0" applyFont="1" applyFill="1" applyBorder="1" applyAlignment="1">
      <alignment horizontal="center" vertical="top" wrapText="1"/>
    </xf>
    <xf numFmtId="0" fontId="24" fillId="3" borderId="1" xfId="1" applyNumberFormat="1" applyFont="1" applyFill="1" applyBorder="1" applyAlignment="1">
      <alignment horizontal="center" vertical="top"/>
    </xf>
    <xf numFmtId="43" fontId="24" fillId="3" borderId="1" xfId="1" applyFont="1" applyFill="1" applyBorder="1" applyAlignment="1">
      <alignment horizontal="center" vertical="top"/>
    </xf>
    <xf numFmtId="0" fontId="31" fillId="3" borderId="1" xfId="0" applyFont="1" applyFill="1" applyBorder="1" applyAlignment="1">
      <alignment horizontal="left" vertical="top" readingOrder="1"/>
    </xf>
    <xf numFmtId="0" fontId="24" fillId="3" borderId="1" xfId="0" applyFont="1" applyFill="1" applyBorder="1" applyAlignment="1">
      <alignment horizontal="left" vertical="top"/>
    </xf>
    <xf numFmtId="0" fontId="25" fillId="3" borderId="1" xfId="0" applyFont="1" applyFill="1" applyBorder="1" applyAlignment="1">
      <alignment horizontal="left" vertical="top"/>
    </xf>
    <xf numFmtId="0" fontId="25" fillId="3" borderId="0" xfId="0" applyFont="1" applyFill="1" applyAlignment="1">
      <alignment horizontal="center" vertical="top"/>
    </xf>
    <xf numFmtId="0" fontId="31" fillId="3" borderId="1" xfId="0" applyFont="1" applyFill="1" applyBorder="1" applyAlignment="1">
      <alignment horizontal="left" vertical="top" wrapText="1" readingOrder="1"/>
    </xf>
    <xf numFmtId="0" fontId="24" fillId="3" borderId="1" xfId="0" applyFont="1" applyFill="1" applyBorder="1" applyAlignment="1">
      <alignment horizontal="left"/>
    </xf>
    <xf numFmtId="0" fontId="24" fillId="3" borderId="1" xfId="0" applyFont="1" applyFill="1" applyBorder="1"/>
    <xf numFmtId="0" fontId="24" fillId="3" borderId="1" xfId="0" applyFont="1" applyFill="1" applyBorder="1" applyAlignment="1">
      <alignment horizontal="center" vertical="center"/>
    </xf>
    <xf numFmtId="0" fontId="24" fillId="3" borderId="1" xfId="1" applyNumberFormat="1" applyFont="1" applyFill="1" applyBorder="1" applyAlignment="1">
      <alignment horizontal="center" vertical="center"/>
    </xf>
    <xf numFmtId="0" fontId="31" fillId="3" borderId="1" xfId="0" applyFont="1" applyFill="1" applyBorder="1" applyAlignment="1">
      <alignment vertical="center" wrapText="1" readingOrder="1"/>
    </xf>
    <xf numFmtId="0" fontId="25" fillId="3" borderId="1" xfId="0" applyFont="1" applyFill="1" applyBorder="1" applyAlignment="1">
      <alignment vertical="top"/>
    </xf>
    <xf numFmtId="43" fontId="24" fillId="3" borderId="1" xfId="1" applyFont="1" applyFill="1" applyBorder="1" applyAlignment="1">
      <alignment horizontal="center" vertical="center"/>
    </xf>
    <xf numFmtId="0" fontId="24" fillId="3" borderId="1" xfId="0" applyFont="1" applyFill="1" applyBorder="1" applyAlignment="1">
      <alignment horizontal="left" vertical="center" wrapText="1"/>
    </xf>
    <xf numFmtId="0" fontId="24" fillId="3" borderId="0" xfId="0" applyFont="1" applyFill="1"/>
    <xf numFmtId="43" fontId="24" fillId="3" borderId="1" xfId="1" applyFont="1" applyFill="1" applyBorder="1" applyAlignment="1">
      <alignment vertical="top"/>
    </xf>
    <xf numFmtId="0" fontId="24" fillId="3" borderId="1" xfId="0" applyFont="1" applyFill="1" applyBorder="1" applyAlignment="1">
      <alignment vertical="top"/>
    </xf>
    <xf numFmtId="0" fontId="31" fillId="3" borderId="0" xfId="0" applyFont="1" applyFill="1" applyAlignment="1">
      <alignment horizontal="left" vertical="top" wrapText="1" readingOrder="1"/>
    </xf>
    <xf numFmtId="0" fontId="24" fillId="3" borderId="1" xfId="0" applyFont="1" applyFill="1" applyBorder="1" applyAlignment="1">
      <alignment horizontal="left" vertical="top" wrapText="1"/>
    </xf>
    <xf numFmtId="0" fontId="24" fillId="3" borderId="1" xfId="0" applyFont="1" applyFill="1" applyBorder="1" applyAlignment="1">
      <alignment horizontal="left" vertical="top" wrapText="1" readingOrder="1"/>
    </xf>
    <xf numFmtId="0" fontId="23" fillId="3" borderId="1" xfId="1" applyNumberFormat="1" applyFont="1" applyFill="1" applyBorder="1" applyAlignment="1">
      <alignment horizontal="center" vertical="top"/>
    </xf>
    <xf numFmtId="43" fontId="23" fillId="3" borderId="1" xfId="1" applyFont="1" applyFill="1" applyBorder="1" applyAlignment="1">
      <alignment horizontal="center" vertical="top"/>
    </xf>
    <xf numFmtId="0" fontId="33" fillId="3" borderId="1" xfId="0" applyFont="1" applyFill="1" applyBorder="1" applyAlignment="1">
      <alignment horizontal="left" vertical="top" readingOrder="1"/>
    </xf>
    <xf numFmtId="0" fontId="23" fillId="3" borderId="1" xfId="0" applyFont="1" applyFill="1" applyBorder="1" applyAlignment="1">
      <alignment horizontal="left" vertical="top"/>
    </xf>
    <xf numFmtId="0" fontId="24" fillId="3" borderId="0" xfId="0" applyFont="1" applyFill="1" applyAlignment="1">
      <alignment horizontal="justify" vertical="top" wrapText="1"/>
    </xf>
    <xf numFmtId="0" fontId="24" fillId="3" borderId="0" xfId="1" applyNumberFormat="1" applyFont="1" applyFill="1" applyBorder="1" applyAlignment="1">
      <alignment horizontal="center" vertical="top"/>
    </xf>
    <xf numFmtId="43" fontId="24" fillId="3" borderId="0" xfId="1" applyFont="1" applyFill="1" applyAlignment="1">
      <alignment horizontal="center" vertical="top"/>
    </xf>
    <xf numFmtId="43" fontId="24" fillId="3" borderId="0" xfId="1" applyFont="1" applyFill="1" applyBorder="1" applyAlignment="1">
      <alignment horizontal="center" vertical="top"/>
    </xf>
    <xf numFmtId="0" fontId="24" fillId="3" borderId="0" xfId="0" applyFont="1" applyFill="1" applyAlignment="1">
      <alignment horizontal="left" vertical="top"/>
    </xf>
    <xf numFmtId="0" fontId="24" fillId="3" borderId="0" xfId="0" applyFont="1" applyFill="1" applyAlignment="1" applyProtection="1">
      <alignment vertical="top" wrapText="1"/>
      <protection locked="0"/>
    </xf>
    <xf numFmtId="0" fontId="24" fillId="3" borderId="1" xfId="0" applyFont="1" applyFill="1" applyBorder="1" applyAlignment="1">
      <alignment horizontal="center" vertical="center" wrapText="1"/>
    </xf>
    <xf numFmtId="167" fontId="24" fillId="3" borderId="1" xfId="29" applyNumberFormat="1" applyFont="1" applyFill="1" applyBorder="1" applyAlignment="1" applyProtection="1">
      <alignment horizontal="center" vertical="center" wrapText="1"/>
      <protection locked="0"/>
    </xf>
    <xf numFmtId="0" fontId="24" fillId="3" borderId="1" xfId="22" applyFont="1" applyFill="1" applyBorder="1"/>
    <xf numFmtId="0" fontId="24" fillId="3" borderId="0" xfId="0" applyFont="1" applyFill="1" applyAlignment="1" applyProtection="1">
      <alignment vertical="justify"/>
      <protection locked="0"/>
    </xf>
    <xf numFmtId="0" fontId="23" fillId="3" borderId="1" xfId="22" applyFont="1" applyFill="1" applyBorder="1" applyAlignment="1">
      <alignment horizontal="center" vertical="top"/>
    </xf>
    <xf numFmtId="0" fontId="34" fillId="3" borderId="1" xfId="0" applyFont="1" applyFill="1" applyBorder="1" applyAlignment="1">
      <alignment horizontal="center" vertical="top" wrapText="1"/>
    </xf>
    <xf numFmtId="0" fontId="34" fillId="3" borderId="1" xfId="0" applyFont="1" applyFill="1" applyBorder="1" applyAlignment="1">
      <alignment horizontal="left" vertical="top" wrapText="1"/>
    </xf>
    <xf numFmtId="0" fontId="25" fillId="3" borderId="1" xfId="0" applyFont="1" applyFill="1" applyBorder="1" applyAlignment="1">
      <alignment horizontal="center" vertical="top" wrapText="1"/>
    </xf>
    <xf numFmtId="167" fontId="24" fillId="3" borderId="1" xfId="29" applyNumberFormat="1" applyFont="1" applyFill="1" applyBorder="1" applyAlignment="1" applyProtection="1">
      <alignment vertical="top" wrapText="1"/>
      <protection locked="0"/>
    </xf>
    <xf numFmtId="43" fontId="34" fillId="3" borderId="1" xfId="1" applyFont="1" applyFill="1" applyBorder="1" applyAlignment="1" applyProtection="1">
      <alignment horizontal="center" vertical="top" wrapText="1"/>
      <protection locked="0"/>
    </xf>
    <xf numFmtId="0" fontId="27" fillId="3" borderId="1" xfId="0" applyFont="1" applyFill="1" applyBorder="1" applyAlignment="1">
      <alignment vertical="top" wrapText="1"/>
    </xf>
    <xf numFmtId="0" fontId="25" fillId="3" borderId="0" xfId="0" applyFont="1" applyFill="1" applyAlignment="1" applyProtection="1">
      <alignment vertical="top" wrapText="1"/>
      <protection locked="0"/>
    </xf>
    <xf numFmtId="1" fontId="24" fillId="3" borderId="1" xfId="24" applyNumberFormat="1" applyFont="1" applyFill="1" applyBorder="1" applyAlignment="1">
      <alignment horizontal="left" vertical="top" wrapText="1"/>
    </xf>
    <xf numFmtId="1" fontId="24" fillId="3" borderId="1" xfId="24" applyNumberFormat="1" applyFont="1" applyFill="1" applyBorder="1" applyAlignment="1">
      <alignment horizontal="justify" vertical="justify" wrapText="1"/>
    </xf>
    <xf numFmtId="0" fontId="24" fillId="3" borderId="1" xfId="0" applyFont="1" applyFill="1" applyBorder="1" applyAlignment="1" applyProtection="1">
      <alignment vertical="top" wrapText="1"/>
      <protection locked="0"/>
    </xf>
    <xf numFmtId="0" fontId="34" fillId="3" borderId="3" xfId="0" applyFont="1" applyFill="1" applyBorder="1" applyAlignment="1">
      <alignment horizontal="center" vertical="top" wrapText="1"/>
    </xf>
    <xf numFmtId="0" fontId="34" fillId="3" borderId="1" xfId="0" applyFont="1" applyFill="1" applyBorder="1" applyAlignment="1">
      <alignment vertical="top" wrapText="1"/>
    </xf>
    <xf numFmtId="0" fontId="34" fillId="3" borderId="3" xfId="0" applyFont="1" applyFill="1" applyBorder="1" applyAlignment="1">
      <alignment vertical="top" wrapText="1"/>
    </xf>
    <xf numFmtId="0" fontId="34" fillId="3" borderId="4" xfId="0" applyFont="1" applyFill="1" applyBorder="1" applyAlignment="1">
      <alignment vertical="top"/>
    </xf>
    <xf numFmtId="0" fontId="34" fillId="3" borderId="5" xfId="0" applyFont="1" applyFill="1" applyBorder="1" applyAlignment="1">
      <alignment vertical="top"/>
    </xf>
    <xf numFmtId="0" fontId="25" fillId="3" borderId="3" xfId="0" applyFont="1" applyFill="1" applyBorder="1" applyAlignment="1">
      <alignment horizontal="center" vertical="top" wrapText="1"/>
    </xf>
    <xf numFmtId="0" fontId="25" fillId="3" borderId="1" xfId="0" applyFont="1" applyFill="1" applyBorder="1" applyAlignment="1">
      <alignment vertical="top" wrapText="1"/>
    </xf>
    <xf numFmtId="43" fontId="25" fillId="3" borderId="1" xfId="1" applyFont="1" applyFill="1" applyBorder="1" applyAlignment="1" applyProtection="1">
      <alignment horizontal="center" vertical="top" wrapText="1"/>
      <protection locked="0"/>
    </xf>
    <xf numFmtId="0" fontId="26" fillId="3" borderId="1" xfId="0" applyFont="1" applyFill="1" applyBorder="1" applyAlignment="1">
      <alignment wrapText="1"/>
    </xf>
    <xf numFmtId="0" fontId="25" fillId="3" borderId="3" xfId="1" applyNumberFormat="1" applyFont="1" applyFill="1" applyBorder="1" applyAlignment="1">
      <alignment horizontal="center" vertical="top" wrapText="1"/>
    </xf>
    <xf numFmtId="0" fontId="24" fillId="3" borderId="1" xfId="0" applyFont="1" applyFill="1" applyBorder="1" applyAlignment="1">
      <alignment wrapText="1"/>
    </xf>
    <xf numFmtId="0" fontId="26" fillId="3" borderId="0" xfId="0" applyFont="1" applyFill="1"/>
    <xf numFmtId="167" fontId="23" fillId="3" borderId="1" xfId="29" applyNumberFormat="1" applyFont="1" applyFill="1" applyBorder="1" applyAlignment="1" applyProtection="1">
      <alignment vertical="top" wrapText="1"/>
      <protection locked="0"/>
    </xf>
    <xf numFmtId="0" fontId="35" fillId="3" borderId="1" xfId="32" applyFont="1" applyFill="1" applyBorder="1" applyAlignment="1">
      <alignment wrapText="1"/>
    </xf>
    <xf numFmtId="170" fontId="25" fillId="3" borderId="0" xfId="0" applyNumberFormat="1" applyFont="1" applyFill="1" applyAlignment="1" applyProtection="1">
      <alignment vertical="top" wrapText="1"/>
      <protection locked="0"/>
    </xf>
    <xf numFmtId="0" fontId="25" fillId="3" borderId="1" xfId="0" applyFont="1" applyFill="1" applyBorder="1" applyAlignment="1" applyProtection="1">
      <alignment vertical="top" wrapText="1"/>
      <protection locked="0"/>
    </xf>
    <xf numFmtId="0" fontId="24" fillId="3" borderId="0" xfId="0" applyFont="1" applyFill="1" applyAlignment="1" applyProtection="1">
      <alignment horizontal="center" vertical="center"/>
      <protection locked="0"/>
    </xf>
    <xf numFmtId="0" fontId="36" fillId="3" borderId="0" xfId="0" applyFont="1" applyFill="1" applyAlignment="1" applyProtection="1">
      <alignment horizontal="justify" vertical="justify" wrapText="1"/>
      <protection locked="0"/>
    </xf>
    <xf numFmtId="0" fontId="36" fillId="3" borderId="0" xfId="0" applyFont="1" applyFill="1" applyAlignment="1" applyProtection="1">
      <alignment horizontal="justify" vertical="justify"/>
      <protection locked="0"/>
    </xf>
    <xf numFmtId="167" fontId="24" fillId="3" borderId="0" xfId="29" applyNumberFormat="1" applyFont="1" applyFill="1" applyAlignment="1" applyProtection="1">
      <alignment horizontal="center" vertical="center"/>
      <protection locked="0"/>
    </xf>
    <xf numFmtId="0" fontId="24" fillId="3" borderId="0" xfId="0" applyFont="1" applyFill="1" applyAlignment="1" applyProtection="1">
      <alignment vertical="justify" wrapText="1"/>
      <protection locked="0"/>
    </xf>
    <xf numFmtId="0" fontId="23" fillId="3" borderId="1" xfId="22" applyFont="1" applyFill="1" applyBorder="1" applyAlignment="1">
      <alignment horizontal="center" vertical="center"/>
    </xf>
    <xf numFmtId="0" fontId="23" fillId="3" borderId="0" xfId="0" applyFont="1" applyFill="1" applyAlignment="1" applyProtection="1">
      <alignment horizontal="center" vertical="center"/>
      <protection locked="0"/>
    </xf>
    <xf numFmtId="43" fontId="23" fillId="3" borderId="1" xfId="1" applyFont="1" applyFill="1" applyBorder="1" applyAlignment="1">
      <alignment horizontal="center" vertical="center" wrapText="1"/>
    </xf>
    <xf numFmtId="0" fontId="23" fillId="3" borderId="1" xfId="0" applyFont="1" applyFill="1" applyBorder="1" applyAlignment="1">
      <alignment horizontal="center" vertical="top" wrapText="1"/>
    </xf>
    <xf numFmtId="0" fontId="24" fillId="3" borderId="23" xfId="0" applyFont="1" applyFill="1" applyBorder="1" applyAlignment="1">
      <alignment vertical="top" wrapText="1"/>
    </xf>
    <xf numFmtId="0" fontId="24" fillId="3" borderId="24" xfId="0" applyFont="1" applyFill="1" applyBorder="1" applyAlignment="1">
      <alignment vertical="top" wrapText="1"/>
    </xf>
    <xf numFmtId="0" fontId="23" fillId="3" borderId="1" xfId="15" applyFont="1" applyFill="1" applyBorder="1" applyAlignment="1">
      <alignment horizontal="center" vertical="center"/>
    </xf>
    <xf numFmtId="0" fontId="23" fillId="3" borderId="0" xfId="15" applyFont="1" applyFill="1" applyAlignment="1">
      <alignment vertical="center"/>
    </xf>
    <xf numFmtId="169" fontId="24" fillId="3" borderId="1" xfId="1" applyNumberFormat="1" applyFont="1" applyFill="1" applyBorder="1" applyAlignment="1">
      <alignment horizontal="center" vertical="center"/>
    </xf>
    <xf numFmtId="2" fontId="37" fillId="3" borderId="1" xfId="0" applyNumberFormat="1" applyFont="1" applyFill="1" applyBorder="1" applyAlignment="1">
      <alignment horizontal="justify" vertical="center" wrapText="1"/>
    </xf>
    <xf numFmtId="1" fontId="24" fillId="3" borderId="1" xfId="0" applyNumberFormat="1" applyFont="1" applyFill="1" applyBorder="1" applyAlignment="1">
      <alignment horizontal="center" vertical="center"/>
    </xf>
    <xf numFmtId="2" fontId="23" fillId="3" borderId="0" xfId="16" applyNumberFormat="1" applyFont="1" applyFill="1" applyAlignment="1" applyProtection="1">
      <alignment vertical="center"/>
      <protection locked="0"/>
    </xf>
    <xf numFmtId="2" fontId="24" fillId="3" borderId="1" xfId="0" applyNumberFormat="1" applyFont="1" applyFill="1" applyBorder="1" applyAlignment="1">
      <alignment horizontal="justify" vertical="center" wrapText="1"/>
    </xf>
    <xf numFmtId="168" fontId="24" fillId="3" borderId="1" xfId="1" applyNumberFormat="1" applyFont="1" applyFill="1" applyBorder="1" applyAlignment="1" applyProtection="1">
      <alignment horizontal="right" vertical="center"/>
      <protection locked="0"/>
    </xf>
    <xf numFmtId="168" fontId="24" fillId="3" borderId="1" xfId="1" applyNumberFormat="1" applyFont="1" applyFill="1" applyBorder="1" applyAlignment="1" applyProtection="1">
      <alignment vertical="center"/>
      <protection locked="0"/>
    </xf>
    <xf numFmtId="2" fontId="24" fillId="3" borderId="0" xfId="17" applyNumberFormat="1" applyFont="1" applyFill="1" applyAlignment="1" applyProtection="1">
      <alignment vertical="center"/>
      <protection locked="0"/>
    </xf>
    <xf numFmtId="2" fontId="23" fillId="3" borderId="1" xfId="0" applyNumberFormat="1" applyFont="1" applyFill="1" applyBorder="1" applyAlignment="1">
      <alignment horizontal="justify" vertical="center" wrapText="1"/>
    </xf>
    <xf numFmtId="2" fontId="24" fillId="3" borderId="1" xfId="0" quotePrefix="1" applyNumberFormat="1" applyFont="1" applyFill="1" applyBorder="1" applyAlignment="1">
      <alignment horizontal="left" vertical="center" wrapText="1"/>
    </xf>
    <xf numFmtId="2" fontId="23" fillId="3" borderId="1" xfId="0" applyNumberFormat="1" applyFont="1" applyFill="1" applyBorder="1" applyAlignment="1">
      <alignment horizontal="left" vertical="center" wrapText="1"/>
    </xf>
    <xf numFmtId="2" fontId="24" fillId="3" borderId="1" xfId="0" applyNumberFormat="1" applyFont="1" applyFill="1" applyBorder="1" applyAlignment="1">
      <alignment horizontal="left" vertical="center" wrapText="1"/>
    </xf>
    <xf numFmtId="0" fontId="24" fillId="3" borderId="1" xfId="0" quotePrefix="1" applyFont="1" applyFill="1" applyBorder="1" applyAlignment="1">
      <alignment horizontal="left" vertical="center" wrapText="1"/>
    </xf>
    <xf numFmtId="1" fontId="24" fillId="3" borderId="1" xfId="0" applyNumberFormat="1" applyFont="1" applyFill="1" applyBorder="1" applyAlignment="1">
      <alignment vertical="center"/>
    </xf>
    <xf numFmtId="2" fontId="37" fillId="3" borderId="1" xfId="0" applyNumberFormat="1" applyFont="1" applyFill="1" applyBorder="1" applyAlignment="1">
      <alignment horizontal="left" vertical="center" wrapText="1"/>
    </xf>
    <xf numFmtId="169" fontId="23" fillId="3" borderId="1" xfId="1" applyNumberFormat="1" applyFont="1" applyFill="1" applyBorder="1" applyAlignment="1">
      <alignment horizontal="center" vertical="center"/>
    </xf>
    <xf numFmtId="2" fontId="23" fillId="3" borderId="1" xfId="15" applyNumberFormat="1" applyFont="1" applyFill="1" applyBorder="1" applyAlignment="1">
      <alignment horizontal="left" vertical="center" wrapText="1"/>
    </xf>
    <xf numFmtId="1" fontId="24" fillId="3" borderId="1" xfId="15" applyNumberFormat="1" applyFont="1" applyFill="1" applyBorder="1" applyAlignment="1">
      <alignment horizontal="center" vertical="center" wrapText="1"/>
    </xf>
    <xf numFmtId="168" fontId="24" fillId="3" borderId="1" xfId="1" applyNumberFormat="1" applyFont="1" applyFill="1" applyBorder="1" applyAlignment="1">
      <alignment horizontal="right" vertical="center" wrapText="1"/>
    </xf>
    <xf numFmtId="168" fontId="24" fillId="3" borderId="1" xfId="1" applyNumberFormat="1" applyFont="1" applyFill="1" applyBorder="1" applyAlignment="1">
      <alignment vertical="center"/>
    </xf>
    <xf numFmtId="168" fontId="24" fillId="3" borderId="1" xfId="1" applyNumberFormat="1" applyFont="1" applyFill="1" applyBorder="1" applyAlignment="1">
      <alignment vertical="center" wrapText="1"/>
    </xf>
    <xf numFmtId="2" fontId="24" fillId="3" borderId="0" xfId="15" applyNumberFormat="1" applyFont="1" applyFill="1" applyAlignment="1">
      <alignment vertical="center"/>
    </xf>
    <xf numFmtId="2" fontId="24" fillId="3" borderId="1" xfId="15" applyNumberFormat="1" applyFont="1" applyFill="1" applyBorder="1" applyAlignment="1">
      <alignment horizontal="left" vertical="center" wrapText="1"/>
    </xf>
    <xf numFmtId="168" fontId="24" fillId="3" borderId="1" xfId="1" applyNumberFormat="1" applyFont="1" applyFill="1" applyBorder="1" applyAlignment="1">
      <alignment horizontal="center" vertical="center" wrapText="1"/>
    </xf>
    <xf numFmtId="0" fontId="24" fillId="3" borderId="1" xfId="15" applyFont="1" applyFill="1" applyBorder="1" applyAlignment="1">
      <alignment horizontal="left" vertical="top" wrapText="1"/>
    </xf>
    <xf numFmtId="0" fontId="24" fillId="3" borderId="1" xfId="15" applyFont="1" applyFill="1" applyBorder="1" applyAlignment="1">
      <alignment horizontal="justify" vertical="center" wrapText="1"/>
    </xf>
    <xf numFmtId="168" fontId="24" fillId="3" borderId="1" xfId="1" applyNumberFormat="1" applyFont="1" applyFill="1" applyBorder="1" applyAlignment="1">
      <alignment horizontal="right" vertical="center" shrinkToFit="1"/>
    </xf>
    <xf numFmtId="2" fontId="24" fillId="3" borderId="1" xfId="31" applyNumberFormat="1" applyFont="1" applyFill="1" applyBorder="1" applyAlignment="1">
      <alignment horizontal="left" vertical="center" wrapText="1"/>
    </xf>
    <xf numFmtId="1" fontId="24" fillId="3" borderId="1" xfId="15" applyNumberFormat="1" applyFont="1" applyFill="1" applyBorder="1" applyAlignment="1">
      <alignment horizontal="center" vertical="center"/>
    </xf>
    <xf numFmtId="168" fontId="24" fillId="3" borderId="1" xfId="1" applyNumberFormat="1" applyFont="1" applyFill="1" applyBorder="1" applyAlignment="1">
      <alignment horizontal="justify" vertical="center" wrapText="1"/>
    </xf>
    <xf numFmtId="0" fontId="23" fillId="3" borderId="1" xfId="15" applyFont="1" applyFill="1" applyBorder="1" applyAlignment="1">
      <alignment horizontal="left" vertical="top" wrapText="1"/>
    </xf>
    <xf numFmtId="0" fontId="24" fillId="3" borderId="1" xfId="15" applyFont="1" applyFill="1" applyBorder="1" applyAlignment="1">
      <alignment horizontal="center" vertical="center"/>
    </xf>
    <xf numFmtId="2" fontId="23" fillId="3" borderId="0" xfId="15" applyNumberFormat="1" applyFont="1" applyFill="1" applyAlignment="1">
      <alignment vertical="center"/>
    </xf>
    <xf numFmtId="0" fontId="23" fillId="3" borderId="1" xfId="15" applyFont="1" applyFill="1" applyBorder="1" applyAlignment="1">
      <alignment horizontal="center" vertical="top"/>
    </xf>
    <xf numFmtId="0" fontId="24" fillId="3" borderId="1" xfId="18" applyFont="1" applyFill="1" applyBorder="1" applyAlignment="1">
      <alignment horizontal="left" vertical="top" wrapText="1"/>
    </xf>
    <xf numFmtId="0" fontId="24" fillId="3" borderId="1" xfId="15" applyFont="1" applyFill="1" applyBorder="1" applyAlignment="1">
      <alignment horizontal="center" vertical="top"/>
    </xf>
    <xf numFmtId="0" fontId="24" fillId="3" borderId="1" xfId="18" applyFont="1" applyFill="1" applyBorder="1" applyAlignment="1">
      <alignment horizontal="justify" vertical="top" wrapText="1"/>
    </xf>
    <xf numFmtId="2" fontId="24" fillId="3" borderId="1" xfId="0" applyNumberFormat="1" applyFont="1" applyFill="1" applyBorder="1" applyAlignment="1">
      <alignment horizontal="center" vertical="center" wrapText="1"/>
    </xf>
    <xf numFmtId="168" fontId="23" fillId="3" borderId="1" xfId="1" applyNumberFormat="1" applyFont="1" applyFill="1" applyBorder="1" applyAlignment="1">
      <alignment vertical="center"/>
    </xf>
    <xf numFmtId="169" fontId="24" fillId="3" borderId="0" xfId="1" applyNumberFormat="1" applyFont="1" applyFill="1" applyAlignment="1">
      <alignment horizontal="center" vertical="center"/>
    </xf>
    <xf numFmtId="2" fontId="24" fillId="3" borderId="0" xfId="15" applyNumberFormat="1" applyFont="1" applyFill="1" applyAlignment="1">
      <alignment horizontal="justify" vertical="center" wrapText="1"/>
    </xf>
    <xf numFmtId="1" fontId="24" fillId="3" borderId="0" xfId="15" applyNumberFormat="1" applyFont="1" applyFill="1" applyAlignment="1">
      <alignment horizontal="center" vertical="center"/>
    </xf>
    <xf numFmtId="168" fontId="36" fillId="3" borderId="0" xfId="1" applyNumberFormat="1" applyFont="1" applyFill="1" applyAlignment="1">
      <alignment horizontal="right" vertical="center"/>
    </xf>
    <xf numFmtId="168" fontId="24" fillId="3" borderId="0" xfId="1" applyNumberFormat="1" applyFont="1" applyFill="1" applyAlignment="1">
      <alignment vertical="center"/>
    </xf>
    <xf numFmtId="0" fontId="36" fillId="3" borderId="0" xfId="15" applyFont="1" applyFill="1" applyAlignment="1">
      <alignment horizontal="left" vertical="top" wrapText="1"/>
    </xf>
    <xf numFmtId="1" fontId="23" fillId="3" borderId="1" xfId="1" applyNumberFormat="1" applyFont="1" applyFill="1" applyBorder="1" applyAlignment="1">
      <alignment horizontal="center" vertical="center"/>
    </xf>
    <xf numFmtId="168" fontId="23" fillId="3" borderId="1" xfId="1" applyNumberFormat="1" applyFont="1" applyFill="1" applyBorder="1" applyAlignment="1">
      <alignment horizontal="center" vertical="center" wrapText="1"/>
    </xf>
    <xf numFmtId="0" fontId="23" fillId="3" borderId="1" xfId="22" applyFont="1" applyFill="1" applyBorder="1" applyAlignment="1">
      <alignment vertical="top"/>
    </xf>
    <xf numFmtId="0" fontId="23" fillId="3" borderId="1" xfId="22" applyFont="1" applyFill="1" applyBorder="1" applyAlignment="1">
      <alignment horizontal="left" vertical="top"/>
    </xf>
    <xf numFmtId="0" fontId="23" fillId="3" borderId="17" xfId="22" applyFont="1" applyFill="1" applyBorder="1" applyAlignment="1">
      <alignment vertical="top"/>
    </xf>
    <xf numFmtId="0" fontId="24" fillId="3" borderId="0" xfId="0" applyFont="1" applyFill="1" applyAlignment="1" applyProtection="1">
      <alignment vertical="top"/>
      <protection locked="0"/>
    </xf>
    <xf numFmtId="0" fontId="23" fillId="3" borderId="1" xfId="22" applyFont="1" applyFill="1" applyBorder="1" applyAlignment="1">
      <alignment horizontal="justify" vertical="top"/>
    </xf>
    <xf numFmtId="0" fontId="23" fillId="3" borderId="0" xfId="0" applyFont="1" applyFill="1" applyAlignment="1" applyProtection="1">
      <alignment vertical="top"/>
      <protection locked="0"/>
    </xf>
    <xf numFmtId="0" fontId="23" fillId="3" borderId="1" xfId="0" applyFont="1" applyFill="1" applyBorder="1" applyAlignment="1">
      <alignment horizontal="justify" vertical="top"/>
    </xf>
    <xf numFmtId="0" fontId="23" fillId="3" borderId="1" xfId="0" applyFont="1" applyFill="1" applyBorder="1" applyAlignment="1">
      <alignment vertical="top"/>
    </xf>
    <xf numFmtId="3" fontId="24" fillId="3" borderId="1" xfId="0" applyNumberFormat="1" applyFont="1" applyFill="1" applyBorder="1" applyAlignment="1">
      <alignment horizontal="center" vertical="top" wrapText="1"/>
    </xf>
    <xf numFmtId="165" fontId="24" fillId="3" borderId="1" xfId="0" applyNumberFormat="1" applyFont="1" applyFill="1" applyBorder="1" applyAlignment="1">
      <alignment horizontal="center" vertical="top" wrapText="1"/>
    </xf>
    <xf numFmtId="2" fontId="24" fillId="3" borderId="1" xfId="0" applyNumberFormat="1" applyFont="1" applyFill="1" applyBorder="1" applyAlignment="1">
      <alignment horizontal="center" vertical="top" wrapText="1"/>
    </xf>
    <xf numFmtId="0" fontId="24" fillId="3" borderId="0" xfId="0" applyFont="1" applyFill="1" applyAlignment="1" applyProtection="1">
      <alignment horizontal="justify" vertical="top" wrapText="1"/>
      <protection locked="0"/>
    </xf>
    <xf numFmtId="0" fontId="23" fillId="3" borderId="1" xfId="0" applyFont="1" applyFill="1" applyBorder="1" applyAlignment="1">
      <alignment horizontal="justify" vertical="top" wrapText="1"/>
    </xf>
    <xf numFmtId="0" fontId="24" fillId="3" borderId="1" xfId="0" applyFont="1" applyFill="1" applyBorder="1" applyAlignment="1" applyProtection="1">
      <alignment horizontal="center" vertical="top" wrapText="1"/>
      <protection locked="0"/>
    </xf>
    <xf numFmtId="0" fontId="24" fillId="3" borderId="1" xfId="0" applyFont="1" applyFill="1" applyBorder="1" applyAlignment="1" applyProtection="1">
      <alignment horizontal="justify" vertical="top" wrapText="1"/>
      <protection locked="0"/>
    </xf>
    <xf numFmtId="167" fontId="23" fillId="3" borderId="1" xfId="29" applyNumberFormat="1" applyFont="1" applyFill="1" applyBorder="1" applyAlignment="1" applyProtection="1">
      <alignment horizontal="justify" vertical="top" wrapText="1"/>
      <protection locked="0"/>
    </xf>
    <xf numFmtId="2" fontId="24" fillId="3" borderId="1" xfId="0" applyNumberFormat="1" applyFont="1" applyFill="1" applyBorder="1" applyAlignment="1" applyProtection="1">
      <alignment horizontal="center" vertical="top" wrapText="1"/>
      <protection locked="0"/>
    </xf>
    <xf numFmtId="0" fontId="23" fillId="3" borderId="1" xfId="0" applyFont="1" applyFill="1" applyBorder="1" applyAlignment="1">
      <alignment horizontal="left" vertical="top" wrapText="1"/>
    </xf>
    <xf numFmtId="0" fontId="24" fillId="3" borderId="1" xfId="0" applyFont="1" applyFill="1" applyBorder="1" applyAlignment="1" applyProtection="1">
      <alignment horizontal="center" vertical="top"/>
      <protection locked="0"/>
    </xf>
    <xf numFmtId="0" fontId="24" fillId="3" borderId="0" xfId="0" applyFont="1" applyFill="1" applyAlignment="1" applyProtection="1">
      <alignment horizontal="justify" vertical="top"/>
      <protection locked="0"/>
    </xf>
    <xf numFmtId="0" fontId="24" fillId="3" borderId="3" xfId="0" applyFont="1" applyFill="1" applyBorder="1" applyAlignment="1">
      <alignment horizontal="center" vertical="top" wrapText="1"/>
    </xf>
    <xf numFmtId="0" fontId="24" fillId="3" borderId="1" xfId="0" applyFont="1" applyFill="1" applyBorder="1" applyAlignment="1">
      <alignment vertical="top" wrapText="1"/>
    </xf>
    <xf numFmtId="165" fontId="24" fillId="3" borderId="3" xfId="0" applyNumberFormat="1" applyFont="1" applyFill="1" applyBorder="1" applyAlignment="1">
      <alignment horizontal="center" vertical="top" wrapText="1"/>
    </xf>
    <xf numFmtId="0" fontId="24" fillId="3" borderId="1" xfId="22" applyFont="1" applyFill="1" applyBorder="1" applyAlignment="1">
      <alignment horizontal="center" vertical="top"/>
    </xf>
    <xf numFmtId="0" fontId="24" fillId="3" borderId="0" xfId="22" applyFont="1" applyFill="1" applyAlignment="1">
      <alignment vertical="top"/>
    </xf>
    <xf numFmtId="0" fontId="24" fillId="3" borderId="1" xfId="0" applyFont="1" applyFill="1" applyBorder="1" applyAlignment="1">
      <alignment horizontal="justify" vertical="top"/>
    </xf>
    <xf numFmtId="0" fontId="24" fillId="3" borderId="1" xfId="0" quotePrefix="1" applyFont="1" applyFill="1" applyBorder="1" applyAlignment="1">
      <alignment horizontal="center" vertical="top"/>
    </xf>
    <xf numFmtId="0" fontId="24" fillId="3" borderId="1" xfId="22" applyFont="1" applyFill="1" applyBorder="1" applyAlignment="1">
      <alignment horizontal="justify" vertical="top"/>
    </xf>
    <xf numFmtId="2" fontId="24" fillId="3" borderId="1" xfId="0" quotePrefix="1" applyNumberFormat="1" applyFont="1" applyFill="1" applyBorder="1" applyAlignment="1">
      <alignment horizontal="center" vertical="top"/>
    </xf>
    <xf numFmtId="0" fontId="24" fillId="3" borderId="1" xfId="26" applyFont="1" applyFill="1" applyBorder="1" applyAlignment="1">
      <alignment horizontal="center" vertical="top" wrapText="1"/>
    </xf>
    <xf numFmtId="0" fontId="24" fillId="3" borderId="1" xfId="26" applyFont="1" applyFill="1" applyBorder="1" applyAlignment="1">
      <alignment horizontal="left" vertical="top" wrapText="1"/>
    </xf>
    <xf numFmtId="0" fontId="24" fillId="3" borderId="1" xfId="26" applyFont="1" applyFill="1" applyBorder="1" applyAlignment="1">
      <alignment horizontal="center" vertical="top"/>
    </xf>
    <xf numFmtId="0" fontId="24" fillId="3" borderId="0" xfId="26" applyFont="1" applyFill="1" applyAlignment="1">
      <alignment vertical="top"/>
    </xf>
    <xf numFmtId="0" fontId="23" fillId="3" borderId="1" xfId="0" applyFont="1" applyFill="1" applyBorder="1" applyAlignment="1" applyProtection="1">
      <alignment horizontal="justify" vertical="top" wrapText="1"/>
      <protection locked="0"/>
    </xf>
    <xf numFmtId="2" fontId="24" fillId="3" borderId="1" xfId="0" applyNumberFormat="1" applyFont="1" applyFill="1" applyBorder="1" applyAlignment="1">
      <alignment horizontal="center" vertical="top"/>
    </xf>
    <xf numFmtId="0" fontId="24" fillId="3" borderId="28" xfId="0" applyFont="1" applyFill="1" applyBorder="1" applyAlignment="1">
      <alignment horizontal="center" vertical="top"/>
    </xf>
    <xf numFmtId="0" fontId="39" fillId="3" borderId="1" xfId="0" applyFont="1" applyFill="1" applyBorder="1" applyAlignment="1">
      <alignment horizontal="justify" vertical="top"/>
    </xf>
    <xf numFmtId="0" fontId="40" fillId="3" borderId="1" xfId="0" applyFont="1" applyFill="1" applyBorder="1" applyAlignment="1">
      <alignment horizontal="justify" vertical="top"/>
    </xf>
    <xf numFmtId="165" fontId="24" fillId="3" borderId="1" xfId="0" applyNumberFormat="1" applyFont="1" applyFill="1" applyBorder="1" applyAlignment="1">
      <alignment horizontal="center" vertical="top"/>
    </xf>
    <xf numFmtId="0" fontId="23" fillId="3" borderId="1" xfId="0" applyFont="1" applyFill="1" applyBorder="1" applyAlignment="1">
      <alignment vertical="top" wrapText="1"/>
    </xf>
    <xf numFmtId="0" fontId="38" fillId="3" borderId="1" xfId="0" applyFont="1" applyFill="1" applyBorder="1" applyAlignment="1">
      <alignment vertical="top" wrapText="1"/>
    </xf>
    <xf numFmtId="0" fontId="24" fillId="3" borderId="1" xfId="30" applyNumberFormat="1" applyFont="1" applyFill="1" applyBorder="1" applyAlignment="1">
      <alignment horizontal="justify" vertical="top" wrapText="1"/>
    </xf>
    <xf numFmtId="0" fontId="23" fillId="3" borderId="1" xfId="30" applyNumberFormat="1" applyFont="1" applyFill="1" applyBorder="1" applyAlignment="1">
      <alignment horizontal="left" vertical="top" wrapText="1"/>
    </xf>
    <xf numFmtId="0" fontId="23" fillId="3" borderId="1" xfId="30" applyNumberFormat="1" applyFont="1" applyFill="1" applyBorder="1" applyAlignment="1">
      <alignment horizontal="justify" vertical="top" wrapText="1"/>
    </xf>
    <xf numFmtId="0" fontId="24" fillId="3" borderId="29" xfId="20" applyFont="1" applyFill="1" applyBorder="1" applyAlignment="1">
      <alignment horizontal="justify" vertical="top" wrapText="1"/>
    </xf>
    <xf numFmtId="0" fontId="24" fillId="3" borderId="0" xfId="0" applyFont="1" applyFill="1" applyAlignment="1" applyProtection="1">
      <alignment horizontal="center" vertical="top"/>
      <protection locked="0"/>
    </xf>
    <xf numFmtId="167" fontId="24" fillId="3" borderId="0" xfId="29" applyNumberFormat="1" applyFont="1" applyFill="1" applyAlignment="1" applyProtection="1">
      <alignment horizontal="center" vertical="top"/>
      <protection locked="0"/>
    </xf>
    <xf numFmtId="0" fontId="23" fillId="3" borderId="2" xfId="22" applyFont="1" applyFill="1" applyBorder="1" applyAlignment="1">
      <alignment horizontal="left" vertical="top"/>
    </xf>
    <xf numFmtId="168" fontId="23" fillId="3" borderId="18" xfId="1" applyNumberFormat="1" applyFont="1" applyFill="1" applyBorder="1" applyAlignment="1">
      <alignment vertical="top"/>
    </xf>
    <xf numFmtId="168" fontId="23" fillId="3" borderId="1" xfId="1" applyNumberFormat="1" applyFont="1" applyFill="1" applyBorder="1" applyAlignment="1">
      <alignment horizontal="center" vertical="top"/>
    </xf>
    <xf numFmtId="168" fontId="24" fillId="3" borderId="1" xfId="1" applyNumberFormat="1" applyFont="1" applyFill="1" applyBorder="1" applyAlignment="1">
      <alignment horizontal="center" vertical="top"/>
    </xf>
    <xf numFmtId="168" fontId="24" fillId="3" borderId="1" xfId="1" applyNumberFormat="1" applyFont="1" applyFill="1" applyBorder="1" applyAlignment="1">
      <alignment horizontal="center" vertical="top" wrapText="1"/>
    </xf>
    <xf numFmtId="168" fontId="24" fillId="3" borderId="1" xfId="1" applyNumberFormat="1" applyFont="1" applyFill="1" applyBorder="1" applyAlignment="1" applyProtection="1">
      <alignment horizontal="center" vertical="top" wrapText="1"/>
    </xf>
    <xf numFmtId="168" fontId="24" fillId="3" borderId="1" xfId="1" applyNumberFormat="1" applyFont="1" applyFill="1" applyBorder="1" applyAlignment="1" applyProtection="1">
      <alignment horizontal="center" vertical="top" wrapText="1"/>
      <protection locked="0"/>
    </xf>
    <xf numFmtId="168" fontId="24" fillId="3" borderId="1" xfId="1" applyNumberFormat="1" applyFont="1" applyFill="1" applyBorder="1" applyAlignment="1" applyProtection="1">
      <alignment horizontal="center" vertical="top"/>
      <protection locked="0"/>
    </xf>
    <xf numFmtId="168" fontId="24" fillId="3" borderId="1" xfId="1" quotePrefix="1" applyNumberFormat="1" applyFont="1" applyFill="1" applyBorder="1" applyAlignment="1">
      <alignment horizontal="center" vertical="top"/>
    </xf>
    <xf numFmtId="168" fontId="23" fillId="3" borderId="1" xfId="1" applyNumberFormat="1" applyFont="1" applyFill="1" applyBorder="1" applyAlignment="1">
      <alignment horizontal="center" vertical="top" wrapText="1"/>
    </xf>
    <xf numFmtId="168" fontId="24" fillId="3" borderId="0" xfId="1" applyNumberFormat="1" applyFont="1" applyFill="1" applyAlignment="1" applyProtection="1">
      <alignment horizontal="center" vertical="top"/>
      <protection locked="0"/>
    </xf>
    <xf numFmtId="168" fontId="23" fillId="3" borderId="19" xfId="1" applyNumberFormat="1" applyFont="1" applyFill="1" applyBorder="1" applyAlignment="1">
      <alignment vertical="top"/>
    </xf>
    <xf numFmtId="168" fontId="23" fillId="3" borderId="1" xfId="1" applyNumberFormat="1" applyFont="1" applyFill="1" applyBorder="1" applyAlignment="1">
      <alignment vertical="top"/>
    </xf>
    <xf numFmtId="168" fontId="24" fillId="3" borderId="1" xfId="1" applyNumberFormat="1" applyFont="1" applyFill="1" applyBorder="1" applyAlignment="1" applyProtection="1">
      <alignment vertical="top"/>
      <protection locked="0"/>
    </xf>
    <xf numFmtId="168" fontId="24" fillId="3" borderId="1" xfId="1" applyNumberFormat="1" applyFont="1" applyFill="1" applyBorder="1" applyAlignment="1" applyProtection="1">
      <alignment vertical="top" wrapText="1"/>
    </xf>
    <xf numFmtId="168" fontId="24" fillId="3" borderId="1" xfId="1" applyNumberFormat="1" applyFont="1" applyFill="1" applyBorder="1" applyAlignment="1" applyProtection="1">
      <alignment horizontal="left" vertical="top" wrapText="1"/>
    </xf>
    <xf numFmtId="168" fontId="24" fillId="3" borderId="1" xfId="1" applyNumberFormat="1" applyFont="1" applyFill="1" applyBorder="1" applyAlignment="1" applyProtection="1">
      <alignment vertical="top" wrapText="1"/>
      <protection locked="0"/>
    </xf>
    <xf numFmtId="168" fontId="23" fillId="3" borderId="1" xfId="1" applyNumberFormat="1" applyFont="1" applyFill="1" applyBorder="1" applyAlignment="1">
      <alignment horizontal="right" vertical="top"/>
    </xf>
    <xf numFmtId="168" fontId="24" fillId="3" borderId="1" xfId="1" applyNumberFormat="1" applyFont="1" applyFill="1" applyBorder="1" applyAlignment="1" applyProtection="1">
      <alignment horizontal="left" vertical="top" wrapText="1"/>
      <protection locked="0"/>
    </xf>
    <xf numFmtId="168" fontId="24" fillId="3" borderId="1" xfId="1" applyNumberFormat="1" applyFont="1" applyFill="1" applyBorder="1" applyAlignment="1" applyProtection="1">
      <alignment horizontal="right" vertical="top" wrapText="1"/>
      <protection locked="0"/>
    </xf>
    <xf numFmtId="168" fontId="24" fillId="3" borderId="1" xfId="1" applyNumberFormat="1" applyFont="1" applyFill="1" applyBorder="1" applyAlignment="1">
      <alignment vertical="top"/>
    </xf>
    <xf numFmtId="168" fontId="24" fillId="3" borderId="0" xfId="1" applyNumberFormat="1" applyFont="1" applyFill="1" applyAlignment="1">
      <alignment vertical="top"/>
    </xf>
    <xf numFmtId="168" fontId="24" fillId="3" borderId="1" xfId="1" applyNumberFormat="1" applyFont="1" applyFill="1" applyBorder="1" applyAlignment="1">
      <alignment vertical="top" wrapText="1"/>
    </xf>
    <xf numFmtId="168" fontId="24" fillId="3" borderId="1" xfId="1" applyNumberFormat="1" applyFont="1" applyFill="1" applyBorder="1" applyAlignment="1">
      <alignment horizontal="right" vertical="top" wrapText="1"/>
    </xf>
    <xf numFmtId="168" fontId="23" fillId="3" borderId="1" xfId="1" applyNumberFormat="1" applyFont="1" applyFill="1" applyBorder="1" applyAlignment="1">
      <alignment horizontal="right" vertical="top" wrapText="1"/>
    </xf>
    <xf numFmtId="168" fontId="24" fillId="3" borderId="1" xfId="1" applyNumberFormat="1" applyFont="1" applyFill="1" applyBorder="1" applyAlignment="1">
      <alignment horizontal="left" vertical="top" wrapText="1"/>
    </xf>
    <xf numFmtId="168" fontId="23" fillId="3" borderId="1" xfId="1" applyNumberFormat="1" applyFont="1" applyFill="1" applyBorder="1" applyAlignment="1" applyProtection="1">
      <alignment horizontal="center" vertical="top"/>
      <protection locked="0"/>
    </xf>
    <xf numFmtId="168" fontId="24" fillId="3" borderId="0" xfId="1" applyNumberFormat="1" applyFont="1" applyFill="1" applyAlignment="1" applyProtection="1">
      <alignment vertical="top"/>
      <protection locked="0"/>
    </xf>
    <xf numFmtId="168" fontId="24" fillId="0" borderId="1" xfId="1" applyNumberFormat="1" applyFont="1" applyFill="1" applyBorder="1" applyAlignment="1">
      <alignment horizontal="center" vertical="center"/>
    </xf>
    <xf numFmtId="168" fontId="23" fillId="0" borderId="1" xfId="1" applyNumberFormat="1" applyFont="1" applyFill="1" applyBorder="1" applyAlignment="1">
      <alignment horizontal="center" vertical="center" wrapText="1"/>
    </xf>
    <xf numFmtId="168" fontId="24" fillId="0" borderId="1" xfId="1" applyNumberFormat="1" applyFont="1" applyFill="1" applyBorder="1" applyAlignment="1">
      <alignment horizontal="center" vertical="center" wrapText="1"/>
    </xf>
    <xf numFmtId="168" fontId="27" fillId="0" borderId="1" xfId="1" applyNumberFormat="1" applyFont="1" applyFill="1" applyBorder="1" applyAlignment="1">
      <alignment horizontal="center" vertical="center" wrapText="1"/>
    </xf>
    <xf numFmtId="168" fontId="23" fillId="0" borderId="1" xfId="1" applyNumberFormat="1" applyFont="1" applyFill="1" applyBorder="1" applyAlignment="1">
      <alignment horizontal="center" vertical="center"/>
    </xf>
    <xf numFmtId="168" fontId="26" fillId="0" borderId="1" xfId="1" applyNumberFormat="1" applyFont="1" applyFill="1" applyBorder="1" applyAlignment="1">
      <alignment horizontal="center" vertical="center"/>
    </xf>
    <xf numFmtId="168" fontId="24" fillId="0" borderId="1" xfId="1" applyNumberFormat="1" applyFont="1" applyBorder="1" applyAlignment="1">
      <alignment horizontal="center" vertical="center" wrapText="1"/>
    </xf>
    <xf numFmtId="168" fontId="24" fillId="0" borderId="2" xfId="1" applyNumberFormat="1" applyFont="1" applyFill="1" applyBorder="1" applyAlignment="1">
      <alignment horizontal="center" vertical="center"/>
    </xf>
    <xf numFmtId="168" fontId="24" fillId="7" borderId="1" xfId="1" applyNumberFormat="1" applyFont="1" applyFill="1" applyBorder="1" applyAlignment="1">
      <alignment horizontal="center" vertical="center"/>
    </xf>
    <xf numFmtId="168" fontId="24" fillId="0" borderId="0" xfId="1" applyNumberFormat="1" applyFont="1" applyFill="1" applyBorder="1" applyAlignment="1">
      <alignment horizontal="center" vertical="center"/>
    </xf>
    <xf numFmtId="168" fontId="23" fillId="0" borderId="0" xfId="1" applyNumberFormat="1" applyFont="1" applyFill="1" applyBorder="1" applyAlignment="1">
      <alignment horizontal="center" vertical="center"/>
    </xf>
    <xf numFmtId="168" fontId="24" fillId="0" borderId="0" xfId="1" applyNumberFormat="1" applyFont="1" applyFill="1" applyAlignment="1">
      <alignment horizontal="center" vertical="center"/>
    </xf>
    <xf numFmtId="43" fontId="24" fillId="0" borderId="1" xfId="1" applyFont="1" applyFill="1" applyBorder="1" applyAlignment="1">
      <alignment horizontal="center" vertical="center"/>
    </xf>
    <xf numFmtId="43" fontId="24" fillId="0" borderId="0" xfId="1" applyFont="1" applyFill="1" applyBorder="1" applyAlignment="1">
      <alignment horizontal="center" vertical="center"/>
    </xf>
    <xf numFmtId="168" fontId="24" fillId="7" borderId="1" xfId="1" applyNumberFormat="1" applyFont="1" applyFill="1" applyBorder="1" applyAlignment="1">
      <alignment horizontal="center" vertical="top" wrapText="1"/>
    </xf>
    <xf numFmtId="0" fontId="23" fillId="3" borderId="18" xfId="22" applyFont="1" applyFill="1" applyBorder="1" applyAlignment="1">
      <alignment horizontal="center" vertical="center"/>
    </xf>
    <xf numFmtId="0" fontId="23" fillId="3" borderId="1" xfId="0" applyFont="1" applyFill="1" applyBorder="1" applyAlignment="1">
      <alignment horizontal="center" vertical="center"/>
    </xf>
    <xf numFmtId="3" fontId="24" fillId="3" borderId="1" xfId="0" applyNumberFormat="1" applyFont="1" applyFill="1" applyBorder="1" applyAlignment="1">
      <alignment horizontal="center" vertical="center" wrapText="1"/>
    </xf>
    <xf numFmtId="167" fontId="24" fillId="3" borderId="1" xfId="29" applyNumberFormat="1" applyFont="1" applyFill="1" applyBorder="1" applyAlignment="1" applyProtection="1">
      <alignment horizontal="center" vertical="center" wrapText="1"/>
    </xf>
    <xf numFmtId="0" fontId="24" fillId="3" borderId="1" xfId="0" applyFont="1" applyFill="1" applyBorder="1" applyAlignment="1" applyProtection="1">
      <alignment horizontal="center" vertical="center" wrapText="1"/>
      <protection locked="0"/>
    </xf>
    <xf numFmtId="167" fontId="24" fillId="3" borderId="1" xfId="29" applyNumberFormat="1" applyFont="1" applyFill="1" applyBorder="1" applyAlignment="1" applyProtection="1">
      <alignment horizontal="center" vertical="center"/>
      <protection locked="0"/>
    </xf>
    <xf numFmtId="0" fontId="24" fillId="3" borderId="1" xfId="22" applyFont="1" applyFill="1" applyBorder="1" applyAlignment="1">
      <alignment horizontal="center" vertical="center"/>
    </xf>
    <xf numFmtId="0" fontId="24" fillId="3" borderId="1" xfId="0" quotePrefix="1" applyFont="1" applyFill="1" applyBorder="1" applyAlignment="1">
      <alignment horizontal="center" vertical="center"/>
    </xf>
    <xf numFmtId="0" fontId="24" fillId="3" borderId="1" xfId="26" applyFont="1" applyFill="1" applyBorder="1" applyAlignment="1">
      <alignment horizontal="center" vertical="center" wrapText="1"/>
    </xf>
    <xf numFmtId="1" fontId="24" fillId="3" borderId="1" xfId="0" applyNumberFormat="1" applyFont="1" applyFill="1" applyBorder="1" applyAlignment="1">
      <alignment horizontal="center" vertical="center" wrapText="1"/>
    </xf>
    <xf numFmtId="0" fontId="23" fillId="3" borderId="0" xfId="0" applyFont="1" applyFill="1" applyAlignment="1">
      <alignment horizontal="center" vertical="center"/>
    </xf>
    <xf numFmtId="0" fontId="34" fillId="3" borderId="0" xfId="0" applyFont="1" applyFill="1" applyAlignment="1">
      <alignment vertical="top"/>
    </xf>
    <xf numFmtId="0" fontId="34" fillId="3" borderId="1" xfId="0" applyFont="1" applyFill="1" applyBorder="1" applyAlignment="1">
      <alignment horizontal="center" vertical="top"/>
    </xf>
    <xf numFmtId="43" fontId="33" fillId="3" borderId="1" xfId="1" applyFont="1" applyFill="1" applyBorder="1" applyAlignment="1">
      <alignment horizontal="center" vertical="top" wrapText="1"/>
    </xf>
    <xf numFmtId="0" fontId="34" fillId="3" borderId="3" xfId="0" applyFont="1" applyFill="1" applyBorder="1" applyAlignment="1">
      <alignment horizontal="left" vertical="top"/>
    </xf>
    <xf numFmtId="43" fontId="25" fillId="3" borderId="1" xfId="1" applyFont="1" applyFill="1" applyBorder="1" applyAlignment="1">
      <alignment horizontal="right" vertical="top"/>
    </xf>
    <xf numFmtId="0" fontId="25" fillId="3" borderId="0" xfId="0" applyFont="1" applyFill="1" applyAlignment="1">
      <alignment vertical="top"/>
    </xf>
    <xf numFmtId="0" fontId="31" fillId="3" borderId="1" xfId="0" applyFont="1" applyFill="1" applyBorder="1" applyAlignment="1">
      <alignment horizontal="center" vertical="top" wrapText="1"/>
    </xf>
    <xf numFmtId="0" fontId="31" fillId="3" borderId="3" xfId="0" applyFont="1" applyFill="1" applyBorder="1" applyAlignment="1">
      <alignment horizontal="left" vertical="top" wrapText="1"/>
    </xf>
    <xf numFmtId="43" fontId="24" fillId="3" borderId="1" xfId="1" applyFont="1" applyFill="1" applyBorder="1" applyAlignment="1">
      <alignment horizontal="right" vertical="top" wrapText="1"/>
    </xf>
    <xf numFmtId="43" fontId="31" fillId="3" borderId="1" xfId="1" applyFont="1" applyFill="1" applyBorder="1" applyAlignment="1">
      <alignment horizontal="right" vertical="top" wrapText="1"/>
    </xf>
    <xf numFmtId="0" fontId="33" fillId="3" borderId="3" xfId="0" applyFont="1" applyFill="1" applyBorder="1" applyAlignment="1">
      <alignment horizontal="left" vertical="top" wrapText="1"/>
    </xf>
    <xf numFmtId="43" fontId="23" fillId="3" borderId="1" xfId="1" applyFont="1" applyFill="1" applyBorder="1" applyAlignment="1">
      <alignment horizontal="right" vertical="top" wrapText="1"/>
    </xf>
    <xf numFmtId="43" fontId="33" fillId="3" borderId="1" xfId="1" applyFont="1" applyFill="1" applyBorder="1" applyAlignment="1">
      <alignment horizontal="right" vertical="top" wrapText="1"/>
    </xf>
    <xf numFmtId="0" fontId="24" fillId="3" borderId="3" xfId="20" applyFont="1" applyFill="1" applyBorder="1" applyAlignment="1">
      <alignment horizontal="left" vertical="top" wrapText="1"/>
    </xf>
    <xf numFmtId="0" fontId="33" fillId="3" borderId="1" xfId="0" applyFont="1" applyFill="1" applyBorder="1" applyAlignment="1">
      <alignment horizontal="center" vertical="top" wrapText="1"/>
    </xf>
    <xf numFmtId="0" fontId="24" fillId="3" borderId="3" xfId="21" applyFont="1" applyFill="1" applyBorder="1" applyAlignment="1">
      <alignment horizontal="left" vertical="top" wrapText="1"/>
    </xf>
    <xf numFmtId="0" fontId="25" fillId="3" borderId="17" xfId="0" applyFont="1" applyFill="1" applyBorder="1" applyAlignment="1">
      <alignment horizontal="center" vertical="top"/>
    </xf>
    <xf numFmtId="0" fontId="34" fillId="3" borderId="18" xfId="0" applyFont="1" applyFill="1" applyBorder="1" applyAlignment="1">
      <alignment horizontal="left" vertical="top"/>
    </xf>
    <xf numFmtId="43" fontId="25" fillId="3" borderId="19" xfId="1" applyFont="1" applyFill="1" applyBorder="1" applyAlignment="1">
      <alignment horizontal="right" vertical="top"/>
    </xf>
    <xf numFmtId="43" fontId="25" fillId="3" borderId="2" xfId="1" applyFont="1" applyFill="1" applyBorder="1" applyAlignment="1">
      <alignment horizontal="right" vertical="top"/>
    </xf>
    <xf numFmtId="0" fontId="25" fillId="3" borderId="20" xfId="0" applyFont="1" applyFill="1" applyBorder="1" applyAlignment="1">
      <alignment horizontal="center" vertical="top"/>
    </xf>
    <xf numFmtId="0" fontId="34" fillId="3" borderId="0" xfId="0" applyFont="1" applyFill="1" applyAlignment="1">
      <alignment horizontal="left" vertical="top"/>
    </xf>
    <xf numFmtId="43" fontId="25" fillId="3" borderId="21" xfId="1" applyFont="1" applyFill="1" applyBorder="1" applyAlignment="1">
      <alignment horizontal="right" vertical="top"/>
    </xf>
    <xf numFmtId="43" fontId="25" fillId="3" borderId="28" xfId="1" applyFont="1" applyFill="1" applyBorder="1" applyAlignment="1">
      <alignment horizontal="right" vertical="top"/>
    </xf>
    <xf numFmtId="0" fontId="25" fillId="3" borderId="0" xfId="0" applyFont="1" applyFill="1" applyAlignment="1">
      <alignment horizontal="left" vertical="top"/>
    </xf>
    <xf numFmtId="0" fontId="25" fillId="3" borderId="20" xfId="0" applyFont="1" applyFill="1" applyBorder="1" applyAlignment="1">
      <alignment horizontal="left" vertical="top"/>
    </xf>
    <xf numFmtId="0" fontId="41" fillId="3" borderId="0" xfId="0" applyFont="1" applyFill="1" applyAlignment="1">
      <alignment horizontal="left" vertical="top"/>
    </xf>
    <xf numFmtId="0" fontId="25" fillId="3" borderId="0" xfId="0" applyFont="1" applyFill="1" applyAlignment="1">
      <alignment horizontal="left" vertical="top" wrapText="1"/>
    </xf>
    <xf numFmtId="168" fontId="25" fillId="3" borderId="28" xfId="1" applyNumberFormat="1" applyFont="1" applyFill="1" applyBorder="1" applyAlignment="1">
      <alignment vertical="top"/>
    </xf>
    <xf numFmtId="0" fontId="25" fillId="3" borderId="28" xfId="0" applyFont="1" applyFill="1" applyBorder="1" applyAlignment="1">
      <alignment vertical="top"/>
    </xf>
    <xf numFmtId="0" fontId="25" fillId="3" borderId="22" xfId="0" applyFont="1" applyFill="1" applyBorder="1" applyAlignment="1">
      <alignment horizontal="center" vertical="top"/>
    </xf>
    <xf numFmtId="0" fontId="34" fillId="3" borderId="23" xfId="0" applyFont="1" applyFill="1" applyBorder="1" applyAlignment="1">
      <alignment horizontal="left" vertical="top"/>
    </xf>
    <xf numFmtId="43" fontId="25" fillId="3" borderId="24" xfId="1" applyFont="1" applyFill="1" applyBorder="1" applyAlignment="1">
      <alignment horizontal="right" vertical="top"/>
    </xf>
    <xf numFmtId="43" fontId="25" fillId="3" borderId="26" xfId="1" applyFont="1" applyFill="1" applyBorder="1" applyAlignment="1">
      <alignment horizontal="right" vertical="top"/>
    </xf>
    <xf numFmtId="43" fontId="25" fillId="3" borderId="0" xfId="1" applyFont="1" applyFill="1" applyBorder="1" applyAlignment="1">
      <alignment horizontal="right" vertical="top"/>
    </xf>
    <xf numFmtId="0" fontId="9" fillId="3" borderId="9" xfId="0" applyFont="1" applyFill="1" applyBorder="1" applyAlignment="1">
      <alignment horizontal="center" vertical="top"/>
    </xf>
    <xf numFmtId="0" fontId="9" fillId="3" borderId="0" xfId="0" applyFont="1" applyFill="1" applyAlignment="1">
      <alignment horizontal="center" vertical="top"/>
    </xf>
    <xf numFmtId="0" fontId="9" fillId="3" borderId="10" xfId="0" applyFont="1" applyFill="1" applyBorder="1" applyAlignment="1">
      <alignment horizontal="center" vertical="top"/>
    </xf>
    <xf numFmtId="0" fontId="10" fillId="3" borderId="9" xfId="0" applyFont="1" applyFill="1" applyBorder="1" applyAlignment="1">
      <alignment horizontal="center" vertical="center"/>
    </xf>
    <xf numFmtId="0" fontId="10" fillId="3" borderId="0" xfId="0" applyFont="1" applyFill="1" applyAlignment="1">
      <alignment horizontal="center" vertical="center"/>
    </xf>
    <xf numFmtId="0" fontId="10" fillId="3" borderId="10"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16" xfId="0" applyFont="1" applyFill="1" applyBorder="1" applyAlignment="1">
      <alignment horizontal="center" vertical="center"/>
    </xf>
    <xf numFmtId="0" fontId="9" fillId="2" borderId="14" xfId="0" applyFont="1" applyFill="1" applyBorder="1" applyAlignment="1">
      <alignment horizontal="center" vertical="top"/>
    </xf>
    <xf numFmtId="0" fontId="9" fillId="2" borderId="15" xfId="0" applyFont="1" applyFill="1" applyBorder="1" applyAlignment="1">
      <alignment horizontal="center" vertical="top"/>
    </xf>
    <xf numFmtId="0" fontId="9" fillId="2" borderId="16" xfId="0" applyFont="1" applyFill="1" applyBorder="1" applyAlignment="1">
      <alignment horizontal="center" vertical="top"/>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8" xfId="0" applyFont="1" applyFill="1" applyBorder="1" applyAlignment="1">
      <alignment horizontal="center" vertical="center"/>
    </xf>
    <xf numFmtId="0" fontId="9" fillId="2" borderId="9" xfId="0" applyFont="1" applyFill="1" applyBorder="1" applyAlignment="1">
      <alignment horizontal="center" vertical="top" wrapText="1"/>
    </xf>
    <xf numFmtId="0" fontId="9" fillId="2" borderId="0" xfId="0" applyFont="1" applyFill="1" applyAlignment="1">
      <alignment horizontal="center" vertical="top" wrapText="1"/>
    </xf>
    <xf numFmtId="0" fontId="9" fillId="2" borderId="10" xfId="0" applyFont="1" applyFill="1" applyBorder="1" applyAlignment="1">
      <alignment horizontal="center" vertical="top" wrapText="1"/>
    </xf>
    <xf numFmtId="0" fontId="9" fillId="2" borderId="9" xfId="0" applyFont="1" applyFill="1" applyBorder="1" applyAlignment="1">
      <alignment horizontal="center" vertical="top"/>
    </xf>
    <xf numFmtId="0" fontId="9" fillId="2" borderId="0" xfId="0" applyFont="1" applyFill="1" applyAlignment="1">
      <alignment horizontal="center" vertical="top"/>
    </xf>
    <xf numFmtId="0" fontId="9" fillId="2" borderId="10" xfId="0" applyFont="1" applyFill="1" applyBorder="1" applyAlignment="1">
      <alignment horizontal="center" vertical="top"/>
    </xf>
    <xf numFmtId="0" fontId="10" fillId="3" borderId="11" xfId="0" applyFont="1" applyFill="1" applyBorder="1" applyAlignment="1">
      <alignment horizontal="center" vertical="center"/>
    </xf>
    <xf numFmtId="0" fontId="10" fillId="3" borderId="12" xfId="0" applyFont="1" applyFill="1" applyBorder="1" applyAlignment="1">
      <alignment horizontal="center" vertical="center"/>
    </xf>
    <xf numFmtId="0" fontId="10" fillId="3" borderId="13" xfId="0" applyFont="1" applyFill="1" applyBorder="1" applyAlignment="1">
      <alignment horizontal="center" vertical="center"/>
    </xf>
    <xf numFmtId="0" fontId="10" fillId="2" borderId="6" xfId="0" applyFont="1" applyFill="1" applyBorder="1" applyAlignment="1">
      <alignment horizontal="center" vertical="center" wrapText="1"/>
    </xf>
    <xf numFmtId="0" fontId="9" fillId="2" borderId="7" xfId="0" applyFont="1" applyFill="1" applyBorder="1"/>
    <xf numFmtId="0" fontId="9" fillId="2" borderId="8" xfId="0" applyFont="1" applyFill="1" applyBorder="1"/>
    <xf numFmtId="0" fontId="9" fillId="2" borderId="9" xfId="0" applyFont="1" applyFill="1" applyBorder="1"/>
    <xf numFmtId="0" fontId="9" fillId="2" borderId="0" xfId="0" applyFont="1" applyFill="1"/>
    <xf numFmtId="0" fontId="9" fillId="2" borderId="10" xfId="0" applyFont="1" applyFill="1" applyBorder="1"/>
    <xf numFmtId="0" fontId="10" fillId="2" borderId="9"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25" fillId="3" borderId="0" xfId="0" applyFont="1" applyFill="1" applyAlignment="1">
      <alignment horizontal="left" vertical="top" wrapText="1"/>
    </xf>
    <xf numFmtId="0" fontId="25" fillId="3" borderId="21" xfId="0" applyFont="1" applyFill="1" applyBorder="1" applyAlignment="1">
      <alignment horizontal="left" vertical="top" wrapText="1"/>
    </xf>
    <xf numFmtId="0" fontId="33" fillId="3" borderId="2" xfId="0" applyFont="1" applyFill="1" applyBorder="1" applyAlignment="1">
      <alignment horizontal="center" vertical="center" wrapText="1"/>
    </xf>
    <xf numFmtId="0" fontId="33" fillId="3" borderId="26" xfId="0" applyFont="1" applyFill="1" applyBorder="1" applyAlignment="1">
      <alignment horizontal="center" vertical="center" wrapText="1"/>
    </xf>
    <xf numFmtId="0" fontId="33" fillId="3" borderId="3" xfId="0" applyFont="1" applyFill="1" applyBorder="1" applyAlignment="1">
      <alignment horizontal="center" vertical="center"/>
    </xf>
    <xf numFmtId="0" fontId="33" fillId="3" borderId="4" xfId="0" applyFont="1" applyFill="1" applyBorder="1" applyAlignment="1">
      <alignment horizontal="center" vertical="center"/>
    </xf>
    <xf numFmtId="0" fontId="33" fillId="3" borderId="5" xfId="0" applyFont="1" applyFill="1" applyBorder="1" applyAlignment="1">
      <alignment horizontal="center" vertical="center"/>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43" fontId="23" fillId="0" borderId="1" xfId="1" applyFont="1" applyFill="1" applyBorder="1" applyAlignment="1">
      <alignment horizontal="center" vertical="center"/>
    </xf>
    <xf numFmtId="168" fontId="23" fillId="0" borderId="1" xfId="1" applyNumberFormat="1" applyFont="1" applyBorder="1" applyAlignment="1">
      <alignment horizontal="center" vertical="center"/>
    </xf>
    <xf numFmtId="0" fontId="14" fillId="0" borderId="1" xfId="0" applyFont="1" applyBorder="1" applyAlignment="1">
      <alignment horizontal="left" vertical="top" wrapText="1"/>
    </xf>
    <xf numFmtId="0" fontId="23" fillId="3" borderId="2" xfId="22" applyFont="1" applyFill="1" applyBorder="1" applyAlignment="1">
      <alignment horizontal="center" vertical="center"/>
    </xf>
    <xf numFmtId="0" fontId="23" fillId="3" borderId="26" xfId="22" applyFont="1" applyFill="1" applyBorder="1" applyAlignment="1">
      <alignment horizontal="center" vertical="center"/>
    </xf>
    <xf numFmtId="0" fontId="23" fillId="3" borderId="1" xfId="22" applyFont="1" applyFill="1" applyBorder="1" applyAlignment="1">
      <alignment horizontal="center" vertical="center"/>
    </xf>
    <xf numFmtId="168" fontId="23" fillId="3" borderId="3" xfId="1" applyNumberFormat="1" applyFont="1" applyFill="1" applyBorder="1" applyAlignment="1">
      <alignment horizontal="center" vertical="center"/>
    </xf>
    <xf numFmtId="168" fontId="23" fillId="3" borderId="5" xfId="1" applyNumberFormat="1" applyFont="1" applyFill="1" applyBorder="1" applyAlignment="1">
      <alignment horizontal="center" vertical="center"/>
    </xf>
    <xf numFmtId="0" fontId="24" fillId="3" borderId="1" xfId="0" applyFont="1" applyFill="1" applyBorder="1" applyAlignment="1" applyProtection="1">
      <alignment horizontal="justify" vertical="top" wrapText="1"/>
      <protection locked="0"/>
    </xf>
    <xf numFmtId="0" fontId="24" fillId="3" borderId="1" xfId="0" applyFont="1" applyFill="1" applyBorder="1" applyAlignment="1">
      <alignment vertical="top" wrapText="1"/>
    </xf>
    <xf numFmtId="0" fontId="10" fillId="2" borderId="1" xfId="0" applyFont="1" applyFill="1" applyBorder="1" applyAlignment="1">
      <alignment horizontal="center" vertical="center" wrapText="1"/>
    </xf>
    <xf numFmtId="0" fontId="16" fillId="0" borderId="1" xfId="0" applyFont="1" applyBorder="1" applyAlignment="1">
      <alignment horizontal="left" vertical="center"/>
    </xf>
    <xf numFmtId="0" fontId="15" fillId="0" borderId="1" xfId="0" applyFont="1" applyBorder="1" applyAlignment="1">
      <alignment horizontal="left" vertical="center"/>
    </xf>
    <xf numFmtId="0" fontId="23" fillId="3" borderId="3" xfId="15" applyFont="1" applyFill="1" applyBorder="1" applyAlignment="1">
      <alignment horizontal="left" vertical="center" wrapText="1"/>
    </xf>
    <xf numFmtId="0" fontId="23" fillId="3" borderId="5" xfId="15" applyFont="1" applyFill="1" applyBorder="1" applyAlignment="1">
      <alignment horizontal="left" vertical="center" wrapText="1"/>
    </xf>
    <xf numFmtId="0" fontId="23" fillId="3" borderId="1" xfId="15" applyFont="1" applyFill="1" applyBorder="1" applyAlignment="1">
      <alignment horizontal="left" vertical="center"/>
    </xf>
    <xf numFmtId="0" fontId="23" fillId="3" borderId="2" xfId="15" applyFont="1" applyFill="1" applyBorder="1" applyAlignment="1">
      <alignment horizontal="center" vertical="center"/>
    </xf>
    <xf numFmtId="0" fontId="23" fillId="3" borderId="26" xfId="15" applyFont="1" applyFill="1" applyBorder="1" applyAlignment="1">
      <alignment horizontal="center" vertical="center"/>
    </xf>
    <xf numFmtId="168" fontId="23" fillId="3" borderId="2" xfId="1" applyNumberFormat="1" applyFont="1" applyFill="1" applyBorder="1" applyAlignment="1">
      <alignment horizontal="center" vertical="center" wrapText="1"/>
    </xf>
    <xf numFmtId="168" fontId="23" fillId="3" borderId="26" xfId="1" applyNumberFormat="1" applyFont="1" applyFill="1" applyBorder="1" applyAlignment="1">
      <alignment horizontal="center" vertical="center" wrapText="1"/>
    </xf>
    <xf numFmtId="0" fontId="23" fillId="3" borderId="2" xfId="22" applyFont="1" applyFill="1" applyBorder="1" applyAlignment="1">
      <alignment horizontal="center" vertical="center" wrapText="1"/>
    </xf>
    <xf numFmtId="0" fontId="23" fillId="3" borderId="26" xfId="22" applyFont="1" applyFill="1" applyBorder="1" applyAlignment="1">
      <alignment horizontal="center" vertical="center" wrapText="1"/>
    </xf>
    <xf numFmtId="0" fontId="23" fillId="3" borderId="26" xfId="22" applyFont="1" applyFill="1" applyBorder="1" applyAlignment="1">
      <alignment horizontal="center"/>
    </xf>
    <xf numFmtId="0" fontId="23" fillId="3" borderId="1" xfId="22" applyFont="1" applyFill="1" applyBorder="1" applyAlignment="1">
      <alignment horizontal="center"/>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24" fillId="3" borderId="20" xfId="0" applyFont="1" applyFill="1" applyBorder="1" applyAlignment="1">
      <alignment horizontal="left" vertical="top" wrapText="1"/>
    </xf>
    <xf numFmtId="0" fontId="24" fillId="3" borderId="0" xfId="0" applyFont="1" applyFill="1" applyAlignment="1">
      <alignment horizontal="left" vertical="top" wrapText="1"/>
    </xf>
    <xf numFmtId="0" fontId="24" fillId="3" borderId="21" xfId="0" applyFont="1" applyFill="1" applyBorder="1" applyAlignment="1">
      <alignment horizontal="left" vertical="top" wrapText="1"/>
    </xf>
    <xf numFmtId="0" fontId="23" fillId="3" borderId="17" xfId="0" applyFont="1" applyFill="1" applyBorder="1" applyAlignment="1">
      <alignment vertical="top" wrapText="1"/>
    </xf>
    <xf numFmtId="0" fontId="23" fillId="3" borderId="18" xfId="0" applyFont="1" applyFill="1" applyBorder="1" applyAlignment="1">
      <alignment vertical="top" wrapText="1"/>
    </xf>
    <xf numFmtId="0" fontId="23" fillId="3" borderId="19" xfId="0" applyFont="1" applyFill="1" applyBorder="1" applyAlignment="1">
      <alignment vertical="top" wrapText="1"/>
    </xf>
    <xf numFmtId="0" fontId="24" fillId="3" borderId="20" xfId="0" applyFont="1" applyFill="1" applyBorder="1" applyAlignment="1">
      <alignment vertical="top" wrapText="1"/>
    </xf>
    <xf numFmtId="0" fontId="24" fillId="3" borderId="0" xfId="0" applyFont="1" applyFill="1" applyAlignment="1">
      <alignment vertical="top" wrapText="1"/>
    </xf>
    <xf numFmtId="0" fontId="24" fillId="3" borderId="21" xfId="0" applyFont="1" applyFill="1" applyBorder="1" applyAlignment="1">
      <alignment vertical="top" wrapText="1"/>
    </xf>
    <xf numFmtId="0" fontId="23" fillId="3" borderId="1" xfId="0" applyFont="1" applyFill="1" applyBorder="1" applyAlignment="1">
      <alignment horizontal="center" vertical="top" wrapText="1"/>
    </xf>
    <xf numFmtId="0" fontId="23" fillId="3" borderId="1" xfId="0" applyFont="1" applyFill="1" applyBorder="1" applyAlignment="1">
      <alignment horizontal="center" vertical="center" wrapText="1"/>
    </xf>
    <xf numFmtId="0" fontId="23" fillId="3" borderId="1" xfId="1" applyNumberFormat="1" applyFont="1" applyFill="1" applyBorder="1" applyAlignment="1">
      <alignment horizontal="center" vertical="center" wrapText="1"/>
    </xf>
  </cellXfs>
  <cellStyles count="33">
    <cellStyle name="Comma" xfId="1" builtinId="3"/>
    <cellStyle name="Comma 10" xfId="29" xr:uid="{FEF3CA09-DA5E-49EF-814F-9A65C840B062}"/>
    <cellStyle name="Comma 2" xfId="2" xr:uid="{00000000-0005-0000-0000-000001000000}"/>
    <cellStyle name="Comma 2 2" xfId="3" xr:uid="{00000000-0005-0000-0000-000002000000}"/>
    <cellStyle name="Comma 2 2 2" xfId="9" xr:uid="{00000000-0005-0000-0000-000003000000}"/>
    <cellStyle name="Comma 2 2 2 2" xfId="13" xr:uid="{00000000-0005-0000-0000-000004000000}"/>
    <cellStyle name="Comma 2 3" xfId="8" xr:uid="{00000000-0005-0000-0000-000005000000}"/>
    <cellStyle name="Comma 2 3 2" xfId="12" xr:uid="{00000000-0005-0000-0000-000006000000}"/>
    <cellStyle name="Comma 26" xfId="4" xr:uid="{00000000-0005-0000-0000-000007000000}"/>
    <cellStyle name="Comma 26 2" xfId="10" xr:uid="{00000000-0005-0000-0000-000008000000}"/>
    <cellStyle name="Comma 26 2 2" xfId="14" xr:uid="{00000000-0005-0000-0000-000009000000}"/>
    <cellStyle name="Comma 3" xfId="7" xr:uid="{00000000-0005-0000-0000-00000A000000}"/>
    <cellStyle name="Comma 3 2" xfId="11" xr:uid="{00000000-0005-0000-0000-00000B000000}"/>
    <cellStyle name="Comma 42" xfId="30" xr:uid="{61553E3B-5AA6-426C-80A9-231EAAFD5C4F}"/>
    <cellStyle name="Hyperlink" xfId="32" builtinId="8"/>
    <cellStyle name="Normal" xfId="0" builtinId="0"/>
    <cellStyle name="Normal 10" xfId="20" xr:uid="{9E736516-98E5-465C-AD09-EF883128801D}"/>
    <cellStyle name="Normal 11 2" xfId="5" xr:uid="{00000000-0005-0000-0000-00000D000000}"/>
    <cellStyle name="Normal 11 2 2" xfId="6" xr:uid="{00000000-0005-0000-0000-00000E000000}"/>
    <cellStyle name="Normal 2" xfId="28" xr:uid="{9A435607-3E91-4DB6-B47E-80EC62718E3C}"/>
    <cellStyle name="Normal 2 2" xfId="22" xr:uid="{A75F3A78-12BA-41F3-B6A4-01701FDC78CA}"/>
    <cellStyle name="Normal 22" xfId="24" xr:uid="{F4C1132E-6BB2-440C-82B7-F149D8419018}"/>
    <cellStyle name="Normal 23" xfId="25" xr:uid="{59C188C4-B01E-4BEE-A0A8-2F9DEEF9A17E}"/>
    <cellStyle name="Normal 24" xfId="26" xr:uid="{0D942868-DBAA-45F0-970F-766D644C674C}"/>
    <cellStyle name="Normal 25" xfId="27" xr:uid="{CBBFF1B8-A72D-4663-AFC2-0E55E69F44F5}"/>
    <cellStyle name="Normal 28" xfId="16" xr:uid="{00000000-0005-0000-0000-00000F000000}"/>
    <cellStyle name="Normal 3" xfId="23" xr:uid="{821B37CE-56C3-4308-B11C-1A7E5C3F3BDE}"/>
    <cellStyle name="Normal 4" xfId="21" xr:uid="{8BE8BA6E-91F5-4CB0-94AF-6EBF805EFC2E}"/>
    <cellStyle name="Normal 4 3 2" xfId="17" xr:uid="{00000000-0005-0000-0000-000010000000}"/>
    <cellStyle name="Normal 41" xfId="15" xr:uid="{00000000-0005-0000-0000-000011000000}"/>
    <cellStyle name="Normal_Measurement - 07.10.05-Rev" xfId="31" xr:uid="{96CE39F6-3053-489D-BD35-024A000ED92F}"/>
    <cellStyle name="Per cent" xfId="19" builtinId="5"/>
    <cellStyle name="Style 1 2" xfId="18" xr:uid="{00000000-0005-0000-0000-000013000000}"/>
  </cellStyles>
  <dxfs count="26">
    <dxf>
      <font>
        <b/>
        <i val="0"/>
        <color theme="5" tint="-0.499984740745262"/>
      </font>
      <numFmt numFmtId="172" formatCode="\R\O"/>
    </dxf>
    <dxf>
      <font>
        <b/>
        <i val="0"/>
        <color rgb="FFC00000"/>
      </font>
      <numFmt numFmtId="172" formatCode="\R\O"/>
    </dxf>
    <dxf>
      <font>
        <b/>
        <i val="0"/>
        <color rgb="FFC00000"/>
      </font>
      <numFmt numFmtId="172" formatCode="\R\O"/>
    </dxf>
    <dxf>
      <font>
        <b/>
        <i val="0"/>
        <color rgb="FFC00000"/>
      </font>
      <numFmt numFmtId="172" formatCode="\R\O"/>
    </dxf>
    <dxf>
      <font>
        <b/>
        <i val="0"/>
        <color rgb="FFC00000"/>
      </font>
      <numFmt numFmtId="172" formatCode="\R\O"/>
    </dxf>
    <dxf>
      <font>
        <b/>
        <i val="0"/>
        <color rgb="FFC00000"/>
      </font>
      <numFmt numFmtId="172" formatCode="\R\O"/>
      <fill>
        <patternFill patternType="none">
          <bgColor auto="1"/>
        </patternFill>
      </fill>
    </dxf>
    <dxf>
      <font>
        <b/>
        <i val="0"/>
        <color rgb="FFC00000"/>
      </font>
      <numFmt numFmtId="172" formatCode="\R\O"/>
      <fill>
        <patternFill patternType="none">
          <bgColor auto="1"/>
        </patternFill>
      </fill>
    </dxf>
    <dxf>
      <font>
        <b/>
        <i val="0"/>
        <color rgb="FFC00000"/>
      </font>
      <numFmt numFmtId="172" formatCode="\R\O"/>
      <fill>
        <patternFill patternType="none">
          <bgColor auto="1"/>
        </patternFill>
      </fill>
    </dxf>
    <dxf>
      <font>
        <b/>
        <i val="0"/>
        <color rgb="FFC00000"/>
      </font>
      <numFmt numFmtId="172" formatCode="\R\O"/>
      <fill>
        <patternFill patternType="none">
          <bgColor auto="1"/>
        </patternFill>
      </fill>
    </dxf>
    <dxf>
      <font>
        <b/>
        <i val="0"/>
        <color rgb="FFC00000"/>
      </font>
      <numFmt numFmtId="172" formatCode="\R\O"/>
      <fill>
        <patternFill patternType="none">
          <bgColor auto="1"/>
        </patternFill>
      </fill>
    </dxf>
    <dxf>
      <font>
        <b/>
        <i val="0"/>
        <color rgb="FFC00000"/>
      </font>
      <numFmt numFmtId="172" formatCode="\R\O"/>
      <fill>
        <patternFill patternType="none">
          <bgColor auto="1"/>
        </patternFill>
      </fill>
    </dxf>
    <dxf>
      <font>
        <b/>
        <i val="0"/>
        <color rgb="FFC00000"/>
      </font>
      <numFmt numFmtId="172" formatCode="\R\O"/>
      <fill>
        <patternFill patternType="none">
          <bgColor auto="1"/>
        </patternFill>
      </fill>
    </dxf>
    <dxf>
      <font>
        <b/>
        <i val="0"/>
      </font>
      <numFmt numFmtId="172" formatCode="\R\O"/>
    </dxf>
    <dxf>
      <font>
        <b/>
        <i val="0"/>
        <color rgb="FFC00000"/>
      </font>
      <numFmt numFmtId="172" formatCode="\R\O"/>
      <fill>
        <patternFill patternType="none">
          <bgColor auto="1"/>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b/>
        <i val="0"/>
        <color rgb="FFC00000"/>
      </font>
      <numFmt numFmtId="172" formatCode="\R\O"/>
      <fill>
        <patternFill patternType="none">
          <bgColor auto="1"/>
        </patternFill>
      </fill>
    </dxf>
    <dxf>
      <font>
        <condense val="0"/>
        <extend val="0"/>
        <color auto="1"/>
      </font>
    </dxf>
    <dxf>
      <font>
        <condense val="0"/>
        <extend val="0"/>
        <color auto="1"/>
      </font>
    </dxf>
    <dxf>
      <font>
        <condense val="0"/>
        <extend val="0"/>
        <color auto="1"/>
      </font>
    </dxf>
    <dxf>
      <font>
        <b val="0"/>
        <i val="0"/>
        <color rgb="FFC00000"/>
      </font>
      <numFmt numFmtId="172" formatCode="\R\O"/>
    </dxf>
    <dxf>
      <font>
        <condense val="0"/>
        <extend val="0"/>
        <color auto="1"/>
      </font>
    </dxf>
    <dxf>
      <font>
        <condense val="0"/>
        <extend val="0"/>
        <color auto="1"/>
      </font>
    </dxf>
  </dxfs>
  <tableStyles count="0" defaultTableStyle="TableStyleMedium9" defaultPivotStyle="PivotStyleLight16"/>
  <colors>
    <mruColors>
      <color rgb="FFCC0066"/>
      <color rgb="FFFF33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7.jpeg"/><Relationship Id="rId18" Type="http://schemas.openxmlformats.org/officeDocument/2006/relationships/image" Target="../media/image32.png"/><Relationship Id="rId26" Type="http://schemas.openxmlformats.org/officeDocument/2006/relationships/image" Target="../media/image39.jpg"/><Relationship Id="rId39" Type="http://schemas.openxmlformats.org/officeDocument/2006/relationships/image" Target="../media/image51.jpg"/><Relationship Id="rId21" Type="http://schemas.microsoft.com/office/2007/relationships/hdphoto" Target="../media/hdphoto5.wdp"/><Relationship Id="rId34" Type="http://schemas.openxmlformats.org/officeDocument/2006/relationships/image" Target="../media/image47.png"/><Relationship Id="rId42" Type="http://schemas.openxmlformats.org/officeDocument/2006/relationships/image" Target="../media/image53.png"/><Relationship Id="rId47" Type="http://schemas.openxmlformats.org/officeDocument/2006/relationships/image" Target="../media/image57.png"/><Relationship Id="rId50" Type="http://schemas.microsoft.com/office/2007/relationships/hdphoto" Target="../media/hdphoto9.wdp"/><Relationship Id="rId7" Type="http://schemas.openxmlformats.org/officeDocument/2006/relationships/image" Target="../media/image23.png"/><Relationship Id="rId2" Type="http://schemas.microsoft.com/office/2007/relationships/hdphoto" Target="../media/hdphoto1.wdp"/><Relationship Id="rId16" Type="http://schemas.openxmlformats.org/officeDocument/2006/relationships/image" Target="../media/image30.png"/><Relationship Id="rId29" Type="http://schemas.openxmlformats.org/officeDocument/2006/relationships/image" Target="../media/image42.png"/><Relationship Id="rId11" Type="http://schemas.openxmlformats.org/officeDocument/2006/relationships/image" Target="../media/image25.png"/><Relationship Id="rId24" Type="http://schemas.openxmlformats.org/officeDocument/2006/relationships/image" Target="../media/image37.png"/><Relationship Id="rId32" Type="http://schemas.openxmlformats.org/officeDocument/2006/relationships/image" Target="../media/image45.png"/><Relationship Id="rId37" Type="http://schemas.openxmlformats.org/officeDocument/2006/relationships/image" Target="../media/image49.png"/><Relationship Id="rId40" Type="http://schemas.openxmlformats.org/officeDocument/2006/relationships/image" Target="../media/image52.png"/><Relationship Id="rId45" Type="http://schemas.openxmlformats.org/officeDocument/2006/relationships/image" Target="../media/image55.png"/><Relationship Id="rId53" Type="http://schemas.openxmlformats.org/officeDocument/2006/relationships/image" Target="../media/image62.jpeg"/><Relationship Id="rId5" Type="http://schemas.openxmlformats.org/officeDocument/2006/relationships/image" Target="../media/image22.png"/><Relationship Id="rId10" Type="http://schemas.microsoft.com/office/2007/relationships/hdphoto" Target="../media/hdphoto4.wdp"/><Relationship Id="rId19" Type="http://schemas.openxmlformats.org/officeDocument/2006/relationships/image" Target="../media/image33.png"/><Relationship Id="rId31" Type="http://schemas.openxmlformats.org/officeDocument/2006/relationships/image" Target="../media/image44.png"/><Relationship Id="rId44" Type="http://schemas.openxmlformats.org/officeDocument/2006/relationships/image" Target="../media/image54.png"/><Relationship Id="rId52" Type="http://schemas.openxmlformats.org/officeDocument/2006/relationships/image" Target="../media/image61.jpeg"/><Relationship Id="rId4" Type="http://schemas.openxmlformats.org/officeDocument/2006/relationships/image" Target="../media/image21.jpeg"/><Relationship Id="rId9" Type="http://schemas.openxmlformats.org/officeDocument/2006/relationships/image" Target="../media/image24.png"/><Relationship Id="rId14" Type="http://schemas.openxmlformats.org/officeDocument/2006/relationships/image" Target="../media/image28.jpeg"/><Relationship Id="rId22" Type="http://schemas.openxmlformats.org/officeDocument/2006/relationships/image" Target="../media/image35.png"/><Relationship Id="rId27" Type="http://schemas.openxmlformats.org/officeDocument/2006/relationships/image" Target="../media/image40.jpg"/><Relationship Id="rId30" Type="http://schemas.openxmlformats.org/officeDocument/2006/relationships/image" Target="../media/image43.jpg"/><Relationship Id="rId35" Type="http://schemas.microsoft.com/office/2007/relationships/hdphoto" Target="../media/hdphoto6.wdp"/><Relationship Id="rId43" Type="http://schemas.microsoft.com/office/2007/relationships/hdphoto" Target="../media/hdphoto8.wdp"/><Relationship Id="rId48" Type="http://schemas.openxmlformats.org/officeDocument/2006/relationships/image" Target="../media/image58.jpg"/><Relationship Id="rId8" Type="http://schemas.microsoft.com/office/2007/relationships/hdphoto" Target="../media/hdphoto3.wdp"/><Relationship Id="rId51" Type="http://schemas.openxmlformats.org/officeDocument/2006/relationships/image" Target="../media/image60.jpeg"/><Relationship Id="rId3" Type="http://schemas.openxmlformats.org/officeDocument/2006/relationships/image" Target="../media/image20.jpeg"/><Relationship Id="rId12" Type="http://schemas.openxmlformats.org/officeDocument/2006/relationships/image" Target="../media/image26.png"/><Relationship Id="rId17" Type="http://schemas.openxmlformats.org/officeDocument/2006/relationships/image" Target="../media/image31.png"/><Relationship Id="rId25" Type="http://schemas.openxmlformats.org/officeDocument/2006/relationships/image" Target="../media/image38.jpg"/><Relationship Id="rId33" Type="http://schemas.openxmlformats.org/officeDocument/2006/relationships/image" Target="../media/image46.png"/><Relationship Id="rId38" Type="http://schemas.openxmlformats.org/officeDocument/2006/relationships/image" Target="../media/image50.png"/><Relationship Id="rId46" Type="http://schemas.openxmlformats.org/officeDocument/2006/relationships/image" Target="../media/image56.png"/><Relationship Id="rId20" Type="http://schemas.openxmlformats.org/officeDocument/2006/relationships/image" Target="../media/image34.png"/><Relationship Id="rId41" Type="http://schemas.microsoft.com/office/2007/relationships/hdphoto" Target="../media/hdphoto7.wdp"/><Relationship Id="rId54" Type="http://schemas.openxmlformats.org/officeDocument/2006/relationships/image" Target="../media/image63.png"/><Relationship Id="rId1" Type="http://schemas.openxmlformats.org/officeDocument/2006/relationships/image" Target="../media/image19.png"/><Relationship Id="rId6" Type="http://schemas.microsoft.com/office/2007/relationships/hdphoto" Target="../media/hdphoto2.wdp"/><Relationship Id="rId15" Type="http://schemas.openxmlformats.org/officeDocument/2006/relationships/image" Target="../media/image29.jpeg"/><Relationship Id="rId23" Type="http://schemas.openxmlformats.org/officeDocument/2006/relationships/image" Target="../media/image36.png"/><Relationship Id="rId28" Type="http://schemas.openxmlformats.org/officeDocument/2006/relationships/image" Target="../media/image41.jpg"/><Relationship Id="rId36" Type="http://schemas.openxmlformats.org/officeDocument/2006/relationships/image" Target="../media/image48.png"/><Relationship Id="rId49" Type="http://schemas.openxmlformats.org/officeDocument/2006/relationships/image" Target="../media/image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20</xdr:col>
      <xdr:colOff>1062835</xdr:colOff>
      <xdr:row>11</xdr:row>
      <xdr:rowOff>102236</xdr:rowOff>
    </xdr:from>
    <xdr:to>
      <xdr:col>20</xdr:col>
      <xdr:colOff>1782536</xdr:colOff>
      <xdr:row>11</xdr:row>
      <xdr:rowOff>756456</xdr:rowOff>
    </xdr:to>
    <xdr:pic>
      <xdr:nvPicPr>
        <xdr:cNvPr id="8" name="Picture 7" descr="Buy LED Aluminium Profile Light 16 mm x 6 mm (For LED Strip Lights) at Best  Price in India">
          <a:extLst>
            <a:ext uri="{FF2B5EF4-FFF2-40B4-BE49-F238E27FC236}">
              <a16:creationId xmlns:a16="http://schemas.microsoft.com/office/drawing/2014/main" id="{73AA32D8-B384-457E-A10B-6129492436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21296656" y="6756129"/>
          <a:ext cx="719701" cy="654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847724</xdr:colOff>
      <xdr:row>9</xdr:row>
      <xdr:rowOff>160602</xdr:rowOff>
    </xdr:from>
    <xdr:to>
      <xdr:col>20</xdr:col>
      <xdr:colOff>1971676</xdr:colOff>
      <xdr:row>9</xdr:row>
      <xdr:rowOff>753798</xdr:rowOff>
    </xdr:to>
    <xdr:pic>
      <xdr:nvPicPr>
        <xdr:cNvPr id="9" name="Picture 8">
          <a:extLst>
            <a:ext uri="{FF2B5EF4-FFF2-40B4-BE49-F238E27FC236}">
              <a16:creationId xmlns:a16="http://schemas.microsoft.com/office/drawing/2014/main" id="{E6945EF8-0F8B-F8D0-7209-AE227E93AC4B}"/>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64" t="26235" r="6725" b="26852"/>
        <a:stretch/>
      </xdr:blipFill>
      <xdr:spPr bwMode="auto">
        <a:xfrm>
          <a:off x="8239124" y="10761927"/>
          <a:ext cx="1123952" cy="593196"/>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1087749</xdr:colOff>
      <xdr:row>8</xdr:row>
      <xdr:rowOff>207646</xdr:rowOff>
    </xdr:from>
    <xdr:to>
      <xdr:col>20</xdr:col>
      <xdr:colOff>1715141</xdr:colOff>
      <xdr:row>8</xdr:row>
      <xdr:rowOff>762000</xdr:rowOff>
    </xdr:to>
    <xdr:pic>
      <xdr:nvPicPr>
        <xdr:cNvPr id="10" name="Picture 9">
          <a:extLst>
            <a:ext uri="{FF2B5EF4-FFF2-40B4-BE49-F238E27FC236}">
              <a16:creationId xmlns:a16="http://schemas.microsoft.com/office/drawing/2014/main" id="{88FB8F17-7A3B-4730-A286-4939D778DB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8479149" y="9904096"/>
          <a:ext cx="627392" cy="554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855890</xdr:colOff>
      <xdr:row>10</xdr:row>
      <xdr:rowOff>25041</xdr:rowOff>
    </xdr:from>
    <xdr:to>
      <xdr:col>20</xdr:col>
      <xdr:colOff>1850572</xdr:colOff>
      <xdr:row>10</xdr:row>
      <xdr:rowOff>772904</xdr:rowOff>
    </xdr:to>
    <xdr:pic>
      <xdr:nvPicPr>
        <xdr:cNvPr id="11" name="Picture 10">
          <a:extLst>
            <a:ext uri="{FF2B5EF4-FFF2-40B4-BE49-F238E27FC236}">
              <a16:creationId xmlns:a16="http://schemas.microsoft.com/office/drawing/2014/main" id="{503B7747-34B9-4C28-BBBA-477085BD7A01}"/>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561" t="14001" r="7852" b="40149"/>
        <a:stretch/>
      </xdr:blipFill>
      <xdr:spPr>
        <a:xfrm>
          <a:off x="21089711" y="5862505"/>
          <a:ext cx="994682" cy="74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689482</xdr:colOff>
      <xdr:row>6</xdr:row>
      <xdr:rowOff>9526</xdr:rowOff>
    </xdr:from>
    <xdr:to>
      <xdr:col>20</xdr:col>
      <xdr:colOff>1891792</xdr:colOff>
      <xdr:row>6</xdr:row>
      <xdr:rowOff>628650</xdr:rowOff>
    </xdr:to>
    <xdr:pic>
      <xdr:nvPicPr>
        <xdr:cNvPr id="12" name="Picture 11">
          <a:extLst>
            <a:ext uri="{FF2B5EF4-FFF2-40B4-BE49-F238E27FC236}">
              <a16:creationId xmlns:a16="http://schemas.microsoft.com/office/drawing/2014/main" id="{FFC89D76-A5B6-7E6B-DC44-F8723108D134}"/>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83" t="23772" r="1333" b="23333"/>
        <a:stretch/>
      </xdr:blipFill>
      <xdr:spPr bwMode="auto">
        <a:xfrm>
          <a:off x="10090657" y="2028826"/>
          <a:ext cx="1202310" cy="619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1057275</xdr:colOff>
      <xdr:row>12</xdr:row>
      <xdr:rowOff>92686</xdr:rowOff>
    </xdr:from>
    <xdr:to>
      <xdr:col>20</xdr:col>
      <xdr:colOff>1838325</xdr:colOff>
      <xdr:row>12</xdr:row>
      <xdr:rowOff>783614</xdr:rowOff>
    </xdr:to>
    <xdr:pic>
      <xdr:nvPicPr>
        <xdr:cNvPr id="14" name="Picture 13" descr="Floor Recessed Lighting | Recessed Floor Light Fixtures">
          <a:extLst>
            <a:ext uri="{FF2B5EF4-FFF2-40B4-BE49-F238E27FC236}">
              <a16:creationId xmlns:a16="http://schemas.microsoft.com/office/drawing/2014/main" id="{DC4FE6C2-BFBC-BC23-A85C-79533F24ED31}"/>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1539"/>
        <a:stretch/>
      </xdr:blipFill>
      <xdr:spPr bwMode="auto">
        <a:xfrm>
          <a:off x="10458450" y="7360261"/>
          <a:ext cx="781050" cy="690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15</xdr:row>
      <xdr:rowOff>0</xdr:rowOff>
    </xdr:from>
    <xdr:to>
      <xdr:col>20</xdr:col>
      <xdr:colOff>304800</xdr:colOff>
      <xdr:row>15</xdr:row>
      <xdr:rowOff>304800</xdr:rowOff>
    </xdr:to>
    <xdr:sp macro="" textlink="">
      <xdr:nvSpPr>
        <xdr:cNvPr id="3079" name="AutoShape 7" descr="Clean Slate (Stone Veneer Shade) Table Lamp">
          <a:extLst>
            <a:ext uri="{FF2B5EF4-FFF2-40B4-BE49-F238E27FC236}">
              <a16:creationId xmlns:a16="http://schemas.microsoft.com/office/drawing/2014/main" id="{45471248-C638-456B-CB4B-8F9B45B1B924}"/>
            </a:ext>
          </a:extLst>
        </xdr:cNvPr>
        <xdr:cNvSpPr>
          <a:spLocks noChangeAspect="1" noChangeArrowheads="1"/>
        </xdr:cNvSpPr>
      </xdr:nvSpPr>
      <xdr:spPr bwMode="auto">
        <a:xfrm>
          <a:off x="9772650" y="871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0</xdr:colOff>
      <xdr:row>15</xdr:row>
      <xdr:rowOff>0</xdr:rowOff>
    </xdr:from>
    <xdr:to>
      <xdr:col>21</xdr:col>
      <xdr:colOff>304800</xdr:colOff>
      <xdr:row>15</xdr:row>
      <xdr:rowOff>304800</xdr:rowOff>
    </xdr:to>
    <xdr:sp macro="" textlink="">
      <xdr:nvSpPr>
        <xdr:cNvPr id="3080" name="AutoShape 8" descr="Clean Slate (Stone Veneer Shade) Table Lamp">
          <a:extLst>
            <a:ext uri="{FF2B5EF4-FFF2-40B4-BE49-F238E27FC236}">
              <a16:creationId xmlns:a16="http://schemas.microsoft.com/office/drawing/2014/main" id="{9FFC21C8-F32C-5BC6-EC64-13B9786573D5}"/>
            </a:ext>
          </a:extLst>
        </xdr:cNvPr>
        <xdr:cNvSpPr>
          <a:spLocks noChangeAspect="1" noChangeArrowheads="1"/>
        </xdr:cNvSpPr>
      </xdr:nvSpPr>
      <xdr:spPr bwMode="auto">
        <a:xfrm>
          <a:off x="12649200" y="871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467248</xdr:colOff>
      <xdr:row>16</xdr:row>
      <xdr:rowOff>301434</xdr:rowOff>
    </xdr:from>
    <xdr:to>
      <xdr:col>20</xdr:col>
      <xdr:colOff>2171700</xdr:colOff>
      <xdr:row>16</xdr:row>
      <xdr:rowOff>2604398</xdr:rowOff>
    </xdr:to>
    <xdr:pic>
      <xdr:nvPicPr>
        <xdr:cNvPr id="15" name="Picture 14">
          <a:extLst>
            <a:ext uri="{FF2B5EF4-FFF2-40B4-BE49-F238E27FC236}">
              <a16:creationId xmlns:a16="http://schemas.microsoft.com/office/drawing/2014/main" id="{4D5414C4-DC90-0AD2-631D-2669E8352D72}"/>
            </a:ext>
          </a:extLst>
        </xdr:cNvPr>
        <xdr:cNvPicPr>
          <a:picLocks noChangeAspect="1"/>
        </xdr:cNvPicPr>
      </xdr:nvPicPr>
      <xdr:blipFill>
        <a:blip xmlns:r="http://schemas.openxmlformats.org/officeDocument/2006/relationships" r:embed="rId7"/>
        <a:stretch>
          <a:fillRect/>
        </a:stretch>
      </xdr:blipFill>
      <xdr:spPr>
        <a:xfrm>
          <a:off x="11887723" y="11188509"/>
          <a:ext cx="1704452" cy="2302964"/>
        </a:xfrm>
        <a:prstGeom prst="rect">
          <a:avLst/>
        </a:prstGeom>
      </xdr:spPr>
    </xdr:pic>
    <xdr:clientData/>
  </xdr:twoCellAnchor>
  <xdr:twoCellAnchor editAs="oneCell">
    <xdr:from>
      <xdr:col>20</xdr:col>
      <xdr:colOff>579947</xdr:colOff>
      <xdr:row>15</xdr:row>
      <xdr:rowOff>359175</xdr:rowOff>
    </xdr:from>
    <xdr:to>
      <xdr:col>20</xdr:col>
      <xdr:colOff>1952625</xdr:colOff>
      <xdr:row>15</xdr:row>
      <xdr:rowOff>2268675</xdr:rowOff>
    </xdr:to>
    <xdr:pic>
      <xdr:nvPicPr>
        <xdr:cNvPr id="16" name="Picture 15">
          <a:extLst>
            <a:ext uri="{FF2B5EF4-FFF2-40B4-BE49-F238E27FC236}">
              <a16:creationId xmlns:a16="http://schemas.microsoft.com/office/drawing/2014/main" id="{E5A68673-F62D-BC0F-2997-0C6AB9130114}"/>
            </a:ext>
          </a:extLst>
        </xdr:cNvPr>
        <xdr:cNvPicPr>
          <a:picLocks noChangeAspect="1"/>
        </xdr:cNvPicPr>
      </xdr:nvPicPr>
      <xdr:blipFill>
        <a:blip xmlns:r="http://schemas.openxmlformats.org/officeDocument/2006/relationships" r:embed="rId8"/>
        <a:stretch>
          <a:fillRect/>
        </a:stretch>
      </xdr:blipFill>
      <xdr:spPr>
        <a:xfrm>
          <a:off x="12000422" y="9074550"/>
          <a:ext cx="1372678" cy="1909500"/>
        </a:xfrm>
        <a:prstGeom prst="rect">
          <a:avLst/>
        </a:prstGeom>
      </xdr:spPr>
    </xdr:pic>
    <xdr:clientData/>
  </xdr:twoCellAnchor>
  <xdr:twoCellAnchor editAs="oneCell">
    <xdr:from>
      <xdr:col>20</xdr:col>
      <xdr:colOff>752475</xdr:colOff>
      <xdr:row>20</xdr:row>
      <xdr:rowOff>152400</xdr:rowOff>
    </xdr:from>
    <xdr:to>
      <xdr:col>20</xdr:col>
      <xdr:colOff>1904223</xdr:colOff>
      <xdr:row>20</xdr:row>
      <xdr:rowOff>1065108</xdr:rowOff>
    </xdr:to>
    <xdr:pic>
      <xdr:nvPicPr>
        <xdr:cNvPr id="17" name="Picture 16">
          <a:extLst>
            <a:ext uri="{FF2B5EF4-FFF2-40B4-BE49-F238E27FC236}">
              <a16:creationId xmlns:a16="http://schemas.microsoft.com/office/drawing/2014/main" id="{07B6B67C-BC80-4493-8051-C67B3AA191C4}"/>
            </a:ext>
          </a:extLst>
        </xdr:cNvPr>
        <xdr:cNvPicPr>
          <a:picLocks noChangeAspect="1"/>
        </xdr:cNvPicPr>
      </xdr:nvPicPr>
      <xdr:blipFill>
        <a:blip xmlns:r="http://schemas.openxmlformats.org/officeDocument/2006/relationships" r:embed="rId9"/>
        <a:stretch>
          <a:fillRect/>
        </a:stretch>
      </xdr:blipFill>
      <xdr:spPr>
        <a:xfrm>
          <a:off x="13134975" y="22945725"/>
          <a:ext cx="1151748" cy="912708"/>
        </a:xfrm>
        <a:prstGeom prst="rect">
          <a:avLst/>
        </a:prstGeom>
      </xdr:spPr>
    </xdr:pic>
    <xdr:clientData/>
  </xdr:twoCellAnchor>
  <xdr:twoCellAnchor editAs="oneCell">
    <xdr:from>
      <xdr:col>20</xdr:col>
      <xdr:colOff>600075</xdr:colOff>
      <xdr:row>23</xdr:row>
      <xdr:rowOff>85725</xdr:rowOff>
    </xdr:from>
    <xdr:to>
      <xdr:col>20</xdr:col>
      <xdr:colOff>2139247</xdr:colOff>
      <xdr:row>23</xdr:row>
      <xdr:rowOff>1293057</xdr:rowOff>
    </xdr:to>
    <xdr:pic>
      <xdr:nvPicPr>
        <xdr:cNvPr id="18" name="Picture 17">
          <a:extLst>
            <a:ext uri="{FF2B5EF4-FFF2-40B4-BE49-F238E27FC236}">
              <a16:creationId xmlns:a16="http://schemas.microsoft.com/office/drawing/2014/main" id="{18D9FBE7-058A-46C4-8B2A-FBA0CF75A6B3}"/>
            </a:ext>
          </a:extLst>
        </xdr:cNvPr>
        <xdr:cNvPicPr>
          <a:picLocks noChangeAspect="1"/>
        </xdr:cNvPicPr>
      </xdr:nvPicPr>
      <xdr:blipFill>
        <a:blip xmlns:r="http://schemas.openxmlformats.org/officeDocument/2006/relationships" r:embed="rId10"/>
        <a:stretch>
          <a:fillRect/>
        </a:stretch>
      </xdr:blipFill>
      <xdr:spPr>
        <a:xfrm>
          <a:off x="11401425" y="33166050"/>
          <a:ext cx="1539172" cy="1207332"/>
        </a:xfrm>
        <a:prstGeom prst="rect">
          <a:avLst/>
        </a:prstGeom>
      </xdr:spPr>
    </xdr:pic>
    <xdr:clientData/>
  </xdr:twoCellAnchor>
  <xdr:twoCellAnchor editAs="oneCell">
    <xdr:from>
      <xdr:col>20</xdr:col>
      <xdr:colOff>516279</xdr:colOff>
      <xdr:row>19</xdr:row>
      <xdr:rowOff>448374</xdr:rowOff>
    </xdr:from>
    <xdr:to>
      <xdr:col>20</xdr:col>
      <xdr:colOff>2179811</xdr:colOff>
      <xdr:row>19</xdr:row>
      <xdr:rowOff>2705100</xdr:rowOff>
    </xdr:to>
    <xdr:pic>
      <xdr:nvPicPr>
        <xdr:cNvPr id="19" name="Picture 18">
          <a:extLst>
            <a:ext uri="{FF2B5EF4-FFF2-40B4-BE49-F238E27FC236}">
              <a16:creationId xmlns:a16="http://schemas.microsoft.com/office/drawing/2014/main" id="{7728BAE5-1B6C-AFDF-ECA0-0990E8334B37}"/>
            </a:ext>
          </a:extLst>
        </xdr:cNvPr>
        <xdr:cNvPicPr>
          <a:picLocks noChangeAspect="1"/>
        </xdr:cNvPicPr>
      </xdr:nvPicPr>
      <xdr:blipFill>
        <a:blip xmlns:r="http://schemas.openxmlformats.org/officeDocument/2006/relationships" r:embed="rId11"/>
        <a:stretch>
          <a:fillRect/>
        </a:stretch>
      </xdr:blipFill>
      <xdr:spPr>
        <a:xfrm>
          <a:off x="12898779" y="19441224"/>
          <a:ext cx="1663532" cy="2256726"/>
        </a:xfrm>
        <a:prstGeom prst="rect">
          <a:avLst/>
        </a:prstGeom>
      </xdr:spPr>
    </xdr:pic>
    <xdr:clientData/>
  </xdr:twoCellAnchor>
  <xdr:twoCellAnchor editAs="oneCell">
    <xdr:from>
      <xdr:col>20</xdr:col>
      <xdr:colOff>951723</xdr:colOff>
      <xdr:row>21</xdr:row>
      <xdr:rowOff>53839</xdr:rowOff>
    </xdr:from>
    <xdr:to>
      <xdr:col>20</xdr:col>
      <xdr:colOff>1895475</xdr:colOff>
      <xdr:row>21</xdr:row>
      <xdr:rowOff>801719</xdr:rowOff>
    </xdr:to>
    <xdr:pic>
      <xdr:nvPicPr>
        <xdr:cNvPr id="37" name="Picture 36">
          <a:extLst>
            <a:ext uri="{FF2B5EF4-FFF2-40B4-BE49-F238E27FC236}">
              <a16:creationId xmlns:a16="http://schemas.microsoft.com/office/drawing/2014/main" id="{825FBF0F-4520-4445-B4D2-035411505319}"/>
            </a:ext>
          </a:extLst>
        </xdr:cNvPr>
        <xdr:cNvPicPr>
          <a:picLocks noChangeAspect="1"/>
        </xdr:cNvPicPr>
      </xdr:nvPicPr>
      <xdr:blipFill>
        <a:blip xmlns:r="http://schemas.openxmlformats.org/officeDocument/2006/relationships" r:embed="rId9"/>
        <a:stretch>
          <a:fillRect/>
        </a:stretch>
      </xdr:blipFill>
      <xdr:spPr>
        <a:xfrm>
          <a:off x="13334223" y="26466664"/>
          <a:ext cx="943752" cy="747880"/>
        </a:xfrm>
        <a:prstGeom prst="rect">
          <a:avLst/>
        </a:prstGeom>
      </xdr:spPr>
    </xdr:pic>
    <xdr:clientData/>
  </xdr:twoCellAnchor>
  <xdr:twoCellAnchor editAs="oneCell">
    <xdr:from>
      <xdr:col>20</xdr:col>
      <xdr:colOff>1685924</xdr:colOff>
      <xdr:row>17</xdr:row>
      <xdr:rowOff>253583</xdr:rowOff>
    </xdr:from>
    <xdr:to>
      <xdr:col>21</xdr:col>
      <xdr:colOff>866</xdr:colOff>
      <xdr:row>17</xdr:row>
      <xdr:rowOff>679867</xdr:rowOff>
    </xdr:to>
    <xdr:pic>
      <xdr:nvPicPr>
        <xdr:cNvPr id="41" name="Picture 40">
          <a:extLst>
            <a:ext uri="{FF2B5EF4-FFF2-40B4-BE49-F238E27FC236}">
              <a16:creationId xmlns:a16="http://schemas.microsoft.com/office/drawing/2014/main" id="{45B56386-634A-D7CD-1B1D-C9780FA53622}"/>
            </a:ext>
          </a:extLst>
        </xdr:cNvPr>
        <xdr:cNvPicPr>
          <a:picLocks noChangeAspect="1"/>
        </xdr:cNvPicPr>
      </xdr:nvPicPr>
      <xdr:blipFill rotWithShape="1">
        <a:blip xmlns:r="http://schemas.openxmlformats.org/officeDocument/2006/relationships" r:embed="rId12"/>
        <a:srcRect l="23458" t="33306" r="23821" b="20455"/>
        <a:stretch/>
      </xdr:blipFill>
      <xdr:spPr>
        <a:xfrm>
          <a:off x="14068424" y="15988883"/>
          <a:ext cx="714376" cy="426284"/>
        </a:xfrm>
        <a:prstGeom prst="ellipse">
          <a:avLst/>
        </a:prstGeom>
      </xdr:spPr>
    </xdr:pic>
    <xdr:clientData/>
  </xdr:twoCellAnchor>
  <xdr:twoCellAnchor editAs="oneCell">
    <xdr:from>
      <xdr:col>20</xdr:col>
      <xdr:colOff>192296</xdr:colOff>
      <xdr:row>17</xdr:row>
      <xdr:rowOff>95528</xdr:rowOff>
    </xdr:from>
    <xdr:to>
      <xdr:col>20</xdr:col>
      <xdr:colOff>1293606</xdr:colOff>
      <xdr:row>17</xdr:row>
      <xdr:rowOff>704850</xdr:rowOff>
    </xdr:to>
    <xdr:pic>
      <xdr:nvPicPr>
        <xdr:cNvPr id="43" name="Picture 42">
          <a:extLst>
            <a:ext uri="{FF2B5EF4-FFF2-40B4-BE49-F238E27FC236}">
              <a16:creationId xmlns:a16="http://schemas.microsoft.com/office/drawing/2014/main" id="{35D3C18B-56E0-4BCB-99F2-E6D1B53526F1}"/>
            </a:ext>
          </a:extLst>
        </xdr:cNvPr>
        <xdr:cNvPicPr>
          <a:picLocks noChangeAspect="1"/>
        </xdr:cNvPicPr>
      </xdr:nvPicPr>
      <xdr:blipFill>
        <a:blip xmlns:r="http://schemas.openxmlformats.org/officeDocument/2006/relationships" r:embed="rId12"/>
        <a:stretch>
          <a:fillRect/>
        </a:stretch>
      </xdr:blipFill>
      <xdr:spPr>
        <a:xfrm>
          <a:off x="12574796" y="15830828"/>
          <a:ext cx="1101310" cy="609322"/>
        </a:xfrm>
        <a:prstGeom prst="rect">
          <a:avLst/>
        </a:prstGeom>
      </xdr:spPr>
    </xdr:pic>
    <xdr:clientData/>
  </xdr:twoCellAnchor>
  <xdr:twoCellAnchor editAs="oneCell">
    <xdr:from>
      <xdr:col>20</xdr:col>
      <xdr:colOff>1714499</xdr:colOff>
      <xdr:row>18</xdr:row>
      <xdr:rowOff>263108</xdr:rowOff>
    </xdr:from>
    <xdr:to>
      <xdr:col>21</xdr:col>
      <xdr:colOff>866</xdr:colOff>
      <xdr:row>18</xdr:row>
      <xdr:rowOff>689392</xdr:rowOff>
    </xdr:to>
    <xdr:pic>
      <xdr:nvPicPr>
        <xdr:cNvPr id="44" name="Picture 43">
          <a:extLst>
            <a:ext uri="{FF2B5EF4-FFF2-40B4-BE49-F238E27FC236}">
              <a16:creationId xmlns:a16="http://schemas.microsoft.com/office/drawing/2014/main" id="{8E3CD622-2486-4F77-93B0-CE3529502DFC}"/>
            </a:ext>
          </a:extLst>
        </xdr:cNvPr>
        <xdr:cNvPicPr>
          <a:picLocks noChangeAspect="1"/>
        </xdr:cNvPicPr>
      </xdr:nvPicPr>
      <xdr:blipFill rotWithShape="1">
        <a:blip xmlns:r="http://schemas.openxmlformats.org/officeDocument/2006/relationships" r:embed="rId12"/>
        <a:srcRect l="23458" t="33306" r="23821" b="20455"/>
        <a:stretch/>
      </xdr:blipFill>
      <xdr:spPr>
        <a:xfrm>
          <a:off x="14096999" y="16903283"/>
          <a:ext cx="714376" cy="426284"/>
        </a:xfrm>
        <a:prstGeom prst="ellipse">
          <a:avLst/>
        </a:prstGeom>
      </xdr:spPr>
    </xdr:pic>
    <xdr:clientData/>
  </xdr:twoCellAnchor>
  <xdr:twoCellAnchor editAs="oneCell">
    <xdr:from>
      <xdr:col>20</xdr:col>
      <xdr:colOff>220871</xdr:colOff>
      <xdr:row>18</xdr:row>
      <xdr:rowOff>105053</xdr:rowOff>
    </xdr:from>
    <xdr:to>
      <xdr:col>20</xdr:col>
      <xdr:colOff>1322181</xdr:colOff>
      <xdr:row>18</xdr:row>
      <xdr:rowOff>714375</xdr:rowOff>
    </xdr:to>
    <xdr:pic>
      <xdr:nvPicPr>
        <xdr:cNvPr id="45" name="Picture 44">
          <a:extLst>
            <a:ext uri="{FF2B5EF4-FFF2-40B4-BE49-F238E27FC236}">
              <a16:creationId xmlns:a16="http://schemas.microsoft.com/office/drawing/2014/main" id="{B75F27A4-8A9B-4AF6-B121-3F47567CA578}"/>
            </a:ext>
          </a:extLst>
        </xdr:cNvPr>
        <xdr:cNvPicPr>
          <a:picLocks noChangeAspect="1"/>
        </xdr:cNvPicPr>
      </xdr:nvPicPr>
      <xdr:blipFill>
        <a:blip xmlns:r="http://schemas.openxmlformats.org/officeDocument/2006/relationships" r:embed="rId12"/>
        <a:stretch>
          <a:fillRect/>
        </a:stretch>
      </xdr:blipFill>
      <xdr:spPr>
        <a:xfrm>
          <a:off x="12603371" y="16745228"/>
          <a:ext cx="1101310" cy="609322"/>
        </a:xfrm>
        <a:prstGeom prst="rect">
          <a:avLst/>
        </a:prstGeom>
      </xdr:spPr>
    </xdr:pic>
    <xdr:clientData/>
  </xdr:twoCellAnchor>
  <xdr:twoCellAnchor editAs="oneCell">
    <xdr:from>
      <xdr:col>20</xdr:col>
      <xdr:colOff>910167</xdr:colOff>
      <xdr:row>7</xdr:row>
      <xdr:rowOff>74085</xdr:rowOff>
    </xdr:from>
    <xdr:to>
      <xdr:col>20</xdr:col>
      <xdr:colOff>1510393</xdr:colOff>
      <xdr:row>7</xdr:row>
      <xdr:rowOff>724698</xdr:rowOff>
    </xdr:to>
    <xdr:pic>
      <xdr:nvPicPr>
        <xdr:cNvPr id="2" name="Picture 1" descr="HAVELLS LHEEGEPDIE1W024 Led Crysta COB Swivel Spotlight 24W 4K Recessed  Ceiling Lamp Price in India - Buy HAVELLS LHEEGEPDIE1W024 Led Crysta COB  Swivel Spotlight 24W 4K Recessed Ceiling Lamp online at Flipkart.com">
          <a:extLst>
            <a:ext uri="{FF2B5EF4-FFF2-40B4-BE49-F238E27FC236}">
              <a16:creationId xmlns:a16="http://schemas.microsoft.com/office/drawing/2014/main" id="{8B760CD8-16C8-48C7-886E-159B22D751C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20873866" y="3038422"/>
          <a:ext cx="650613" cy="600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230539</xdr:colOff>
      <xdr:row>17</xdr:row>
      <xdr:rowOff>1707626</xdr:rowOff>
    </xdr:from>
    <xdr:to>
      <xdr:col>20</xdr:col>
      <xdr:colOff>2169583</xdr:colOff>
      <xdr:row>17</xdr:row>
      <xdr:rowOff>3023720</xdr:rowOff>
    </xdr:to>
    <xdr:pic>
      <xdr:nvPicPr>
        <xdr:cNvPr id="3" name="Picture 2">
          <a:extLst>
            <a:ext uri="{FF2B5EF4-FFF2-40B4-BE49-F238E27FC236}">
              <a16:creationId xmlns:a16="http://schemas.microsoft.com/office/drawing/2014/main" id="{08CE9FAC-AEC1-DD86-B4C1-D7C9F6BA1C17}"/>
            </a:ext>
          </a:extLst>
        </xdr:cNvPr>
        <xdr:cNvPicPr>
          <a:picLocks noChangeAspect="1"/>
        </xdr:cNvPicPr>
      </xdr:nvPicPr>
      <xdr:blipFill>
        <a:blip xmlns:r="http://schemas.openxmlformats.org/officeDocument/2006/relationships" r:embed="rId14"/>
        <a:stretch>
          <a:fillRect/>
        </a:stretch>
      </xdr:blipFill>
      <xdr:spPr>
        <a:xfrm>
          <a:off x="12316706" y="18556293"/>
          <a:ext cx="1939044" cy="1316094"/>
        </a:xfrm>
        <a:prstGeom prst="rect">
          <a:avLst/>
        </a:prstGeom>
      </xdr:spPr>
    </xdr:pic>
    <xdr:clientData/>
  </xdr:twoCellAnchor>
  <xdr:twoCellAnchor editAs="oneCell">
    <xdr:from>
      <xdr:col>20</xdr:col>
      <xdr:colOff>370417</xdr:colOff>
      <xdr:row>18</xdr:row>
      <xdr:rowOff>1471083</xdr:rowOff>
    </xdr:from>
    <xdr:to>
      <xdr:col>20</xdr:col>
      <xdr:colOff>2309461</xdr:colOff>
      <xdr:row>18</xdr:row>
      <xdr:rowOff>2787177</xdr:rowOff>
    </xdr:to>
    <xdr:pic>
      <xdr:nvPicPr>
        <xdr:cNvPr id="4" name="Picture 3">
          <a:extLst>
            <a:ext uri="{FF2B5EF4-FFF2-40B4-BE49-F238E27FC236}">
              <a16:creationId xmlns:a16="http://schemas.microsoft.com/office/drawing/2014/main" id="{4AA0DCD6-B577-40D4-B916-DC91EFFCFB05}"/>
            </a:ext>
          </a:extLst>
        </xdr:cNvPr>
        <xdr:cNvPicPr>
          <a:picLocks noChangeAspect="1"/>
        </xdr:cNvPicPr>
      </xdr:nvPicPr>
      <xdr:blipFill>
        <a:blip xmlns:r="http://schemas.openxmlformats.org/officeDocument/2006/relationships" r:embed="rId14"/>
        <a:stretch>
          <a:fillRect/>
        </a:stretch>
      </xdr:blipFill>
      <xdr:spPr>
        <a:xfrm>
          <a:off x="12456584" y="23516166"/>
          <a:ext cx="1939044" cy="1316094"/>
        </a:xfrm>
        <a:prstGeom prst="rect">
          <a:avLst/>
        </a:prstGeom>
      </xdr:spPr>
    </xdr:pic>
    <xdr:clientData/>
  </xdr:twoCellAnchor>
  <xdr:twoCellAnchor editAs="oneCell">
    <xdr:from>
      <xdr:col>20</xdr:col>
      <xdr:colOff>602794</xdr:colOff>
      <xdr:row>25</xdr:row>
      <xdr:rowOff>122469</xdr:rowOff>
    </xdr:from>
    <xdr:to>
      <xdr:col>20</xdr:col>
      <xdr:colOff>1915582</xdr:colOff>
      <xdr:row>25</xdr:row>
      <xdr:rowOff>1412795</xdr:rowOff>
    </xdr:to>
    <xdr:pic>
      <xdr:nvPicPr>
        <xdr:cNvPr id="5" name="Picture 4">
          <a:extLst>
            <a:ext uri="{FF2B5EF4-FFF2-40B4-BE49-F238E27FC236}">
              <a16:creationId xmlns:a16="http://schemas.microsoft.com/office/drawing/2014/main" id="{980010C6-970E-3844-FA11-1C6C3C17B302}"/>
            </a:ext>
          </a:extLst>
        </xdr:cNvPr>
        <xdr:cNvPicPr>
          <a:picLocks noChangeAspect="1"/>
        </xdr:cNvPicPr>
      </xdr:nvPicPr>
      <xdr:blipFill rotWithShape="1">
        <a:blip xmlns:r="http://schemas.openxmlformats.org/officeDocument/2006/relationships" r:embed="rId15"/>
        <a:srcRect t="25290"/>
        <a:stretch/>
      </xdr:blipFill>
      <xdr:spPr>
        <a:xfrm>
          <a:off x="12688961" y="37280552"/>
          <a:ext cx="1312788" cy="1290326"/>
        </a:xfrm>
        <a:prstGeom prst="rect">
          <a:avLst/>
        </a:prstGeom>
      </xdr:spPr>
    </xdr:pic>
    <xdr:clientData/>
  </xdr:twoCellAnchor>
  <xdr:twoCellAnchor editAs="oneCell">
    <xdr:from>
      <xdr:col>20</xdr:col>
      <xdr:colOff>66667</xdr:colOff>
      <xdr:row>24</xdr:row>
      <xdr:rowOff>116021</xdr:rowOff>
    </xdr:from>
    <xdr:to>
      <xdr:col>21</xdr:col>
      <xdr:colOff>8564</xdr:colOff>
      <xdr:row>24</xdr:row>
      <xdr:rowOff>1280583</xdr:rowOff>
    </xdr:to>
    <xdr:pic>
      <xdr:nvPicPr>
        <xdr:cNvPr id="13" name="Picture 12">
          <a:extLst>
            <a:ext uri="{FF2B5EF4-FFF2-40B4-BE49-F238E27FC236}">
              <a16:creationId xmlns:a16="http://schemas.microsoft.com/office/drawing/2014/main" id="{A4D68A17-4038-18C2-82B4-34FC20698111}"/>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3125" t="24194" r="52597" b="54323"/>
        <a:stretch/>
      </xdr:blipFill>
      <xdr:spPr>
        <a:xfrm>
          <a:off x="10887067" y="34345061"/>
          <a:ext cx="2332672" cy="1164562"/>
        </a:xfrm>
        <a:prstGeom prst="rect">
          <a:avLst/>
        </a:prstGeom>
      </xdr:spPr>
    </xdr:pic>
    <xdr:clientData/>
  </xdr:twoCellAnchor>
  <xdr:twoCellAnchor editAs="oneCell">
    <xdr:from>
      <xdr:col>20</xdr:col>
      <xdr:colOff>597827</xdr:colOff>
      <xdr:row>22</xdr:row>
      <xdr:rowOff>87905</xdr:rowOff>
    </xdr:from>
    <xdr:to>
      <xdr:col>20</xdr:col>
      <xdr:colOff>1936751</xdr:colOff>
      <xdr:row>22</xdr:row>
      <xdr:rowOff>822265</xdr:rowOff>
    </xdr:to>
    <xdr:pic>
      <xdr:nvPicPr>
        <xdr:cNvPr id="20" name="Picture 19">
          <a:extLst>
            <a:ext uri="{FF2B5EF4-FFF2-40B4-BE49-F238E27FC236}">
              <a16:creationId xmlns:a16="http://schemas.microsoft.com/office/drawing/2014/main" id="{5D884420-0355-6B52-8C0B-0728B6E56931}"/>
            </a:ext>
          </a:extLst>
        </xdr:cNvPr>
        <xdr:cNvPicPr>
          <a:picLocks noChangeAspect="1"/>
        </xdr:cNvPicPr>
      </xdr:nvPicPr>
      <xdr:blipFill rotWithShape="1">
        <a:blip xmlns:r="http://schemas.openxmlformats.org/officeDocument/2006/relationships" r:embed="rId17"/>
        <a:srcRect l="37913" b="30515"/>
        <a:stretch/>
      </xdr:blipFill>
      <xdr:spPr>
        <a:xfrm>
          <a:off x="12683994" y="33446572"/>
          <a:ext cx="1338924" cy="734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476251</xdr:colOff>
      <xdr:row>34</xdr:row>
      <xdr:rowOff>58732</xdr:rowOff>
    </xdr:from>
    <xdr:to>
      <xdr:col>19</xdr:col>
      <xdr:colOff>1485901</xdr:colOff>
      <xdr:row>35</xdr:row>
      <xdr:rowOff>37843</xdr:rowOff>
    </xdr:to>
    <xdr:pic>
      <xdr:nvPicPr>
        <xdr:cNvPr id="30" name="Picture 29" descr="A picture containing seat, furniture, purple, indoor&#10;&#10;Description automatically generated">
          <a:extLst>
            <a:ext uri="{FF2B5EF4-FFF2-40B4-BE49-F238E27FC236}">
              <a16:creationId xmlns:a16="http://schemas.microsoft.com/office/drawing/2014/main" id="{57E997AB-BB91-4AD9-9DCB-5861730154EE}"/>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5900"/>
                  </a14:imgEffect>
                  <a14:imgEffect>
                    <a14:saturation sat="66000"/>
                  </a14:imgEffect>
                </a14:imgLayer>
              </a14:imgProps>
            </a:ext>
            <a:ext uri="{28A0092B-C50C-407E-A947-70E740481C1C}">
              <a14:useLocalDpi xmlns:a14="http://schemas.microsoft.com/office/drawing/2010/main" val="0"/>
            </a:ext>
          </a:extLst>
        </a:blip>
        <a:srcRect l="6230" t="6811" r="3293" b="6179"/>
        <a:stretch/>
      </xdr:blipFill>
      <xdr:spPr>
        <a:xfrm>
          <a:off x="7153276" y="14812957"/>
          <a:ext cx="1009650" cy="1277975"/>
        </a:xfrm>
        <a:prstGeom prst="rect">
          <a:avLst/>
        </a:prstGeom>
      </xdr:spPr>
    </xdr:pic>
    <xdr:clientData/>
  </xdr:twoCellAnchor>
  <xdr:twoCellAnchor editAs="oneCell">
    <xdr:from>
      <xdr:col>20</xdr:col>
      <xdr:colOff>161925</xdr:colOff>
      <xdr:row>34</xdr:row>
      <xdr:rowOff>400050</xdr:rowOff>
    </xdr:from>
    <xdr:to>
      <xdr:col>20</xdr:col>
      <xdr:colOff>923925</xdr:colOff>
      <xdr:row>34</xdr:row>
      <xdr:rowOff>1075765</xdr:rowOff>
    </xdr:to>
    <xdr:pic>
      <xdr:nvPicPr>
        <xdr:cNvPr id="31" name="Picture 30" descr="A picture containing piece, door, tiled&#10;&#10;Description automatically generated">
          <a:extLst>
            <a:ext uri="{FF2B5EF4-FFF2-40B4-BE49-F238E27FC236}">
              <a16:creationId xmlns:a16="http://schemas.microsoft.com/office/drawing/2014/main" id="{B3169EC6-439F-4ABC-8A06-D02B0B48C4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13719" y="19517285"/>
          <a:ext cx="762000" cy="675715"/>
        </a:xfrm>
        <a:prstGeom prst="rect">
          <a:avLst/>
        </a:prstGeom>
      </xdr:spPr>
    </xdr:pic>
    <xdr:clientData/>
  </xdr:twoCellAnchor>
  <xdr:twoCellAnchor editAs="oneCell">
    <xdr:from>
      <xdr:col>21</xdr:col>
      <xdr:colOff>200025</xdr:colOff>
      <xdr:row>34</xdr:row>
      <xdr:rowOff>409576</xdr:rowOff>
    </xdr:from>
    <xdr:to>
      <xdr:col>21</xdr:col>
      <xdr:colOff>942254</xdr:colOff>
      <xdr:row>34</xdr:row>
      <xdr:rowOff>1064560</xdr:rowOff>
    </xdr:to>
    <xdr:pic>
      <xdr:nvPicPr>
        <xdr:cNvPr id="32" name="Picture 31" descr="A picture containing blur&#10;&#10;Description automatically generated">
          <a:extLst>
            <a:ext uri="{FF2B5EF4-FFF2-40B4-BE49-F238E27FC236}">
              <a16:creationId xmlns:a16="http://schemas.microsoft.com/office/drawing/2014/main" id="{E9882D6B-3F84-4D96-89DF-B8D6601BDA7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3581"/>
        <a:stretch/>
      </xdr:blipFill>
      <xdr:spPr>
        <a:xfrm>
          <a:off x="9993966" y="19526811"/>
          <a:ext cx="742229" cy="654984"/>
        </a:xfrm>
        <a:prstGeom prst="rect">
          <a:avLst/>
        </a:prstGeom>
      </xdr:spPr>
    </xdr:pic>
    <xdr:clientData/>
  </xdr:twoCellAnchor>
  <xdr:twoCellAnchor editAs="oneCell">
    <xdr:from>
      <xdr:col>21</xdr:col>
      <xdr:colOff>219075</xdr:colOff>
      <xdr:row>56</xdr:row>
      <xdr:rowOff>295275</xdr:rowOff>
    </xdr:from>
    <xdr:to>
      <xdr:col>21</xdr:col>
      <xdr:colOff>943614</xdr:colOff>
      <xdr:row>56</xdr:row>
      <xdr:rowOff>1299882</xdr:rowOff>
    </xdr:to>
    <xdr:pic>
      <xdr:nvPicPr>
        <xdr:cNvPr id="38" name="Picture 37" descr="Background pattern&#10;&#10;Description automatically generated">
          <a:extLst>
            <a:ext uri="{FF2B5EF4-FFF2-40B4-BE49-F238E27FC236}">
              <a16:creationId xmlns:a16="http://schemas.microsoft.com/office/drawing/2014/main" id="{25291FD2-76DA-4E96-806C-F537FFD6F78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0013016" y="45085187"/>
          <a:ext cx="724539" cy="1004607"/>
        </a:xfrm>
        <a:prstGeom prst="rect">
          <a:avLst/>
        </a:prstGeom>
      </xdr:spPr>
    </xdr:pic>
    <xdr:clientData/>
  </xdr:twoCellAnchor>
  <xdr:twoCellAnchor editAs="oneCell">
    <xdr:from>
      <xdr:col>21</xdr:col>
      <xdr:colOff>190500</xdr:colOff>
      <xdr:row>64</xdr:row>
      <xdr:rowOff>180978</xdr:rowOff>
    </xdr:from>
    <xdr:to>
      <xdr:col>21</xdr:col>
      <xdr:colOff>914400</xdr:colOff>
      <xdr:row>64</xdr:row>
      <xdr:rowOff>896473</xdr:rowOff>
    </xdr:to>
    <xdr:pic>
      <xdr:nvPicPr>
        <xdr:cNvPr id="48" name="Picture 47" descr="A picture containing water, outdoor, sunset&#10;&#10;Description automatically generated">
          <a:extLst>
            <a:ext uri="{FF2B5EF4-FFF2-40B4-BE49-F238E27FC236}">
              <a16:creationId xmlns:a16="http://schemas.microsoft.com/office/drawing/2014/main" id="{DCFFE8F6-C66D-4C9A-A6AF-360F222FF69B}"/>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9988643" y="53651247"/>
          <a:ext cx="715495" cy="723900"/>
        </a:xfrm>
        <a:prstGeom prst="rect">
          <a:avLst/>
        </a:prstGeom>
      </xdr:spPr>
    </xdr:pic>
    <xdr:clientData/>
  </xdr:twoCellAnchor>
  <xdr:twoCellAnchor editAs="oneCell">
    <xdr:from>
      <xdr:col>19</xdr:col>
      <xdr:colOff>107379</xdr:colOff>
      <xdr:row>53</xdr:row>
      <xdr:rowOff>198032</xdr:rowOff>
    </xdr:from>
    <xdr:to>
      <xdr:col>19</xdr:col>
      <xdr:colOff>1944253</xdr:colOff>
      <xdr:row>53</xdr:row>
      <xdr:rowOff>1347854</xdr:rowOff>
    </xdr:to>
    <xdr:pic>
      <xdr:nvPicPr>
        <xdr:cNvPr id="87" name="Picture 86">
          <a:extLst>
            <a:ext uri="{FF2B5EF4-FFF2-40B4-BE49-F238E27FC236}">
              <a16:creationId xmlns:a16="http://schemas.microsoft.com/office/drawing/2014/main" id="{B139FE45-6DC0-4419-85A4-E422FDFBC6D3}"/>
            </a:ext>
          </a:extLst>
        </xdr:cNvPr>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saturation sat="33000"/>
                  </a14:imgEffect>
                </a14:imgLayer>
              </a14:imgProps>
            </a:ext>
            <a:ext uri="{28A0092B-C50C-407E-A947-70E740481C1C}">
              <a14:useLocalDpi xmlns:a14="http://schemas.microsoft.com/office/drawing/2010/main" val="0"/>
            </a:ext>
          </a:extLst>
        </a:blip>
        <a:srcRect t="19113" b="18332"/>
        <a:stretch/>
      </xdr:blipFill>
      <xdr:spPr bwMode="auto">
        <a:xfrm>
          <a:off x="6730055" y="33737238"/>
          <a:ext cx="1836874" cy="1149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180975</xdr:colOff>
      <xdr:row>53</xdr:row>
      <xdr:rowOff>381001</xdr:rowOff>
    </xdr:from>
    <xdr:to>
      <xdr:col>20</xdr:col>
      <xdr:colOff>906462</xdr:colOff>
      <xdr:row>53</xdr:row>
      <xdr:rowOff>1207663</xdr:rowOff>
    </xdr:to>
    <xdr:pic>
      <xdr:nvPicPr>
        <xdr:cNvPr id="88" name="Picture 87">
          <a:extLst>
            <a:ext uri="{FF2B5EF4-FFF2-40B4-BE49-F238E27FC236}">
              <a16:creationId xmlns:a16="http://schemas.microsoft.com/office/drawing/2014/main" id="{5387C4A8-4C15-4BF2-B5FA-EE27F91AB797}"/>
            </a:ext>
          </a:extLst>
        </xdr:cNvPr>
        <xdr:cNvPicPr>
          <a:picLocks noChangeAspect="1"/>
        </xdr:cNvPicPr>
      </xdr:nvPicPr>
      <xdr:blipFill>
        <a:blip xmlns:r="http://schemas.openxmlformats.org/officeDocument/2006/relationships" r:embed="rId11"/>
        <a:stretch>
          <a:fillRect/>
        </a:stretch>
      </xdr:blipFill>
      <xdr:spPr>
        <a:xfrm>
          <a:off x="8932769" y="33920207"/>
          <a:ext cx="725487" cy="826662"/>
        </a:xfrm>
        <a:prstGeom prst="rect">
          <a:avLst/>
        </a:prstGeom>
      </xdr:spPr>
    </xdr:pic>
    <xdr:clientData/>
  </xdr:twoCellAnchor>
  <xdr:twoCellAnchor editAs="oneCell">
    <xdr:from>
      <xdr:col>21</xdr:col>
      <xdr:colOff>209550</xdr:colOff>
      <xdr:row>53</xdr:row>
      <xdr:rowOff>409575</xdr:rowOff>
    </xdr:from>
    <xdr:to>
      <xdr:col>21</xdr:col>
      <xdr:colOff>936741</xdr:colOff>
      <xdr:row>53</xdr:row>
      <xdr:rowOff>1232647</xdr:rowOff>
    </xdr:to>
    <xdr:pic>
      <xdr:nvPicPr>
        <xdr:cNvPr id="89" name="Picture 88" descr="A picture containing blur&#10;&#10;Description automatically generated">
          <a:extLst>
            <a:ext uri="{FF2B5EF4-FFF2-40B4-BE49-F238E27FC236}">
              <a16:creationId xmlns:a16="http://schemas.microsoft.com/office/drawing/2014/main" id="{0D52DE53-C769-4229-825E-6DF38E18975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3581"/>
        <a:stretch/>
      </xdr:blipFill>
      <xdr:spPr>
        <a:xfrm>
          <a:off x="10003491" y="33948781"/>
          <a:ext cx="727191" cy="823072"/>
        </a:xfrm>
        <a:prstGeom prst="rect">
          <a:avLst/>
        </a:prstGeom>
      </xdr:spPr>
    </xdr:pic>
    <xdr:clientData/>
  </xdr:twoCellAnchor>
  <xdr:twoCellAnchor editAs="oneCell">
    <xdr:from>
      <xdr:col>19</xdr:col>
      <xdr:colOff>148165</xdr:colOff>
      <xdr:row>72</xdr:row>
      <xdr:rowOff>298361</xdr:rowOff>
    </xdr:from>
    <xdr:to>
      <xdr:col>19</xdr:col>
      <xdr:colOff>1905001</xdr:colOff>
      <xdr:row>72</xdr:row>
      <xdr:rowOff>2041619</xdr:rowOff>
    </xdr:to>
    <xdr:pic>
      <xdr:nvPicPr>
        <xdr:cNvPr id="101" name="Picture 100">
          <a:extLst>
            <a:ext uri="{FF2B5EF4-FFF2-40B4-BE49-F238E27FC236}">
              <a16:creationId xmlns:a16="http://schemas.microsoft.com/office/drawing/2014/main" id="{1493D574-D530-7335-483B-B5AA600C0E2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371415" y="83070611"/>
          <a:ext cx="1756836" cy="1743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148168</xdr:colOff>
      <xdr:row>18</xdr:row>
      <xdr:rowOff>254000</xdr:rowOff>
    </xdr:from>
    <xdr:to>
      <xdr:col>20</xdr:col>
      <xdr:colOff>1177316</xdr:colOff>
      <xdr:row>18</xdr:row>
      <xdr:rowOff>1120961</xdr:rowOff>
    </xdr:to>
    <xdr:sp macro="" textlink="">
      <xdr:nvSpPr>
        <xdr:cNvPr id="106" name="object 19">
          <a:extLst>
            <a:ext uri="{FF2B5EF4-FFF2-40B4-BE49-F238E27FC236}">
              <a16:creationId xmlns:a16="http://schemas.microsoft.com/office/drawing/2014/main" id="{8448B2CF-6AC5-4184-AB56-25D3636F3F34}"/>
            </a:ext>
          </a:extLst>
        </xdr:cNvPr>
        <xdr:cNvSpPr/>
      </xdr:nvSpPr>
      <xdr:spPr>
        <a:xfrm>
          <a:off x="8964085" y="5323417"/>
          <a:ext cx="1029148" cy="866961"/>
        </a:xfrm>
        <a:prstGeom prst="rect">
          <a:avLst/>
        </a:prstGeom>
        <a:blipFill>
          <a:blip xmlns:r="http://schemas.openxmlformats.org/officeDocument/2006/relationships" r:embed="rId13" cstate="email">
            <a:extLst>
              <a:ext uri="{28A0092B-C50C-407E-A947-70E740481C1C}">
                <a14:useLocalDpi xmlns:a14="http://schemas.microsoft.com/office/drawing/2010/main"/>
              </a:ext>
            </a:extLst>
          </a:blip>
          <a:stretch>
            <a:fillRect/>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21</xdr:col>
      <xdr:colOff>0</xdr:colOff>
      <xdr:row>18</xdr:row>
      <xdr:rowOff>0</xdr:rowOff>
    </xdr:from>
    <xdr:to>
      <xdr:col>21</xdr:col>
      <xdr:colOff>304800</xdr:colOff>
      <xdr:row>18</xdr:row>
      <xdr:rowOff>304800</xdr:rowOff>
    </xdr:to>
    <xdr:sp macro="" textlink="">
      <xdr:nvSpPr>
        <xdr:cNvPr id="4099" name="AutoShape 3" descr="Contemporary high bar table - JANIS - Essential Home - marble / polished  brass base / marble base">
          <a:extLst>
            <a:ext uri="{FF2B5EF4-FFF2-40B4-BE49-F238E27FC236}">
              <a16:creationId xmlns:a16="http://schemas.microsoft.com/office/drawing/2014/main" id="{D0C93160-CAFA-5F65-F941-A43B2E84ED1A}"/>
            </a:ext>
          </a:extLst>
        </xdr:cNvPr>
        <xdr:cNvSpPr>
          <a:spLocks noChangeAspect="1" noChangeArrowheads="1"/>
        </xdr:cNvSpPr>
      </xdr:nvSpPr>
      <xdr:spPr bwMode="auto">
        <a:xfrm>
          <a:off x="11506200" y="468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21</xdr:col>
      <xdr:colOff>0</xdr:colOff>
      <xdr:row>21</xdr:row>
      <xdr:rowOff>0</xdr:rowOff>
    </xdr:from>
    <xdr:ext cx="304800" cy="304800"/>
    <xdr:sp macro="" textlink="">
      <xdr:nvSpPr>
        <xdr:cNvPr id="104" name="AutoShape 3" descr="Contemporary high bar table - JANIS - Essential Home - marble / polished  brass base / marble base">
          <a:extLst>
            <a:ext uri="{FF2B5EF4-FFF2-40B4-BE49-F238E27FC236}">
              <a16:creationId xmlns:a16="http://schemas.microsoft.com/office/drawing/2014/main" id="{D6D31995-DB06-4A2B-96FB-EABADFF1D518}"/>
            </a:ext>
          </a:extLst>
        </xdr:cNvPr>
        <xdr:cNvSpPr>
          <a:spLocks noChangeAspect="1" noChangeArrowheads="1"/>
        </xdr:cNvSpPr>
      </xdr:nvSpPr>
      <xdr:spPr bwMode="auto">
        <a:xfrm>
          <a:off x="11609917" y="48683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21</xdr:col>
      <xdr:colOff>127000</xdr:colOff>
      <xdr:row>18</xdr:row>
      <xdr:rowOff>285751</xdr:rowOff>
    </xdr:from>
    <xdr:ext cx="742950" cy="742949"/>
    <xdr:pic>
      <xdr:nvPicPr>
        <xdr:cNvPr id="105" name="Picture 104" descr="A picture containing water, outdoor, sunset&#10;&#10;Description automatically generated">
          <a:extLst>
            <a:ext uri="{FF2B5EF4-FFF2-40B4-BE49-F238E27FC236}">
              <a16:creationId xmlns:a16="http://schemas.microsoft.com/office/drawing/2014/main" id="{4E624812-E94D-4794-8C61-8B215FEC9074}"/>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11736917" y="5154084"/>
          <a:ext cx="742949" cy="742950"/>
        </a:xfrm>
        <a:prstGeom prst="rect">
          <a:avLst/>
        </a:prstGeom>
      </xdr:spPr>
    </xdr:pic>
    <xdr:clientData/>
  </xdr:oneCellAnchor>
  <xdr:twoCellAnchor editAs="oneCell">
    <xdr:from>
      <xdr:col>20</xdr:col>
      <xdr:colOff>213784</xdr:colOff>
      <xdr:row>16</xdr:row>
      <xdr:rowOff>536576</xdr:rowOff>
    </xdr:from>
    <xdr:to>
      <xdr:col>20</xdr:col>
      <xdr:colOff>937684</xdr:colOff>
      <xdr:row>16</xdr:row>
      <xdr:rowOff>1314825</xdr:rowOff>
    </xdr:to>
    <xdr:pic>
      <xdr:nvPicPr>
        <xdr:cNvPr id="111" name="Picture 110" descr="Background pattern&#10;&#10;Description automatically generated">
          <a:extLst>
            <a:ext uri="{FF2B5EF4-FFF2-40B4-BE49-F238E27FC236}">
              <a16:creationId xmlns:a16="http://schemas.microsoft.com/office/drawing/2014/main" id="{6419E880-5681-7964-1833-330AB552C78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29701" y="3055409"/>
          <a:ext cx="723900" cy="778249"/>
        </a:xfrm>
        <a:prstGeom prst="rect">
          <a:avLst/>
        </a:prstGeom>
      </xdr:spPr>
    </xdr:pic>
    <xdr:clientData/>
  </xdr:twoCellAnchor>
  <xdr:twoCellAnchor editAs="oneCell">
    <xdr:from>
      <xdr:col>21</xdr:col>
      <xdr:colOff>209550</xdr:colOff>
      <xdr:row>24</xdr:row>
      <xdr:rowOff>544739</xdr:rowOff>
    </xdr:from>
    <xdr:to>
      <xdr:col>21</xdr:col>
      <xdr:colOff>1181100</xdr:colOff>
      <xdr:row>24</xdr:row>
      <xdr:rowOff>1207861</xdr:rowOff>
    </xdr:to>
    <xdr:pic>
      <xdr:nvPicPr>
        <xdr:cNvPr id="115" name="Picture 114" descr="Chris Berry for Berrydesign - contemporary bespoke solid light oak dining  table, circular top over ring turned triple pedestal with triform base -  The Furnishings Sale - Furniture, Interiors &amp; Clocks">
          <a:extLst>
            <a:ext uri="{FF2B5EF4-FFF2-40B4-BE49-F238E27FC236}">
              <a16:creationId xmlns:a16="http://schemas.microsoft.com/office/drawing/2014/main" id="{4963A042-F742-BF07-2F10-E51762178C86}"/>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611" t="18667" r="2611" b="46519"/>
        <a:stretch/>
      </xdr:blipFill>
      <xdr:spPr bwMode="auto">
        <a:xfrm>
          <a:off x="12230100" y="8869589"/>
          <a:ext cx="971550" cy="663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295041</xdr:colOff>
      <xdr:row>27</xdr:row>
      <xdr:rowOff>115243</xdr:rowOff>
    </xdr:from>
    <xdr:to>
      <xdr:col>19</xdr:col>
      <xdr:colOff>1666875</xdr:colOff>
      <xdr:row>28</xdr:row>
      <xdr:rowOff>20435</xdr:rowOff>
    </xdr:to>
    <xdr:pic>
      <xdr:nvPicPr>
        <xdr:cNvPr id="116" name="Picture 115">
          <a:extLst>
            <a:ext uri="{FF2B5EF4-FFF2-40B4-BE49-F238E27FC236}">
              <a16:creationId xmlns:a16="http://schemas.microsoft.com/office/drawing/2014/main" id="{0A8C56BD-1005-49EC-9E61-28EE0B100DA7}"/>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5123" t="46015" r="35988" b="6578"/>
        <a:stretch/>
      </xdr:blipFill>
      <xdr:spPr>
        <a:xfrm>
          <a:off x="6972066" y="10792768"/>
          <a:ext cx="1371834" cy="780107"/>
        </a:xfrm>
        <a:prstGeom prst="rect">
          <a:avLst/>
        </a:prstGeom>
      </xdr:spPr>
    </xdr:pic>
    <xdr:clientData/>
  </xdr:twoCellAnchor>
  <xdr:twoCellAnchor editAs="oneCell">
    <xdr:from>
      <xdr:col>19</xdr:col>
      <xdr:colOff>218841</xdr:colOff>
      <xdr:row>29</xdr:row>
      <xdr:rowOff>10468</xdr:rowOff>
    </xdr:from>
    <xdr:to>
      <xdr:col>19</xdr:col>
      <xdr:colOff>1590675</xdr:colOff>
      <xdr:row>29</xdr:row>
      <xdr:rowOff>790575</xdr:rowOff>
    </xdr:to>
    <xdr:pic>
      <xdr:nvPicPr>
        <xdr:cNvPr id="119" name="Picture 118">
          <a:extLst>
            <a:ext uri="{FF2B5EF4-FFF2-40B4-BE49-F238E27FC236}">
              <a16:creationId xmlns:a16="http://schemas.microsoft.com/office/drawing/2014/main" id="{CDA7E0E5-AA57-4F71-B1C5-5CED55401BCA}"/>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5123" t="46015" r="35988" b="6578"/>
        <a:stretch/>
      </xdr:blipFill>
      <xdr:spPr>
        <a:xfrm>
          <a:off x="6895866" y="11773843"/>
          <a:ext cx="1371834" cy="780107"/>
        </a:xfrm>
        <a:prstGeom prst="rect">
          <a:avLst/>
        </a:prstGeom>
      </xdr:spPr>
    </xdr:pic>
    <xdr:clientData/>
  </xdr:twoCellAnchor>
  <xdr:twoCellAnchor editAs="oneCell">
    <xdr:from>
      <xdr:col>20</xdr:col>
      <xdr:colOff>356485</xdr:colOff>
      <xdr:row>27</xdr:row>
      <xdr:rowOff>97202</xdr:rowOff>
    </xdr:from>
    <xdr:to>
      <xdr:col>20</xdr:col>
      <xdr:colOff>1172939</xdr:colOff>
      <xdr:row>27</xdr:row>
      <xdr:rowOff>719666</xdr:rowOff>
    </xdr:to>
    <xdr:pic>
      <xdr:nvPicPr>
        <xdr:cNvPr id="6" name="Picture 5">
          <a:extLst>
            <a:ext uri="{FF2B5EF4-FFF2-40B4-BE49-F238E27FC236}">
              <a16:creationId xmlns:a16="http://schemas.microsoft.com/office/drawing/2014/main" id="{D933F66B-C7A5-A8CD-87AF-5DE3D0660F5A}"/>
            </a:ext>
          </a:extLst>
        </xdr:cNvPr>
        <xdr:cNvPicPr>
          <a:picLocks noChangeAspect="1"/>
        </xdr:cNvPicPr>
      </xdr:nvPicPr>
      <xdr:blipFill>
        <a:blip xmlns:r="http://schemas.openxmlformats.org/officeDocument/2006/relationships" r:embed="rId18"/>
        <a:stretch>
          <a:fillRect/>
        </a:stretch>
      </xdr:blipFill>
      <xdr:spPr>
        <a:xfrm>
          <a:off x="9309985" y="10754619"/>
          <a:ext cx="816454" cy="622464"/>
        </a:xfrm>
        <a:prstGeom prst="rect">
          <a:avLst/>
        </a:prstGeom>
      </xdr:spPr>
    </xdr:pic>
    <xdr:clientData/>
  </xdr:twoCellAnchor>
  <xdr:oneCellAnchor>
    <xdr:from>
      <xdr:col>20</xdr:col>
      <xdr:colOff>356485</xdr:colOff>
      <xdr:row>29</xdr:row>
      <xdr:rowOff>97202</xdr:rowOff>
    </xdr:from>
    <xdr:ext cx="816454" cy="622464"/>
    <xdr:pic>
      <xdr:nvPicPr>
        <xdr:cNvPr id="7" name="Picture 6">
          <a:extLst>
            <a:ext uri="{FF2B5EF4-FFF2-40B4-BE49-F238E27FC236}">
              <a16:creationId xmlns:a16="http://schemas.microsoft.com/office/drawing/2014/main" id="{C5860129-38CD-4757-A5EF-CEA5737A7CC3}"/>
            </a:ext>
          </a:extLst>
        </xdr:cNvPr>
        <xdr:cNvPicPr>
          <a:picLocks noChangeAspect="1"/>
        </xdr:cNvPicPr>
      </xdr:nvPicPr>
      <xdr:blipFill>
        <a:blip xmlns:r="http://schemas.openxmlformats.org/officeDocument/2006/relationships" r:embed="rId18"/>
        <a:stretch>
          <a:fillRect/>
        </a:stretch>
      </xdr:blipFill>
      <xdr:spPr>
        <a:xfrm>
          <a:off x="9309985" y="10754619"/>
          <a:ext cx="816454" cy="622464"/>
        </a:xfrm>
        <a:prstGeom prst="rect">
          <a:avLst/>
        </a:prstGeom>
      </xdr:spPr>
    </xdr:pic>
    <xdr:clientData/>
  </xdr:oneCellAnchor>
  <xdr:oneCellAnchor>
    <xdr:from>
      <xdr:col>21</xdr:col>
      <xdr:colOff>666750</xdr:colOff>
      <xdr:row>27</xdr:row>
      <xdr:rowOff>52917</xdr:rowOff>
    </xdr:from>
    <xdr:ext cx="742950" cy="742949"/>
    <xdr:pic>
      <xdr:nvPicPr>
        <xdr:cNvPr id="14" name="Picture 13" descr="A picture containing water, outdoor, sunset&#10;&#10;Description automatically generated">
          <a:extLst>
            <a:ext uri="{FF2B5EF4-FFF2-40B4-BE49-F238E27FC236}">
              <a16:creationId xmlns:a16="http://schemas.microsoft.com/office/drawing/2014/main" id="{A42F0C5F-2C1D-4450-A124-AC0DAC5DB439}"/>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12827000" y="10710334"/>
          <a:ext cx="742949" cy="742950"/>
        </a:xfrm>
        <a:prstGeom prst="rect">
          <a:avLst/>
        </a:prstGeom>
      </xdr:spPr>
    </xdr:pic>
    <xdr:clientData/>
  </xdr:oneCellAnchor>
  <xdr:oneCellAnchor>
    <xdr:from>
      <xdr:col>21</xdr:col>
      <xdr:colOff>677333</xdr:colOff>
      <xdr:row>29</xdr:row>
      <xdr:rowOff>148168</xdr:rowOff>
    </xdr:from>
    <xdr:ext cx="742950" cy="742949"/>
    <xdr:pic>
      <xdr:nvPicPr>
        <xdr:cNvPr id="15" name="Picture 14" descr="A picture containing water, outdoor, sunset&#10;&#10;Description automatically generated">
          <a:extLst>
            <a:ext uri="{FF2B5EF4-FFF2-40B4-BE49-F238E27FC236}">
              <a16:creationId xmlns:a16="http://schemas.microsoft.com/office/drawing/2014/main" id="{7BFA694D-C684-42EF-AB6D-B41320409511}"/>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12837583" y="11895668"/>
          <a:ext cx="742949" cy="742950"/>
        </a:xfrm>
        <a:prstGeom prst="rect">
          <a:avLst/>
        </a:prstGeom>
      </xdr:spPr>
    </xdr:pic>
    <xdr:clientData/>
  </xdr:oneCellAnchor>
  <xdr:twoCellAnchor editAs="oneCell">
    <xdr:from>
      <xdr:col>21</xdr:col>
      <xdr:colOff>1662192</xdr:colOff>
      <xdr:row>27</xdr:row>
      <xdr:rowOff>84893</xdr:rowOff>
    </xdr:from>
    <xdr:to>
      <xdr:col>21</xdr:col>
      <xdr:colOff>2536514</xdr:colOff>
      <xdr:row>27</xdr:row>
      <xdr:rowOff>751417</xdr:rowOff>
    </xdr:to>
    <xdr:pic>
      <xdr:nvPicPr>
        <xdr:cNvPr id="17" name="Picture 16">
          <a:extLst>
            <a:ext uri="{FF2B5EF4-FFF2-40B4-BE49-F238E27FC236}">
              <a16:creationId xmlns:a16="http://schemas.microsoft.com/office/drawing/2014/main" id="{3F52DE16-87FB-EA52-4DF0-1EB63BC1B583}"/>
            </a:ext>
          </a:extLst>
        </xdr:cNvPr>
        <xdr:cNvPicPr>
          <a:picLocks noChangeAspect="1"/>
        </xdr:cNvPicPr>
      </xdr:nvPicPr>
      <xdr:blipFill>
        <a:blip xmlns:r="http://schemas.openxmlformats.org/officeDocument/2006/relationships" r:embed="rId19"/>
        <a:stretch>
          <a:fillRect/>
        </a:stretch>
      </xdr:blipFill>
      <xdr:spPr>
        <a:xfrm>
          <a:off x="13822442" y="10742310"/>
          <a:ext cx="874322" cy="666524"/>
        </a:xfrm>
        <a:prstGeom prst="rect">
          <a:avLst/>
        </a:prstGeom>
      </xdr:spPr>
    </xdr:pic>
    <xdr:clientData/>
  </xdr:twoCellAnchor>
  <xdr:twoCellAnchor editAs="oneCell">
    <xdr:from>
      <xdr:col>21</xdr:col>
      <xdr:colOff>1677009</xdr:colOff>
      <xdr:row>29</xdr:row>
      <xdr:rowOff>163210</xdr:rowOff>
    </xdr:from>
    <xdr:to>
      <xdr:col>21</xdr:col>
      <xdr:colOff>2551331</xdr:colOff>
      <xdr:row>29</xdr:row>
      <xdr:rowOff>829734</xdr:rowOff>
    </xdr:to>
    <xdr:pic>
      <xdr:nvPicPr>
        <xdr:cNvPr id="18" name="Picture 17">
          <a:extLst>
            <a:ext uri="{FF2B5EF4-FFF2-40B4-BE49-F238E27FC236}">
              <a16:creationId xmlns:a16="http://schemas.microsoft.com/office/drawing/2014/main" id="{723E56CC-07A7-4753-895A-AA8D701FFF04}"/>
            </a:ext>
          </a:extLst>
        </xdr:cNvPr>
        <xdr:cNvPicPr>
          <a:picLocks noChangeAspect="1"/>
        </xdr:cNvPicPr>
      </xdr:nvPicPr>
      <xdr:blipFill>
        <a:blip xmlns:r="http://schemas.openxmlformats.org/officeDocument/2006/relationships" r:embed="rId19"/>
        <a:stretch>
          <a:fillRect/>
        </a:stretch>
      </xdr:blipFill>
      <xdr:spPr>
        <a:xfrm>
          <a:off x="13837259" y="11910710"/>
          <a:ext cx="874322" cy="666524"/>
        </a:xfrm>
        <a:prstGeom prst="rect">
          <a:avLst/>
        </a:prstGeom>
      </xdr:spPr>
    </xdr:pic>
    <xdr:clientData/>
  </xdr:twoCellAnchor>
  <xdr:oneCellAnchor>
    <xdr:from>
      <xdr:col>21</xdr:col>
      <xdr:colOff>584200</xdr:colOff>
      <xdr:row>50</xdr:row>
      <xdr:rowOff>236010</xdr:rowOff>
    </xdr:from>
    <xdr:ext cx="838940" cy="829796"/>
    <xdr:pic>
      <xdr:nvPicPr>
        <xdr:cNvPr id="19" name="Picture 18" descr="Background pattern&#10;&#10;Description automatically generated">
          <a:extLst>
            <a:ext uri="{FF2B5EF4-FFF2-40B4-BE49-F238E27FC236}">
              <a16:creationId xmlns:a16="http://schemas.microsoft.com/office/drawing/2014/main" id="{926DCA8A-F1FB-4D50-A6A1-312C7D4E1DD0}"/>
            </a:ext>
          </a:extLst>
        </xdr:cNvPr>
        <xdr:cNvPicPr>
          <a:picLocks noChangeAspect="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2744450" y="21191010"/>
          <a:ext cx="838940" cy="829796"/>
        </a:xfrm>
        <a:prstGeom prst="rect">
          <a:avLst/>
        </a:prstGeom>
      </xdr:spPr>
    </xdr:pic>
    <xdr:clientData/>
  </xdr:oneCellAnchor>
  <xdr:oneCellAnchor>
    <xdr:from>
      <xdr:col>19</xdr:col>
      <xdr:colOff>355752</xdr:colOff>
      <xdr:row>50</xdr:row>
      <xdr:rowOff>254903</xdr:rowOff>
    </xdr:from>
    <xdr:ext cx="1101678" cy="1089180"/>
    <xdr:pic>
      <xdr:nvPicPr>
        <xdr:cNvPr id="20" name="Picture 19" descr="A picture containing indoor, furniture, dark, table&#10;&#10;Description automatically generated">
          <a:extLst>
            <a:ext uri="{FF2B5EF4-FFF2-40B4-BE49-F238E27FC236}">
              <a16:creationId xmlns:a16="http://schemas.microsoft.com/office/drawing/2014/main" id="{D53FA9CB-2DF5-4476-A4BE-FA92BC7AFD15}"/>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1035" t="10912" r="22115" b="10313"/>
        <a:stretch/>
      </xdr:blipFill>
      <xdr:spPr>
        <a:xfrm>
          <a:off x="7171419" y="21209903"/>
          <a:ext cx="1101678" cy="1089180"/>
        </a:xfrm>
        <a:prstGeom prst="rect">
          <a:avLst/>
        </a:prstGeom>
      </xdr:spPr>
    </xdr:pic>
    <xdr:clientData/>
  </xdr:oneCellAnchor>
  <xdr:oneCellAnchor>
    <xdr:from>
      <xdr:col>20</xdr:col>
      <xdr:colOff>1270000</xdr:colOff>
      <xdr:row>50</xdr:row>
      <xdr:rowOff>243416</xdr:rowOff>
    </xdr:from>
    <xdr:ext cx="724538" cy="723900"/>
    <xdr:pic>
      <xdr:nvPicPr>
        <xdr:cNvPr id="21" name="Picture 20">
          <a:extLst>
            <a:ext uri="{FF2B5EF4-FFF2-40B4-BE49-F238E27FC236}">
              <a16:creationId xmlns:a16="http://schemas.microsoft.com/office/drawing/2014/main" id="{B98F3C4A-16C4-493A-8AA2-03FBD79134F5}"/>
            </a:ext>
          </a:extLst>
        </xdr:cNvPr>
        <xdr:cNvPicPr>
          <a:picLocks noChangeAspect="1"/>
        </xdr:cNvPicPr>
      </xdr:nvPicPr>
      <xdr:blipFill>
        <a:blip xmlns:r="http://schemas.openxmlformats.org/officeDocument/2006/relationships" r:embed="rId23"/>
        <a:stretch>
          <a:fillRect/>
        </a:stretch>
      </xdr:blipFill>
      <xdr:spPr>
        <a:xfrm>
          <a:off x="10223500" y="13239749"/>
          <a:ext cx="724538" cy="723900"/>
        </a:xfrm>
        <a:prstGeom prst="rect">
          <a:avLst/>
        </a:prstGeom>
      </xdr:spPr>
    </xdr:pic>
    <xdr:clientData/>
  </xdr:oneCellAnchor>
  <xdr:twoCellAnchor editAs="oneCell">
    <xdr:from>
      <xdr:col>20</xdr:col>
      <xdr:colOff>507999</xdr:colOff>
      <xdr:row>24</xdr:row>
      <xdr:rowOff>571500</xdr:rowOff>
    </xdr:from>
    <xdr:to>
      <xdr:col>20</xdr:col>
      <xdr:colOff>1231899</xdr:colOff>
      <xdr:row>24</xdr:row>
      <xdr:rowOff>1295400</xdr:rowOff>
    </xdr:to>
    <xdr:pic>
      <xdr:nvPicPr>
        <xdr:cNvPr id="22" name="Picture 21" descr="Background pattern&#10;&#10;Description automatically generated">
          <a:extLst>
            <a:ext uri="{FF2B5EF4-FFF2-40B4-BE49-F238E27FC236}">
              <a16:creationId xmlns:a16="http://schemas.microsoft.com/office/drawing/2014/main" id="{093E1F7D-774F-4572-9DD6-3FBFC233D6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461499" y="8879417"/>
          <a:ext cx="723900" cy="723900"/>
        </a:xfrm>
        <a:prstGeom prst="rect">
          <a:avLst/>
        </a:prstGeom>
      </xdr:spPr>
    </xdr:pic>
    <xdr:clientData/>
  </xdr:twoCellAnchor>
  <xdr:twoCellAnchor editAs="oneCell">
    <xdr:from>
      <xdr:col>19</xdr:col>
      <xdr:colOff>384858</xdr:colOff>
      <xdr:row>24</xdr:row>
      <xdr:rowOff>48596</xdr:rowOff>
    </xdr:from>
    <xdr:to>
      <xdr:col>19</xdr:col>
      <xdr:colOff>1687285</xdr:colOff>
      <xdr:row>24</xdr:row>
      <xdr:rowOff>1733805</xdr:rowOff>
    </xdr:to>
    <xdr:pic>
      <xdr:nvPicPr>
        <xdr:cNvPr id="23" name="Picture 22">
          <a:extLst>
            <a:ext uri="{FF2B5EF4-FFF2-40B4-BE49-F238E27FC236}">
              <a16:creationId xmlns:a16="http://schemas.microsoft.com/office/drawing/2014/main" id="{E39ABCCB-3BCA-B4BF-0877-758EEB449680}"/>
            </a:ext>
          </a:extLst>
        </xdr:cNvPr>
        <xdr:cNvPicPr>
          <a:picLocks noChangeAspect="1"/>
        </xdr:cNvPicPr>
      </xdr:nvPicPr>
      <xdr:blipFill>
        <a:blip xmlns:r="http://schemas.openxmlformats.org/officeDocument/2006/relationships" r:embed="rId24"/>
        <a:stretch>
          <a:fillRect/>
        </a:stretch>
      </xdr:blipFill>
      <xdr:spPr>
        <a:xfrm>
          <a:off x="18169394" y="6267060"/>
          <a:ext cx="1302427" cy="1685209"/>
        </a:xfrm>
        <a:prstGeom prst="rect">
          <a:avLst/>
        </a:prstGeom>
      </xdr:spPr>
    </xdr:pic>
    <xdr:clientData/>
  </xdr:twoCellAnchor>
  <xdr:twoCellAnchor editAs="oneCell">
    <xdr:from>
      <xdr:col>22</xdr:col>
      <xdr:colOff>222250</xdr:colOff>
      <xdr:row>24</xdr:row>
      <xdr:rowOff>476250</xdr:rowOff>
    </xdr:from>
    <xdr:to>
      <xdr:col>22</xdr:col>
      <xdr:colOff>949441</xdr:colOff>
      <xdr:row>24</xdr:row>
      <xdr:rowOff>1213479</xdr:rowOff>
    </xdr:to>
    <xdr:pic>
      <xdr:nvPicPr>
        <xdr:cNvPr id="24" name="Picture 23" descr="A picture containing blur&#10;&#10;Description automatically generated">
          <a:extLst>
            <a:ext uri="{FF2B5EF4-FFF2-40B4-BE49-F238E27FC236}">
              <a16:creationId xmlns:a16="http://schemas.microsoft.com/office/drawing/2014/main" id="{0B8D7900-DCEC-411E-B9E1-A8D4418DC78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3581"/>
        <a:stretch/>
      </xdr:blipFill>
      <xdr:spPr>
        <a:xfrm>
          <a:off x="15959667" y="8784167"/>
          <a:ext cx="727191" cy="737229"/>
        </a:xfrm>
        <a:prstGeom prst="rect">
          <a:avLst/>
        </a:prstGeom>
      </xdr:spPr>
    </xdr:pic>
    <xdr:clientData/>
  </xdr:twoCellAnchor>
  <xdr:twoCellAnchor>
    <xdr:from>
      <xdr:col>19</xdr:col>
      <xdr:colOff>408716</xdr:colOff>
      <xdr:row>31</xdr:row>
      <xdr:rowOff>74897</xdr:rowOff>
    </xdr:from>
    <xdr:to>
      <xdr:col>19</xdr:col>
      <xdr:colOff>1682750</xdr:colOff>
      <xdr:row>31</xdr:row>
      <xdr:rowOff>1242092</xdr:rowOff>
    </xdr:to>
    <xdr:sp macro="" textlink="">
      <xdr:nvSpPr>
        <xdr:cNvPr id="25" name="object 10">
          <a:extLst>
            <a:ext uri="{FF2B5EF4-FFF2-40B4-BE49-F238E27FC236}">
              <a16:creationId xmlns:a16="http://schemas.microsoft.com/office/drawing/2014/main" id="{80D792AC-3C9B-7E9E-F13C-D3799CCF52CB}"/>
            </a:ext>
          </a:extLst>
        </xdr:cNvPr>
        <xdr:cNvSpPr/>
      </xdr:nvSpPr>
      <xdr:spPr>
        <a:xfrm>
          <a:off x="18193252" y="10783718"/>
          <a:ext cx="1274034" cy="1167195"/>
        </a:xfrm>
        <a:prstGeom prst="rect">
          <a:avLst/>
        </a:prstGeom>
        <a:blipFill>
          <a:blip xmlns:r="http://schemas.openxmlformats.org/officeDocument/2006/relationships" r:embed="rId25"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21</xdr:col>
      <xdr:colOff>687917</xdr:colOff>
      <xdr:row>31</xdr:row>
      <xdr:rowOff>215897</xdr:rowOff>
    </xdr:from>
    <xdr:to>
      <xdr:col>21</xdr:col>
      <xdr:colOff>1407245</xdr:colOff>
      <xdr:row>31</xdr:row>
      <xdr:rowOff>927604</xdr:rowOff>
    </xdr:to>
    <xdr:sp macro="" textlink="">
      <xdr:nvSpPr>
        <xdr:cNvPr id="26" name="object 11">
          <a:extLst>
            <a:ext uri="{FF2B5EF4-FFF2-40B4-BE49-F238E27FC236}">
              <a16:creationId xmlns:a16="http://schemas.microsoft.com/office/drawing/2014/main" id="{CCC96BA2-51F8-A679-EB08-AF1B16311704}"/>
            </a:ext>
          </a:extLst>
        </xdr:cNvPr>
        <xdr:cNvSpPr/>
      </xdr:nvSpPr>
      <xdr:spPr>
        <a:xfrm>
          <a:off x="12848167" y="13212230"/>
          <a:ext cx="719328" cy="711707"/>
        </a:xfrm>
        <a:prstGeom prst="rect">
          <a:avLst/>
        </a:prstGeom>
        <a:blipFill>
          <a:blip xmlns:r="http://schemas.openxmlformats.org/officeDocument/2006/relationships" r:embed="rId26"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22</xdr:col>
      <xdr:colOff>490728</xdr:colOff>
      <xdr:row>31</xdr:row>
      <xdr:rowOff>238503</xdr:rowOff>
    </xdr:from>
    <xdr:to>
      <xdr:col>22</xdr:col>
      <xdr:colOff>1210055</xdr:colOff>
      <xdr:row>31</xdr:row>
      <xdr:rowOff>959354</xdr:rowOff>
    </xdr:to>
    <xdr:sp macro="" textlink="">
      <xdr:nvSpPr>
        <xdr:cNvPr id="27" name="object 12">
          <a:extLst>
            <a:ext uri="{FF2B5EF4-FFF2-40B4-BE49-F238E27FC236}">
              <a16:creationId xmlns:a16="http://schemas.microsoft.com/office/drawing/2014/main" id="{0435F73C-A918-A499-F5B8-75FB4FB6651B}"/>
            </a:ext>
          </a:extLst>
        </xdr:cNvPr>
        <xdr:cNvSpPr/>
      </xdr:nvSpPr>
      <xdr:spPr>
        <a:xfrm>
          <a:off x="16228145" y="13234836"/>
          <a:ext cx="719327" cy="720851"/>
        </a:xfrm>
        <a:prstGeom prst="rect">
          <a:avLst/>
        </a:prstGeom>
        <a:blipFill>
          <a:blip xmlns:r="http://schemas.openxmlformats.org/officeDocument/2006/relationships" r:embed="rId27"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20</xdr:col>
      <xdr:colOff>423334</xdr:colOff>
      <xdr:row>31</xdr:row>
      <xdr:rowOff>201083</xdr:rowOff>
    </xdr:from>
    <xdr:to>
      <xdr:col>20</xdr:col>
      <xdr:colOff>1142662</xdr:colOff>
      <xdr:row>31</xdr:row>
      <xdr:rowOff>912623</xdr:rowOff>
    </xdr:to>
    <xdr:sp macro="" textlink="">
      <xdr:nvSpPr>
        <xdr:cNvPr id="28" name="object 13">
          <a:extLst>
            <a:ext uri="{FF2B5EF4-FFF2-40B4-BE49-F238E27FC236}">
              <a16:creationId xmlns:a16="http://schemas.microsoft.com/office/drawing/2014/main" id="{E2629C21-ED82-2DE7-F9FE-B8F0510BC044}"/>
            </a:ext>
          </a:extLst>
        </xdr:cNvPr>
        <xdr:cNvSpPr/>
      </xdr:nvSpPr>
      <xdr:spPr>
        <a:xfrm>
          <a:off x="9376834" y="13197416"/>
          <a:ext cx="719328" cy="711540"/>
        </a:xfrm>
        <a:prstGeom prst="rect">
          <a:avLst/>
        </a:prstGeom>
        <a:blipFill>
          <a:blip xmlns:r="http://schemas.openxmlformats.org/officeDocument/2006/relationships" r:embed="rId28"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21</xdr:col>
      <xdr:colOff>189442</xdr:colOff>
      <xdr:row>37</xdr:row>
      <xdr:rowOff>261409</xdr:rowOff>
    </xdr:from>
    <xdr:ext cx="742229" cy="654984"/>
    <xdr:pic>
      <xdr:nvPicPr>
        <xdr:cNvPr id="34" name="Picture 33" descr="A picture containing blur&#10;&#10;Description automatically generated">
          <a:extLst>
            <a:ext uri="{FF2B5EF4-FFF2-40B4-BE49-F238E27FC236}">
              <a16:creationId xmlns:a16="http://schemas.microsoft.com/office/drawing/2014/main" id="{58C610EA-8A98-4B9B-8ECC-2CB9C255F5E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3581"/>
        <a:stretch/>
      </xdr:blipFill>
      <xdr:spPr>
        <a:xfrm>
          <a:off x="12466109" y="17078326"/>
          <a:ext cx="742229" cy="654984"/>
        </a:xfrm>
        <a:prstGeom prst="rect">
          <a:avLst/>
        </a:prstGeom>
      </xdr:spPr>
    </xdr:pic>
    <xdr:clientData/>
  </xdr:oneCellAnchor>
  <xdr:twoCellAnchor>
    <xdr:from>
      <xdr:col>19</xdr:col>
      <xdr:colOff>649312</xdr:colOff>
      <xdr:row>37</xdr:row>
      <xdr:rowOff>151093</xdr:rowOff>
    </xdr:from>
    <xdr:to>
      <xdr:col>19</xdr:col>
      <xdr:colOff>1619250</xdr:colOff>
      <xdr:row>37</xdr:row>
      <xdr:rowOff>1147763</xdr:rowOff>
    </xdr:to>
    <xdr:sp macro="" textlink="">
      <xdr:nvSpPr>
        <xdr:cNvPr id="35" name="object 12">
          <a:extLst>
            <a:ext uri="{FF2B5EF4-FFF2-40B4-BE49-F238E27FC236}">
              <a16:creationId xmlns:a16="http://schemas.microsoft.com/office/drawing/2014/main" id="{D4185E51-1DB9-5FF9-FA16-4B9827EF0A62}"/>
            </a:ext>
          </a:extLst>
        </xdr:cNvPr>
        <xdr:cNvSpPr/>
      </xdr:nvSpPr>
      <xdr:spPr>
        <a:xfrm>
          <a:off x="7581395" y="16968010"/>
          <a:ext cx="969938" cy="996670"/>
        </a:xfrm>
        <a:prstGeom prst="rect">
          <a:avLst/>
        </a:prstGeom>
        <a:blipFill>
          <a:blip xmlns:r="http://schemas.openxmlformats.org/officeDocument/2006/relationships" r:embed="rId29"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20</xdr:col>
      <xdr:colOff>370416</xdr:colOff>
      <xdr:row>37</xdr:row>
      <xdr:rowOff>201084</xdr:rowOff>
    </xdr:from>
    <xdr:to>
      <xdr:col>20</xdr:col>
      <xdr:colOff>1089744</xdr:colOff>
      <xdr:row>37</xdr:row>
      <xdr:rowOff>912791</xdr:rowOff>
    </xdr:to>
    <xdr:sp macro="" textlink="">
      <xdr:nvSpPr>
        <xdr:cNvPr id="49" name="object 20">
          <a:extLst>
            <a:ext uri="{FF2B5EF4-FFF2-40B4-BE49-F238E27FC236}">
              <a16:creationId xmlns:a16="http://schemas.microsoft.com/office/drawing/2014/main" id="{80C2E720-7EBD-7DD0-50EE-9C8F16B25937}"/>
            </a:ext>
          </a:extLst>
        </xdr:cNvPr>
        <xdr:cNvSpPr/>
      </xdr:nvSpPr>
      <xdr:spPr>
        <a:xfrm>
          <a:off x="9440333" y="17018001"/>
          <a:ext cx="719328" cy="711707"/>
        </a:xfrm>
        <a:prstGeom prst="rect">
          <a:avLst/>
        </a:prstGeom>
        <a:blipFill>
          <a:blip xmlns:r="http://schemas.openxmlformats.org/officeDocument/2006/relationships" r:embed="rId30"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19</xdr:col>
      <xdr:colOff>494515</xdr:colOff>
      <xdr:row>16</xdr:row>
      <xdr:rowOff>77300</xdr:rowOff>
    </xdr:from>
    <xdr:to>
      <xdr:col>19</xdr:col>
      <xdr:colOff>1602619</xdr:colOff>
      <xdr:row>16</xdr:row>
      <xdr:rowOff>1363207</xdr:rowOff>
    </xdr:to>
    <xdr:pic>
      <xdr:nvPicPr>
        <xdr:cNvPr id="50" name="Picture 49">
          <a:extLst>
            <a:ext uri="{FF2B5EF4-FFF2-40B4-BE49-F238E27FC236}">
              <a16:creationId xmlns:a16="http://schemas.microsoft.com/office/drawing/2014/main" id="{C5C92B45-C842-D88F-A848-E0C677D5948F}"/>
            </a:ext>
          </a:extLst>
        </xdr:cNvPr>
        <xdr:cNvPicPr>
          <a:picLocks noChangeAspect="1"/>
        </xdr:cNvPicPr>
      </xdr:nvPicPr>
      <xdr:blipFill>
        <a:blip xmlns:r="http://schemas.openxmlformats.org/officeDocument/2006/relationships" r:embed="rId31"/>
        <a:stretch>
          <a:fillRect/>
        </a:stretch>
      </xdr:blipFill>
      <xdr:spPr>
        <a:xfrm>
          <a:off x="18279051" y="1029800"/>
          <a:ext cx="1108104" cy="1285907"/>
        </a:xfrm>
        <a:prstGeom prst="rect">
          <a:avLst/>
        </a:prstGeom>
      </xdr:spPr>
    </xdr:pic>
    <xdr:clientData/>
  </xdr:twoCellAnchor>
  <xdr:twoCellAnchor editAs="oneCell">
    <xdr:from>
      <xdr:col>21</xdr:col>
      <xdr:colOff>402166</xdr:colOff>
      <xdr:row>16</xdr:row>
      <xdr:rowOff>539750</xdr:rowOff>
    </xdr:from>
    <xdr:to>
      <xdr:col>21</xdr:col>
      <xdr:colOff>1100666</xdr:colOff>
      <xdr:row>16</xdr:row>
      <xdr:rowOff>1270839</xdr:rowOff>
    </xdr:to>
    <xdr:pic>
      <xdr:nvPicPr>
        <xdr:cNvPr id="51" name="Picture 50">
          <a:extLst>
            <a:ext uri="{FF2B5EF4-FFF2-40B4-BE49-F238E27FC236}">
              <a16:creationId xmlns:a16="http://schemas.microsoft.com/office/drawing/2014/main" id="{941F8746-2115-C6A3-5B7D-F262F6B8BBCB}"/>
            </a:ext>
          </a:extLst>
        </xdr:cNvPr>
        <xdr:cNvPicPr>
          <a:picLocks noChangeAspect="1"/>
        </xdr:cNvPicPr>
      </xdr:nvPicPr>
      <xdr:blipFill>
        <a:blip xmlns:r="http://schemas.openxmlformats.org/officeDocument/2006/relationships" r:embed="rId32"/>
        <a:stretch>
          <a:fillRect/>
        </a:stretch>
      </xdr:blipFill>
      <xdr:spPr>
        <a:xfrm>
          <a:off x="12678833" y="3418417"/>
          <a:ext cx="698500" cy="731089"/>
        </a:xfrm>
        <a:prstGeom prst="rect">
          <a:avLst/>
        </a:prstGeom>
      </xdr:spPr>
    </xdr:pic>
    <xdr:clientData/>
  </xdr:twoCellAnchor>
  <xdr:twoCellAnchor editAs="oneCell">
    <xdr:from>
      <xdr:col>19</xdr:col>
      <xdr:colOff>327106</xdr:colOff>
      <xdr:row>43</xdr:row>
      <xdr:rowOff>63925</xdr:rowOff>
    </xdr:from>
    <xdr:to>
      <xdr:col>19</xdr:col>
      <xdr:colOff>1502834</xdr:colOff>
      <xdr:row>43</xdr:row>
      <xdr:rowOff>1418167</xdr:rowOff>
    </xdr:to>
    <xdr:pic>
      <xdr:nvPicPr>
        <xdr:cNvPr id="52" name="Picture 51">
          <a:extLst>
            <a:ext uri="{FF2B5EF4-FFF2-40B4-BE49-F238E27FC236}">
              <a16:creationId xmlns:a16="http://schemas.microsoft.com/office/drawing/2014/main" id="{B98FA7F0-74DA-6D5E-61E3-BE3F0A5AC3D2}"/>
            </a:ext>
          </a:extLst>
        </xdr:cNvPr>
        <xdr:cNvPicPr>
          <a:picLocks noChangeAspect="1"/>
        </xdr:cNvPicPr>
      </xdr:nvPicPr>
      <xdr:blipFill rotWithShape="1">
        <a:blip xmlns:r="http://schemas.openxmlformats.org/officeDocument/2006/relationships" r:embed="rId33"/>
        <a:srcRect r="4624"/>
        <a:stretch/>
      </xdr:blipFill>
      <xdr:spPr>
        <a:xfrm>
          <a:off x="7259189" y="20680258"/>
          <a:ext cx="1175728" cy="1354242"/>
        </a:xfrm>
        <a:prstGeom prst="rect">
          <a:avLst/>
        </a:prstGeom>
      </xdr:spPr>
    </xdr:pic>
    <xdr:clientData/>
  </xdr:twoCellAnchor>
  <xdr:oneCellAnchor>
    <xdr:from>
      <xdr:col>21</xdr:col>
      <xdr:colOff>161925</xdr:colOff>
      <xdr:row>46</xdr:row>
      <xdr:rowOff>342900</xdr:rowOff>
    </xdr:from>
    <xdr:ext cx="724539" cy="609600"/>
    <xdr:pic>
      <xdr:nvPicPr>
        <xdr:cNvPr id="54" name="Picture 53" descr="Background pattern&#10;&#10;Description automatically generated">
          <a:extLst>
            <a:ext uri="{FF2B5EF4-FFF2-40B4-BE49-F238E27FC236}">
              <a16:creationId xmlns:a16="http://schemas.microsoft.com/office/drawing/2014/main" id="{3EF87666-F875-42A4-AFEF-C86F2EDB9D5A}"/>
            </a:ext>
          </a:extLst>
        </xdr:cNvPr>
        <xdr:cNvPicPr>
          <a:picLocks noChangeAspect="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2438592" y="20959233"/>
          <a:ext cx="724539" cy="609600"/>
        </a:xfrm>
        <a:prstGeom prst="rect">
          <a:avLst/>
        </a:prstGeom>
      </xdr:spPr>
    </xdr:pic>
    <xdr:clientData/>
  </xdr:oneCellAnchor>
  <xdr:twoCellAnchor editAs="oneCell">
    <xdr:from>
      <xdr:col>20</xdr:col>
      <xdr:colOff>889000</xdr:colOff>
      <xdr:row>43</xdr:row>
      <xdr:rowOff>296333</xdr:rowOff>
    </xdr:from>
    <xdr:to>
      <xdr:col>20</xdr:col>
      <xdr:colOff>1559066</xdr:colOff>
      <xdr:row>43</xdr:row>
      <xdr:rowOff>966399</xdr:rowOff>
    </xdr:to>
    <xdr:pic>
      <xdr:nvPicPr>
        <xdr:cNvPr id="59" name="Picture 58">
          <a:extLst>
            <a:ext uri="{FF2B5EF4-FFF2-40B4-BE49-F238E27FC236}">
              <a16:creationId xmlns:a16="http://schemas.microsoft.com/office/drawing/2014/main" id="{8BA9CED3-64CB-F291-1BB4-ADC8527AB15D}"/>
            </a:ext>
          </a:extLst>
        </xdr:cNvPr>
        <xdr:cNvPicPr>
          <a:picLocks noChangeAspect="1"/>
        </xdr:cNvPicPr>
      </xdr:nvPicPr>
      <xdr:blipFill>
        <a:blip xmlns:r="http://schemas.openxmlformats.org/officeDocument/2006/relationships" r:embed="rId36"/>
        <a:stretch>
          <a:fillRect/>
        </a:stretch>
      </xdr:blipFill>
      <xdr:spPr>
        <a:xfrm>
          <a:off x="9958917" y="20912666"/>
          <a:ext cx="670066" cy="670066"/>
        </a:xfrm>
        <a:prstGeom prst="rect">
          <a:avLst/>
        </a:prstGeom>
      </xdr:spPr>
    </xdr:pic>
    <xdr:clientData/>
  </xdr:twoCellAnchor>
  <xdr:twoCellAnchor editAs="oneCell">
    <xdr:from>
      <xdr:col>21</xdr:col>
      <xdr:colOff>381000</xdr:colOff>
      <xdr:row>43</xdr:row>
      <xdr:rowOff>275167</xdr:rowOff>
    </xdr:from>
    <xdr:to>
      <xdr:col>21</xdr:col>
      <xdr:colOff>1104900</xdr:colOff>
      <xdr:row>43</xdr:row>
      <xdr:rowOff>1021425</xdr:rowOff>
    </xdr:to>
    <xdr:pic>
      <xdr:nvPicPr>
        <xdr:cNvPr id="60" name="Picture 59">
          <a:extLst>
            <a:ext uri="{FF2B5EF4-FFF2-40B4-BE49-F238E27FC236}">
              <a16:creationId xmlns:a16="http://schemas.microsoft.com/office/drawing/2014/main" id="{C03112B9-9A37-8F0A-5E1E-F75D2185C8F0}"/>
            </a:ext>
          </a:extLst>
        </xdr:cNvPr>
        <xdr:cNvPicPr>
          <a:picLocks noChangeAspect="1"/>
        </xdr:cNvPicPr>
      </xdr:nvPicPr>
      <xdr:blipFill>
        <a:blip xmlns:r="http://schemas.openxmlformats.org/officeDocument/2006/relationships" r:embed="rId37"/>
        <a:stretch>
          <a:fillRect/>
        </a:stretch>
      </xdr:blipFill>
      <xdr:spPr>
        <a:xfrm>
          <a:off x="12657667" y="20891500"/>
          <a:ext cx="723900" cy="746258"/>
        </a:xfrm>
        <a:prstGeom prst="rect">
          <a:avLst/>
        </a:prstGeom>
      </xdr:spPr>
    </xdr:pic>
    <xdr:clientData/>
  </xdr:twoCellAnchor>
  <xdr:twoCellAnchor editAs="oneCell">
    <xdr:from>
      <xdr:col>19</xdr:col>
      <xdr:colOff>490388</xdr:colOff>
      <xdr:row>46</xdr:row>
      <xdr:rowOff>84667</xdr:rowOff>
    </xdr:from>
    <xdr:to>
      <xdr:col>19</xdr:col>
      <xdr:colOff>1464700</xdr:colOff>
      <xdr:row>46</xdr:row>
      <xdr:rowOff>1440049</xdr:rowOff>
    </xdr:to>
    <xdr:pic>
      <xdr:nvPicPr>
        <xdr:cNvPr id="61" name="Picture 60">
          <a:extLst>
            <a:ext uri="{FF2B5EF4-FFF2-40B4-BE49-F238E27FC236}">
              <a16:creationId xmlns:a16="http://schemas.microsoft.com/office/drawing/2014/main" id="{FD09541F-A835-E4B0-C2A7-C9EA184DC12A}"/>
            </a:ext>
          </a:extLst>
        </xdr:cNvPr>
        <xdr:cNvPicPr>
          <a:picLocks noChangeAspect="1"/>
        </xdr:cNvPicPr>
      </xdr:nvPicPr>
      <xdr:blipFill rotWithShape="1">
        <a:blip xmlns:r="http://schemas.openxmlformats.org/officeDocument/2006/relationships" r:embed="rId38"/>
        <a:srcRect l="11614" b="4225"/>
        <a:stretch/>
      </xdr:blipFill>
      <xdr:spPr>
        <a:xfrm flipH="1">
          <a:off x="7422471" y="22690667"/>
          <a:ext cx="974312" cy="1355382"/>
        </a:xfrm>
        <a:prstGeom prst="rect">
          <a:avLst/>
        </a:prstGeom>
      </xdr:spPr>
    </xdr:pic>
    <xdr:clientData/>
  </xdr:twoCellAnchor>
  <xdr:twoCellAnchor>
    <xdr:from>
      <xdr:col>20</xdr:col>
      <xdr:colOff>920750</xdr:colOff>
      <xdr:row>46</xdr:row>
      <xdr:rowOff>338666</xdr:rowOff>
    </xdr:from>
    <xdr:to>
      <xdr:col>20</xdr:col>
      <xdr:colOff>1640078</xdr:colOff>
      <xdr:row>46</xdr:row>
      <xdr:rowOff>1061367</xdr:rowOff>
    </xdr:to>
    <xdr:sp macro="" textlink="">
      <xdr:nvSpPr>
        <xdr:cNvPr id="65" name="object 26">
          <a:extLst>
            <a:ext uri="{FF2B5EF4-FFF2-40B4-BE49-F238E27FC236}">
              <a16:creationId xmlns:a16="http://schemas.microsoft.com/office/drawing/2014/main" id="{621E4B17-AE63-C31D-DBC8-2857789F12A0}"/>
            </a:ext>
          </a:extLst>
        </xdr:cNvPr>
        <xdr:cNvSpPr/>
      </xdr:nvSpPr>
      <xdr:spPr>
        <a:xfrm>
          <a:off x="9990667" y="22944666"/>
          <a:ext cx="719328" cy="722701"/>
        </a:xfrm>
        <a:prstGeom prst="rect">
          <a:avLst/>
        </a:prstGeom>
        <a:blipFill>
          <a:blip xmlns:r="http://schemas.openxmlformats.org/officeDocument/2006/relationships" r:embed="rId39"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19</xdr:col>
      <xdr:colOff>430415</xdr:colOff>
      <xdr:row>40</xdr:row>
      <xdr:rowOff>106029</xdr:rowOff>
    </xdr:from>
    <xdr:to>
      <xdr:col>19</xdr:col>
      <xdr:colOff>1598085</xdr:colOff>
      <xdr:row>40</xdr:row>
      <xdr:rowOff>1374985</xdr:rowOff>
    </xdr:to>
    <xdr:pic>
      <xdr:nvPicPr>
        <xdr:cNvPr id="66" name="Picture 65" descr="A white chair with a black background&#10;&#10;Description automatically generated with low confidence">
          <a:extLst>
            <a:ext uri="{FF2B5EF4-FFF2-40B4-BE49-F238E27FC236}">
              <a16:creationId xmlns:a16="http://schemas.microsoft.com/office/drawing/2014/main" id="{0B1F001E-9E18-40ED-810D-EF706C13D093}"/>
            </a:ext>
          </a:extLst>
        </xdr:cNvPr>
        <xdr:cNvPicPr>
          <a:picLocks noChangeAspect="1"/>
        </xdr:cNvPicPr>
      </xdr:nvPicPr>
      <xdr:blipFill rotWithShape="1">
        <a:blip xmlns:r="http://schemas.openxmlformats.org/officeDocument/2006/relationships" r:embed="rId40" cstate="print">
          <a:extLst>
            <a:ext uri="{BEBA8EAE-BF5A-486C-A8C5-ECC9F3942E4B}">
              <a14:imgProps xmlns:a14="http://schemas.microsoft.com/office/drawing/2010/main">
                <a14:imgLayer r:embed="rId41">
                  <a14:imgEffect>
                    <a14:colorTemperature colorTemp="5300"/>
                  </a14:imgEffect>
                </a14:imgLayer>
              </a14:imgProps>
            </a:ext>
            <a:ext uri="{28A0092B-C50C-407E-A947-70E740481C1C}">
              <a14:useLocalDpi xmlns:a14="http://schemas.microsoft.com/office/drawing/2010/main" val="0"/>
            </a:ext>
          </a:extLst>
        </a:blip>
        <a:srcRect t="10639" b="9118"/>
        <a:stretch/>
      </xdr:blipFill>
      <xdr:spPr>
        <a:xfrm>
          <a:off x="7362498" y="18552779"/>
          <a:ext cx="1167670" cy="1268956"/>
        </a:xfrm>
        <a:prstGeom prst="rect">
          <a:avLst/>
        </a:prstGeom>
      </xdr:spPr>
    </xdr:pic>
    <xdr:clientData/>
  </xdr:twoCellAnchor>
  <xdr:twoCellAnchor editAs="oneCell">
    <xdr:from>
      <xdr:col>20</xdr:col>
      <xdr:colOff>402167</xdr:colOff>
      <xdr:row>40</xdr:row>
      <xdr:rowOff>349250</xdr:rowOff>
    </xdr:from>
    <xdr:to>
      <xdr:col>20</xdr:col>
      <xdr:colOff>1126067</xdr:colOff>
      <xdr:row>40</xdr:row>
      <xdr:rowOff>1073150</xdr:rowOff>
    </xdr:to>
    <xdr:pic>
      <xdr:nvPicPr>
        <xdr:cNvPr id="70" name="Picture 69" descr="Background pattern&#10;&#10;Description automatically generated">
          <a:extLst>
            <a:ext uri="{FF2B5EF4-FFF2-40B4-BE49-F238E27FC236}">
              <a16:creationId xmlns:a16="http://schemas.microsoft.com/office/drawing/2014/main" id="{6F353587-51E0-4E86-997E-7D3A89B5EE0D}"/>
            </a:ext>
          </a:extLst>
        </xdr:cNvPr>
        <xdr:cNvPicPr>
          <a:picLocks noChangeAspect="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9472084" y="18796000"/>
          <a:ext cx="723900" cy="723900"/>
        </a:xfrm>
        <a:prstGeom prst="rect">
          <a:avLst/>
        </a:prstGeom>
      </xdr:spPr>
    </xdr:pic>
    <xdr:clientData/>
  </xdr:twoCellAnchor>
  <xdr:twoCellAnchor editAs="oneCell">
    <xdr:from>
      <xdr:col>19</xdr:col>
      <xdr:colOff>522395</xdr:colOff>
      <xdr:row>18</xdr:row>
      <xdr:rowOff>60919</xdr:rowOff>
    </xdr:from>
    <xdr:to>
      <xdr:col>19</xdr:col>
      <xdr:colOff>1602059</xdr:colOff>
      <xdr:row>19</xdr:row>
      <xdr:rowOff>5789</xdr:rowOff>
    </xdr:to>
    <xdr:pic>
      <xdr:nvPicPr>
        <xdr:cNvPr id="71" name="Picture 70">
          <a:extLst>
            <a:ext uri="{FF2B5EF4-FFF2-40B4-BE49-F238E27FC236}">
              <a16:creationId xmlns:a16="http://schemas.microsoft.com/office/drawing/2014/main" id="{987741E4-7126-DA1E-27C4-B843DB1688DD}"/>
            </a:ext>
          </a:extLst>
        </xdr:cNvPr>
        <xdr:cNvPicPr>
          <a:picLocks noChangeAspect="1"/>
        </xdr:cNvPicPr>
      </xdr:nvPicPr>
      <xdr:blipFill>
        <a:blip xmlns:r="http://schemas.openxmlformats.org/officeDocument/2006/relationships" r:embed="rId44"/>
        <a:stretch>
          <a:fillRect/>
        </a:stretch>
      </xdr:blipFill>
      <xdr:spPr>
        <a:xfrm>
          <a:off x="18306931" y="2659883"/>
          <a:ext cx="1079664" cy="1237549"/>
        </a:xfrm>
        <a:prstGeom prst="rect">
          <a:avLst/>
        </a:prstGeom>
      </xdr:spPr>
    </xdr:pic>
    <xdr:clientData/>
  </xdr:twoCellAnchor>
  <xdr:oneCellAnchor>
    <xdr:from>
      <xdr:col>22</xdr:col>
      <xdr:colOff>391583</xdr:colOff>
      <xdr:row>18</xdr:row>
      <xdr:rowOff>254000</xdr:rowOff>
    </xdr:from>
    <xdr:ext cx="698500" cy="731089"/>
    <xdr:pic>
      <xdr:nvPicPr>
        <xdr:cNvPr id="72" name="Picture 71">
          <a:extLst>
            <a:ext uri="{FF2B5EF4-FFF2-40B4-BE49-F238E27FC236}">
              <a16:creationId xmlns:a16="http://schemas.microsoft.com/office/drawing/2014/main" id="{73D98E96-4879-43A8-ABFE-042008EA6A27}"/>
            </a:ext>
          </a:extLst>
        </xdr:cNvPr>
        <xdr:cNvPicPr>
          <a:picLocks noChangeAspect="1"/>
        </xdr:cNvPicPr>
      </xdr:nvPicPr>
      <xdr:blipFill>
        <a:blip xmlns:r="http://schemas.openxmlformats.org/officeDocument/2006/relationships" r:embed="rId32"/>
        <a:stretch>
          <a:fillRect/>
        </a:stretch>
      </xdr:blipFill>
      <xdr:spPr>
        <a:xfrm>
          <a:off x="16245416" y="4942417"/>
          <a:ext cx="698500" cy="731089"/>
        </a:xfrm>
        <a:prstGeom prst="rect">
          <a:avLst/>
        </a:prstGeom>
      </xdr:spPr>
    </xdr:pic>
    <xdr:clientData/>
  </xdr:oneCellAnchor>
  <xdr:twoCellAnchor>
    <xdr:from>
      <xdr:col>20</xdr:col>
      <xdr:colOff>148168</xdr:colOff>
      <xdr:row>21</xdr:row>
      <xdr:rowOff>254000</xdr:rowOff>
    </xdr:from>
    <xdr:to>
      <xdr:col>20</xdr:col>
      <xdr:colOff>1177316</xdr:colOff>
      <xdr:row>21</xdr:row>
      <xdr:rowOff>1120961</xdr:rowOff>
    </xdr:to>
    <xdr:sp macro="" textlink="">
      <xdr:nvSpPr>
        <xdr:cNvPr id="73" name="object 19">
          <a:extLst>
            <a:ext uri="{FF2B5EF4-FFF2-40B4-BE49-F238E27FC236}">
              <a16:creationId xmlns:a16="http://schemas.microsoft.com/office/drawing/2014/main" id="{0543B7C8-E7DC-41B2-A460-220DC20E93D0}"/>
            </a:ext>
          </a:extLst>
        </xdr:cNvPr>
        <xdr:cNvSpPr/>
      </xdr:nvSpPr>
      <xdr:spPr>
        <a:xfrm>
          <a:off x="9218085" y="4942417"/>
          <a:ext cx="1029148" cy="866961"/>
        </a:xfrm>
        <a:prstGeom prst="rect">
          <a:avLst/>
        </a:prstGeom>
        <a:blipFill>
          <a:blip xmlns:r="http://schemas.openxmlformats.org/officeDocument/2006/relationships" r:embed="rId13" cstate="email">
            <a:extLst>
              <a:ext uri="{28A0092B-C50C-407E-A947-70E740481C1C}">
                <a14:useLocalDpi xmlns:a14="http://schemas.microsoft.com/office/drawing/2010/main"/>
              </a:ext>
            </a:extLst>
          </a:blip>
          <a:stretch>
            <a:fillRect/>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21</xdr:col>
      <xdr:colOff>0</xdr:colOff>
      <xdr:row>21</xdr:row>
      <xdr:rowOff>0</xdr:rowOff>
    </xdr:from>
    <xdr:ext cx="304800" cy="304800"/>
    <xdr:sp macro="" textlink="">
      <xdr:nvSpPr>
        <xdr:cNvPr id="74" name="AutoShape 3" descr="Contemporary high bar table - JANIS - Essential Home - marble / polished  brass base / marble base">
          <a:extLst>
            <a:ext uri="{FF2B5EF4-FFF2-40B4-BE49-F238E27FC236}">
              <a16:creationId xmlns:a16="http://schemas.microsoft.com/office/drawing/2014/main" id="{7862E29A-B0F0-43BE-AC02-C55BAC46A5C6}"/>
            </a:ext>
          </a:extLst>
        </xdr:cNvPr>
        <xdr:cNvSpPr>
          <a:spLocks noChangeAspect="1" noChangeArrowheads="1"/>
        </xdr:cNvSpPr>
      </xdr:nvSpPr>
      <xdr:spPr bwMode="auto">
        <a:xfrm>
          <a:off x="12276667" y="468841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21</xdr:col>
      <xdr:colOff>127000</xdr:colOff>
      <xdr:row>21</xdr:row>
      <xdr:rowOff>285751</xdr:rowOff>
    </xdr:from>
    <xdr:ext cx="742950" cy="742949"/>
    <xdr:pic>
      <xdr:nvPicPr>
        <xdr:cNvPr id="75" name="Picture 74" descr="A picture containing water, outdoor, sunset&#10;&#10;Description automatically generated">
          <a:extLst>
            <a:ext uri="{FF2B5EF4-FFF2-40B4-BE49-F238E27FC236}">
              <a16:creationId xmlns:a16="http://schemas.microsoft.com/office/drawing/2014/main" id="{101670BA-D56C-4744-A1DD-AEBE4C3496F3}"/>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12403667" y="4974168"/>
          <a:ext cx="742949" cy="742950"/>
        </a:xfrm>
        <a:prstGeom prst="rect">
          <a:avLst/>
        </a:prstGeom>
      </xdr:spPr>
    </xdr:pic>
    <xdr:clientData/>
  </xdr:oneCellAnchor>
  <xdr:oneCellAnchor>
    <xdr:from>
      <xdr:col>19</xdr:col>
      <xdr:colOff>495181</xdr:colOff>
      <xdr:row>21</xdr:row>
      <xdr:rowOff>33704</xdr:rowOff>
    </xdr:from>
    <xdr:ext cx="1079664" cy="1258974"/>
    <xdr:pic>
      <xdr:nvPicPr>
        <xdr:cNvPr id="76" name="Picture 75">
          <a:extLst>
            <a:ext uri="{FF2B5EF4-FFF2-40B4-BE49-F238E27FC236}">
              <a16:creationId xmlns:a16="http://schemas.microsoft.com/office/drawing/2014/main" id="{55C25EF1-079F-40A9-8328-CAFA4230B3BB}"/>
            </a:ext>
          </a:extLst>
        </xdr:cNvPr>
        <xdr:cNvPicPr>
          <a:picLocks noChangeAspect="1"/>
        </xdr:cNvPicPr>
      </xdr:nvPicPr>
      <xdr:blipFill>
        <a:blip xmlns:r="http://schemas.openxmlformats.org/officeDocument/2006/relationships" r:embed="rId44"/>
        <a:stretch>
          <a:fillRect/>
        </a:stretch>
      </xdr:blipFill>
      <xdr:spPr>
        <a:xfrm>
          <a:off x="18279717" y="4442418"/>
          <a:ext cx="1079664" cy="1258974"/>
        </a:xfrm>
        <a:prstGeom prst="rect">
          <a:avLst/>
        </a:prstGeom>
      </xdr:spPr>
    </xdr:pic>
    <xdr:clientData/>
  </xdr:oneCellAnchor>
  <xdr:oneCellAnchor>
    <xdr:from>
      <xdr:col>22</xdr:col>
      <xdr:colOff>391583</xdr:colOff>
      <xdr:row>21</xdr:row>
      <xdr:rowOff>254000</xdr:rowOff>
    </xdr:from>
    <xdr:ext cx="698500" cy="731089"/>
    <xdr:pic>
      <xdr:nvPicPr>
        <xdr:cNvPr id="77" name="Picture 76">
          <a:extLst>
            <a:ext uri="{FF2B5EF4-FFF2-40B4-BE49-F238E27FC236}">
              <a16:creationId xmlns:a16="http://schemas.microsoft.com/office/drawing/2014/main" id="{85944E13-6A90-423E-A7B7-717ED370C147}"/>
            </a:ext>
          </a:extLst>
        </xdr:cNvPr>
        <xdr:cNvPicPr>
          <a:picLocks noChangeAspect="1"/>
        </xdr:cNvPicPr>
      </xdr:nvPicPr>
      <xdr:blipFill>
        <a:blip xmlns:r="http://schemas.openxmlformats.org/officeDocument/2006/relationships" r:embed="rId32"/>
        <a:stretch>
          <a:fillRect/>
        </a:stretch>
      </xdr:blipFill>
      <xdr:spPr>
        <a:xfrm>
          <a:off x="16245416" y="4942417"/>
          <a:ext cx="698500" cy="731089"/>
        </a:xfrm>
        <a:prstGeom prst="rect">
          <a:avLst/>
        </a:prstGeom>
      </xdr:spPr>
    </xdr:pic>
    <xdr:clientData/>
  </xdr:oneCellAnchor>
  <xdr:twoCellAnchor>
    <xdr:from>
      <xdr:col>19</xdr:col>
      <xdr:colOff>700325</xdr:colOff>
      <xdr:row>60</xdr:row>
      <xdr:rowOff>84668</xdr:rowOff>
    </xdr:from>
    <xdr:to>
      <xdr:col>19</xdr:col>
      <xdr:colOff>1503209</xdr:colOff>
      <xdr:row>60</xdr:row>
      <xdr:rowOff>1427480</xdr:rowOff>
    </xdr:to>
    <xdr:sp macro="" textlink="">
      <xdr:nvSpPr>
        <xdr:cNvPr id="78" name="object 9">
          <a:extLst>
            <a:ext uri="{FF2B5EF4-FFF2-40B4-BE49-F238E27FC236}">
              <a16:creationId xmlns:a16="http://schemas.microsoft.com/office/drawing/2014/main" id="{4EC98E07-6724-F33B-CD52-647CF52CCF4A}"/>
            </a:ext>
          </a:extLst>
        </xdr:cNvPr>
        <xdr:cNvSpPr/>
      </xdr:nvSpPr>
      <xdr:spPr>
        <a:xfrm>
          <a:off x="7632408" y="31548918"/>
          <a:ext cx="802884" cy="1342812"/>
        </a:xfrm>
        <a:prstGeom prst="rect">
          <a:avLst/>
        </a:prstGeom>
        <a:blipFill>
          <a:blip xmlns:r="http://schemas.openxmlformats.org/officeDocument/2006/relationships" r:embed="rId45"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20</xdr:col>
      <xdr:colOff>296333</xdr:colOff>
      <xdr:row>60</xdr:row>
      <xdr:rowOff>275167</xdr:rowOff>
    </xdr:from>
    <xdr:to>
      <xdr:col>20</xdr:col>
      <xdr:colOff>1006517</xdr:colOff>
      <xdr:row>60</xdr:row>
      <xdr:rowOff>999067</xdr:rowOff>
    </xdr:to>
    <xdr:sp macro="" textlink="">
      <xdr:nvSpPr>
        <xdr:cNvPr id="79" name="object 19">
          <a:extLst>
            <a:ext uri="{FF2B5EF4-FFF2-40B4-BE49-F238E27FC236}">
              <a16:creationId xmlns:a16="http://schemas.microsoft.com/office/drawing/2014/main" id="{6DA2AF27-F8AF-1DB4-05B3-0CC07006CE63}"/>
            </a:ext>
          </a:extLst>
        </xdr:cNvPr>
        <xdr:cNvSpPr/>
      </xdr:nvSpPr>
      <xdr:spPr>
        <a:xfrm>
          <a:off x="9366250" y="31739417"/>
          <a:ext cx="710184" cy="723900"/>
        </a:xfrm>
        <a:prstGeom prst="rect">
          <a:avLst/>
        </a:prstGeom>
        <a:blipFill>
          <a:blip xmlns:r="http://schemas.openxmlformats.org/officeDocument/2006/relationships" r:embed="rId46"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21</xdr:col>
      <xdr:colOff>219075</xdr:colOff>
      <xdr:row>60</xdr:row>
      <xdr:rowOff>295275</xdr:rowOff>
    </xdr:from>
    <xdr:ext cx="724539" cy="1004607"/>
    <xdr:pic>
      <xdr:nvPicPr>
        <xdr:cNvPr id="80" name="Picture 79" descr="Background pattern&#10;&#10;Description automatically generated">
          <a:extLst>
            <a:ext uri="{FF2B5EF4-FFF2-40B4-BE49-F238E27FC236}">
              <a16:creationId xmlns:a16="http://schemas.microsoft.com/office/drawing/2014/main" id="{B039E5A0-12D3-416A-9334-2F28F73EECF7}"/>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2495742" y="29410025"/>
          <a:ext cx="724539" cy="1004607"/>
        </a:xfrm>
        <a:prstGeom prst="rect">
          <a:avLst/>
        </a:prstGeom>
      </xdr:spPr>
    </xdr:pic>
    <xdr:clientData/>
  </xdr:oneCellAnchor>
  <xdr:twoCellAnchor editAs="oneCell">
    <xdr:from>
      <xdr:col>19</xdr:col>
      <xdr:colOff>273540</xdr:colOff>
      <xdr:row>56</xdr:row>
      <xdr:rowOff>175955</xdr:rowOff>
    </xdr:from>
    <xdr:to>
      <xdr:col>19</xdr:col>
      <xdr:colOff>1500344</xdr:colOff>
      <xdr:row>56</xdr:row>
      <xdr:rowOff>1566333</xdr:rowOff>
    </xdr:to>
    <xdr:pic>
      <xdr:nvPicPr>
        <xdr:cNvPr id="81" name="Picture 80">
          <a:extLst>
            <a:ext uri="{FF2B5EF4-FFF2-40B4-BE49-F238E27FC236}">
              <a16:creationId xmlns:a16="http://schemas.microsoft.com/office/drawing/2014/main" id="{7F5B6A06-AFB6-4AD1-27CA-663EFEE70260}"/>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34984" t="20051" r="31683" b="12788"/>
        <a:stretch/>
      </xdr:blipFill>
      <xdr:spPr>
        <a:xfrm>
          <a:off x="7205623" y="29290705"/>
          <a:ext cx="1226804" cy="1390378"/>
        </a:xfrm>
        <a:prstGeom prst="rect">
          <a:avLst/>
        </a:prstGeom>
      </xdr:spPr>
    </xdr:pic>
    <xdr:clientData/>
  </xdr:twoCellAnchor>
  <xdr:twoCellAnchor editAs="oneCell">
    <xdr:from>
      <xdr:col>20</xdr:col>
      <xdr:colOff>328083</xdr:colOff>
      <xdr:row>56</xdr:row>
      <xdr:rowOff>444500</xdr:rowOff>
    </xdr:from>
    <xdr:to>
      <xdr:col>20</xdr:col>
      <xdr:colOff>1051983</xdr:colOff>
      <xdr:row>56</xdr:row>
      <xdr:rowOff>1179398</xdr:rowOff>
    </xdr:to>
    <xdr:pic>
      <xdr:nvPicPr>
        <xdr:cNvPr id="82" name="Picture 81">
          <a:extLst>
            <a:ext uri="{FF2B5EF4-FFF2-40B4-BE49-F238E27FC236}">
              <a16:creationId xmlns:a16="http://schemas.microsoft.com/office/drawing/2014/main" id="{7B772116-06BF-EBDC-0E9F-AB1CD8F7ADB0}"/>
            </a:ext>
          </a:extLst>
        </xdr:cNvPr>
        <xdr:cNvPicPr>
          <a:picLocks noChangeAspect="1"/>
        </xdr:cNvPicPr>
      </xdr:nvPicPr>
      <xdr:blipFill rotWithShape="1">
        <a:blip xmlns:r="http://schemas.openxmlformats.org/officeDocument/2006/relationships" r:embed="rId48">
          <a:extLst>
            <a:ext uri="{28A0092B-C50C-407E-A947-70E740481C1C}">
              <a14:useLocalDpi xmlns:a14="http://schemas.microsoft.com/office/drawing/2010/main" val="0"/>
            </a:ext>
          </a:extLst>
        </a:blip>
        <a:srcRect t="89240" r="89444"/>
        <a:stretch/>
      </xdr:blipFill>
      <xdr:spPr>
        <a:xfrm>
          <a:off x="9398000" y="29559250"/>
          <a:ext cx="723900" cy="734898"/>
        </a:xfrm>
        <a:prstGeom prst="rect">
          <a:avLst/>
        </a:prstGeom>
      </xdr:spPr>
    </xdr:pic>
    <xdr:clientData/>
  </xdr:twoCellAnchor>
  <xdr:twoCellAnchor editAs="oneCell">
    <xdr:from>
      <xdr:col>19</xdr:col>
      <xdr:colOff>503517</xdr:colOff>
      <xdr:row>67</xdr:row>
      <xdr:rowOff>153681</xdr:rowOff>
    </xdr:from>
    <xdr:to>
      <xdr:col>19</xdr:col>
      <xdr:colOff>1534583</xdr:colOff>
      <xdr:row>67</xdr:row>
      <xdr:rowOff>1024195</xdr:rowOff>
    </xdr:to>
    <xdr:pic>
      <xdr:nvPicPr>
        <xdr:cNvPr id="83" name="Picture 82">
          <a:extLst>
            <a:ext uri="{FF2B5EF4-FFF2-40B4-BE49-F238E27FC236}">
              <a16:creationId xmlns:a16="http://schemas.microsoft.com/office/drawing/2014/main" id="{78CE0335-11E4-8C6B-99DE-F33DB3DFFC93}"/>
            </a:ext>
          </a:extLst>
        </xdr:cNvPr>
        <xdr:cNvPicPr>
          <a:picLocks noChangeAspect="1" noChangeArrowheads="1"/>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saturation sat="135000"/>
                  </a14:imgEffect>
                </a14:imgLayer>
              </a14:imgProps>
            </a:ext>
            <a:ext uri="{28A0092B-C50C-407E-A947-70E740481C1C}">
              <a14:useLocalDpi xmlns:a14="http://schemas.microsoft.com/office/drawing/2010/main" val="0"/>
            </a:ext>
          </a:extLst>
        </a:blip>
        <a:srcRect/>
        <a:stretch>
          <a:fillRect/>
        </a:stretch>
      </xdr:blipFill>
      <xdr:spPr bwMode="auto">
        <a:xfrm>
          <a:off x="7435600" y="35777181"/>
          <a:ext cx="1031066" cy="870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631523</xdr:colOff>
      <xdr:row>69</xdr:row>
      <xdr:rowOff>111000</xdr:rowOff>
    </xdr:from>
    <xdr:to>
      <xdr:col>19</xdr:col>
      <xdr:colOff>1439333</xdr:colOff>
      <xdr:row>69</xdr:row>
      <xdr:rowOff>1043542</xdr:rowOff>
    </xdr:to>
    <xdr:pic>
      <xdr:nvPicPr>
        <xdr:cNvPr id="84" name="Picture 83" descr="Hetherington Large Wooden Pouffe, Coventry Grey &amp; Dark Stain Wood Fabric |  MADE.com">
          <a:extLst>
            <a:ext uri="{FF2B5EF4-FFF2-40B4-BE49-F238E27FC236}">
              <a16:creationId xmlns:a16="http://schemas.microsoft.com/office/drawing/2014/main" id="{A2FBE882-839D-976B-D058-BB1839EA8BCD}"/>
            </a:ext>
          </a:extLst>
        </xdr:cNvPr>
        <xdr:cNvPicPr>
          <a:picLocks noChangeAspect="1" noChangeArrowheads="1"/>
        </xdr:cNvPicPr>
      </xdr:nvPicPr>
      <xdr:blipFill rotWithShape="1">
        <a:blip xmlns:r="http://schemas.openxmlformats.org/officeDocument/2006/relationships" r:embed="rId51" cstate="print">
          <a:clrChange>
            <a:clrFrom>
              <a:srgbClr val="F5F5F3"/>
            </a:clrFrom>
            <a:clrTo>
              <a:srgbClr val="F5F5F3">
                <a:alpha val="0"/>
              </a:srgbClr>
            </a:clrTo>
          </a:clrChange>
          <a:extLst>
            <a:ext uri="{28A0092B-C50C-407E-A947-70E740481C1C}">
              <a14:useLocalDpi xmlns:a14="http://schemas.microsoft.com/office/drawing/2010/main" val="0"/>
            </a:ext>
          </a:extLst>
        </a:blip>
        <a:srcRect l="5605" t="18965" r="5573" b="15899"/>
        <a:stretch/>
      </xdr:blipFill>
      <xdr:spPr bwMode="auto">
        <a:xfrm>
          <a:off x="7563606" y="37184417"/>
          <a:ext cx="807810" cy="932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444500</xdr:colOff>
      <xdr:row>69</xdr:row>
      <xdr:rowOff>190500</xdr:rowOff>
    </xdr:from>
    <xdr:to>
      <xdr:col>20</xdr:col>
      <xdr:colOff>1171131</xdr:colOff>
      <xdr:row>69</xdr:row>
      <xdr:rowOff>914400</xdr:rowOff>
    </xdr:to>
    <xdr:pic>
      <xdr:nvPicPr>
        <xdr:cNvPr id="85" name="Picture 84" descr="Background pattern&#10;&#10;Description automatically generated">
          <a:extLst>
            <a:ext uri="{FF2B5EF4-FFF2-40B4-BE49-F238E27FC236}">
              <a16:creationId xmlns:a16="http://schemas.microsoft.com/office/drawing/2014/main" id="{84EE6EB9-470A-479C-B87D-727671694336}"/>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r="57128" b="78644"/>
        <a:stretch/>
      </xdr:blipFill>
      <xdr:spPr>
        <a:xfrm>
          <a:off x="9514417" y="37263917"/>
          <a:ext cx="726631" cy="723900"/>
        </a:xfrm>
        <a:prstGeom prst="rect">
          <a:avLst/>
        </a:prstGeom>
      </xdr:spPr>
    </xdr:pic>
    <xdr:clientData/>
  </xdr:twoCellAnchor>
  <xdr:twoCellAnchor editAs="oneCell">
    <xdr:from>
      <xdr:col>20</xdr:col>
      <xdr:colOff>423333</xdr:colOff>
      <xdr:row>67</xdr:row>
      <xdr:rowOff>137583</xdr:rowOff>
    </xdr:from>
    <xdr:to>
      <xdr:col>20</xdr:col>
      <xdr:colOff>1147233</xdr:colOff>
      <xdr:row>67</xdr:row>
      <xdr:rowOff>861483</xdr:rowOff>
    </xdr:to>
    <xdr:pic>
      <xdr:nvPicPr>
        <xdr:cNvPr id="86" name="Picture 85" descr="Background pattern&#10;&#10;Description automatically generated">
          <a:extLst>
            <a:ext uri="{FF2B5EF4-FFF2-40B4-BE49-F238E27FC236}">
              <a16:creationId xmlns:a16="http://schemas.microsoft.com/office/drawing/2014/main" id="{E3C17326-BD92-4C46-AE59-0ABAEFA6564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493250" y="35761083"/>
          <a:ext cx="723900" cy="723900"/>
        </a:xfrm>
        <a:prstGeom prst="rect">
          <a:avLst/>
        </a:prstGeom>
      </xdr:spPr>
    </xdr:pic>
    <xdr:clientData/>
  </xdr:twoCellAnchor>
  <xdr:oneCellAnchor>
    <xdr:from>
      <xdr:col>21</xdr:col>
      <xdr:colOff>494241</xdr:colOff>
      <xdr:row>69</xdr:row>
      <xdr:rowOff>115358</xdr:rowOff>
    </xdr:from>
    <xdr:ext cx="724539" cy="1004607"/>
    <xdr:pic>
      <xdr:nvPicPr>
        <xdr:cNvPr id="90" name="Picture 89" descr="Background pattern&#10;&#10;Description automatically generated">
          <a:extLst>
            <a:ext uri="{FF2B5EF4-FFF2-40B4-BE49-F238E27FC236}">
              <a16:creationId xmlns:a16="http://schemas.microsoft.com/office/drawing/2014/main" id="{AEB77C16-C125-4C5B-93E7-E671915B84B2}"/>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2770908" y="37188775"/>
          <a:ext cx="724539" cy="1004607"/>
        </a:xfrm>
        <a:prstGeom prst="rect">
          <a:avLst/>
        </a:prstGeom>
      </xdr:spPr>
    </xdr:pic>
    <xdr:clientData/>
  </xdr:oneCellAnchor>
  <xdr:twoCellAnchor editAs="oneCell">
    <xdr:from>
      <xdr:col>19</xdr:col>
      <xdr:colOff>443649</xdr:colOff>
      <xdr:row>64</xdr:row>
      <xdr:rowOff>237244</xdr:rowOff>
    </xdr:from>
    <xdr:to>
      <xdr:col>19</xdr:col>
      <xdr:colOff>1452523</xdr:colOff>
      <xdr:row>64</xdr:row>
      <xdr:rowOff>1418168</xdr:rowOff>
    </xdr:to>
    <xdr:pic>
      <xdr:nvPicPr>
        <xdr:cNvPr id="92" name="Picture 91">
          <a:extLst>
            <a:ext uri="{FF2B5EF4-FFF2-40B4-BE49-F238E27FC236}">
              <a16:creationId xmlns:a16="http://schemas.microsoft.com/office/drawing/2014/main" id="{0FC03755-2193-2594-2FDB-26B5279528FE}"/>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7375732" y="33871077"/>
          <a:ext cx="1008874" cy="1180924"/>
        </a:xfrm>
        <a:prstGeom prst="rect">
          <a:avLst/>
        </a:prstGeom>
      </xdr:spPr>
    </xdr:pic>
    <xdr:clientData/>
  </xdr:twoCellAnchor>
  <xdr:twoCellAnchor editAs="oneCell">
    <xdr:from>
      <xdr:col>20</xdr:col>
      <xdr:colOff>1386416</xdr:colOff>
      <xdr:row>64</xdr:row>
      <xdr:rowOff>243417</xdr:rowOff>
    </xdr:from>
    <xdr:to>
      <xdr:col>20</xdr:col>
      <xdr:colOff>2065144</xdr:colOff>
      <xdr:row>64</xdr:row>
      <xdr:rowOff>944234</xdr:rowOff>
    </xdr:to>
    <xdr:pic>
      <xdr:nvPicPr>
        <xdr:cNvPr id="93" name="Picture 92">
          <a:extLst>
            <a:ext uri="{FF2B5EF4-FFF2-40B4-BE49-F238E27FC236}">
              <a16:creationId xmlns:a16="http://schemas.microsoft.com/office/drawing/2014/main" id="{BB42E142-91C7-202B-DA71-76EC24EC40CC}"/>
            </a:ext>
          </a:extLst>
        </xdr:cNvPr>
        <xdr:cNvPicPr>
          <a:picLocks noChangeAspect="1"/>
        </xdr:cNvPicPr>
      </xdr:nvPicPr>
      <xdr:blipFill>
        <a:blip xmlns:r="http://schemas.openxmlformats.org/officeDocument/2006/relationships" r:embed="rId54"/>
        <a:stretch>
          <a:fillRect/>
        </a:stretch>
      </xdr:blipFill>
      <xdr:spPr>
        <a:xfrm>
          <a:off x="10456333" y="33877250"/>
          <a:ext cx="678728" cy="70081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8"/>
  <sheetViews>
    <sheetView topLeftCell="A8" workbookViewId="0">
      <selection activeCell="N42" sqref="N42"/>
    </sheetView>
  </sheetViews>
  <sheetFormatPr defaultColWidth="9.140625" defaultRowHeight="14.25"/>
  <cols>
    <col min="1" max="1" width="40.7109375" style="17" customWidth="1"/>
    <col min="2" max="2" width="7" style="136" customWidth="1"/>
    <col min="3" max="3" width="9.85546875" style="136" customWidth="1"/>
    <col min="4" max="4" width="9.85546875" style="137" customWidth="1"/>
    <col min="5" max="5" width="27.140625" style="137" customWidth="1"/>
    <col min="6" max="16384" width="9.140625" style="100"/>
  </cols>
  <sheetData>
    <row r="1" spans="1:5">
      <c r="A1" s="122"/>
      <c r="B1" s="123"/>
      <c r="C1" s="123"/>
      <c r="D1" s="124"/>
      <c r="E1" s="125"/>
    </row>
    <row r="2" spans="1:5">
      <c r="A2" s="126"/>
      <c r="B2" s="127"/>
      <c r="C2" s="127"/>
      <c r="D2" s="128"/>
      <c r="E2" s="129"/>
    </row>
    <row r="3" spans="1:5">
      <c r="A3" s="126"/>
      <c r="B3" s="127"/>
      <c r="C3" s="127"/>
      <c r="D3" s="128"/>
      <c r="E3" s="129"/>
    </row>
    <row r="4" spans="1:5">
      <c r="A4" s="126"/>
      <c r="B4" s="127"/>
      <c r="C4" s="127"/>
      <c r="D4" s="128"/>
      <c r="E4" s="129"/>
    </row>
    <row r="5" spans="1:5">
      <c r="A5" s="126"/>
      <c r="B5" s="127"/>
      <c r="C5" s="127"/>
      <c r="D5" s="128"/>
      <c r="E5" s="129"/>
    </row>
    <row r="6" spans="1:5">
      <c r="A6" s="126"/>
      <c r="B6" s="127"/>
      <c r="C6" s="127"/>
      <c r="D6" s="128"/>
      <c r="E6" s="129"/>
    </row>
    <row r="7" spans="1:5" ht="15" thickBot="1">
      <c r="A7" s="126"/>
      <c r="B7" s="127"/>
      <c r="C7" s="127"/>
      <c r="D7" s="128"/>
      <c r="E7" s="129"/>
    </row>
    <row r="8" spans="1:5" ht="34.5" customHeight="1" thickBot="1">
      <c r="A8" s="491" t="s">
        <v>818</v>
      </c>
      <c r="B8" s="492"/>
      <c r="C8" s="492"/>
      <c r="D8" s="492"/>
      <c r="E8" s="493"/>
    </row>
    <row r="9" spans="1:5">
      <c r="A9" s="126"/>
      <c r="B9" s="127"/>
      <c r="C9" s="127"/>
      <c r="D9" s="128"/>
      <c r="E9" s="129"/>
    </row>
    <row r="10" spans="1:5">
      <c r="A10" s="126"/>
      <c r="B10" s="127"/>
      <c r="C10" s="127"/>
      <c r="D10" s="128"/>
      <c r="E10" s="129"/>
    </row>
    <row r="11" spans="1:5" ht="12.75" customHeight="1">
      <c r="A11" s="130"/>
      <c r="B11" s="131"/>
      <c r="C11" s="131"/>
      <c r="D11" s="131"/>
      <c r="E11" s="132"/>
    </row>
    <row r="12" spans="1:5" ht="12.75" customHeight="1">
      <c r="A12" s="130"/>
      <c r="B12" s="131"/>
      <c r="C12" s="131"/>
      <c r="D12" s="131"/>
      <c r="E12" s="132"/>
    </row>
    <row r="13" spans="1:5" ht="12.75" customHeight="1">
      <c r="A13" s="130"/>
      <c r="B13" s="131"/>
      <c r="C13" s="131"/>
      <c r="D13" s="131"/>
      <c r="E13" s="132"/>
    </row>
    <row r="14" spans="1:5" ht="12.75" customHeight="1">
      <c r="A14" s="130"/>
      <c r="B14" s="131"/>
      <c r="C14" s="131"/>
      <c r="D14" s="131"/>
      <c r="E14" s="132"/>
    </row>
    <row r="15" spans="1:5" ht="12.75" customHeight="1">
      <c r="A15" s="130"/>
      <c r="B15" s="131"/>
      <c r="C15" s="131"/>
      <c r="D15" s="131"/>
      <c r="E15" s="132"/>
    </row>
    <row r="16" spans="1:5" ht="12.75" customHeight="1" thickBot="1">
      <c r="A16" s="130"/>
      <c r="B16" s="131"/>
      <c r="C16" s="131"/>
      <c r="D16" s="131"/>
      <c r="E16" s="132"/>
    </row>
    <row r="17" spans="1:5" ht="15" customHeight="1">
      <c r="A17" s="494" t="s">
        <v>161</v>
      </c>
      <c r="B17" s="495"/>
      <c r="C17" s="495"/>
      <c r="D17" s="495"/>
      <c r="E17" s="496"/>
    </row>
    <row r="18" spans="1:5" ht="15" customHeight="1">
      <c r="A18" s="497"/>
      <c r="B18" s="498"/>
      <c r="C18" s="498"/>
      <c r="D18" s="498"/>
      <c r="E18" s="499"/>
    </row>
    <row r="19" spans="1:5" ht="16.5" customHeight="1">
      <c r="A19" s="500" t="s">
        <v>142</v>
      </c>
      <c r="B19" s="498"/>
      <c r="C19" s="498"/>
      <c r="D19" s="498"/>
      <c r="E19" s="499"/>
    </row>
    <row r="20" spans="1:5" ht="23.25" customHeight="1">
      <c r="A20" s="500" t="s">
        <v>827</v>
      </c>
      <c r="B20" s="498"/>
      <c r="C20" s="498"/>
      <c r="D20" s="498"/>
      <c r="E20" s="499"/>
    </row>
    <row r="21" spans="1:5" ht="17.25" customHeight="1" thickBot="1">
      <c r="A21" s="501" t="s">
        <v>828</v>
      </c>
      <c r="B21" s="502"/>
      <c r="C21" s="502"/>
      <c r="D21" s="502"/>
      <c r="E21" s="503"/>
    </row>
    <row r="22" spans="1:5" ht="14.25" customHeight="1">
      <c r="A22" s="473"/>
      <c r="B22" s="474"/>
      <c r="C22" s="474"/>
      <c r="D22" s="474"/>
      <c r="E22" s="475"/>
    </row>
    <row r="23" spans="1:5">
      <c r="A23" s="470"/>
      <c r="B23" s="471"/>
      <c r="C23" s="471"/>
      <c r="D23" s="471"/>
      <c r="E23" s="472"/>
    </row>
    <row r="24" spans="1:5">
      <c r="A24" s="133"/>
      <c r="B24" s="134"/>
      <c r="C24" s="134"/>
      <c r="D24" s="134"/>
      <c r="E24" s="135"/>
    </row>
    <row r="25" spans="1:5" ht="17.25" customHeight="1">
      <c r="A25" s="473"/>
      <c r="B25" s="474"/>
      <c r="C25" s="474"/>
      <c r="D25" s="474"/>
      <c r="E25" s="475"/>
    </row>
    <row r="26" spans="1:5" ht="17.25" customHeight="1">
      <c r="A26" s="473"/>
      <c r="B26" s="474"/>
      <c r="C26" s="474"/>
      <c r="D26" s="474"/>
      <c r="E26" s="475"/>
    </row>
    <row r="27" spans="1:5" ht="14.25" customHeight="1">
      <c r="A27" s="473"/>
      <c r="B27" s="474"/>
      <c r="C27" s="474"/>
      <c r="D27" s="474"/>
      <c r="E27" s="475"/>
    </row>
    <row r="28" spans="1:5">
      <c r="A28" s="470"/>
      <c r="B28" s="471"/>
      <c r="C28" s="471"/>
      <c r="D28" s="471"/>
      <c r="E28" s="472"/>
    </row>
    <row r="29" spans="1:5" ht="17.25" customHeight="1">
      <c r="A29" s="473"/>
      <c r="B29" s="474"/>
      <c r="C29" s="474"/>
      <c r="D29" s="474"/>
      <c r="E29" s="475"/>
    </row>
    <row r="30" spans="1:5" ht="17.25" customHeight="1">
      <c r="A30" s="473"/>
      <c r="B30" s="474"/>
      <c r="C30" s="474"/>
      <c r="D30" s="474"/>
      <c r="E30" s="475"/>
    </row>
    <row r="31" spans="1:5" ht="14.25" customHeight="1">
      <c r="A31" s="473"/>
      <c r="B31" s="474"/>
      <c r="C31" s="474"/>
      <c r="D31" s="474"/>
      <c r="E31" s="475"/>
    </row>
    <row r="32" spans="1:5">
      <c r="A32" s="470"/>
      <c r="B32" s="471"/>
      <c r="C32" s="471"/>
      <c r="D32" s="471"/>
      <c r="E32" s="472"/>
    </row>
    <row r="33" spans="1:5">
      <c r="A33" s="133"/>
      <c r="B33" s="134"/>
      <c r="C33" s="134"/>
      <c r="D33" s="134"/>
      <c r="E33" s="135"/>
    </row>
    <row r="34" spans="1:5" ht="17.25" customHeight="1">
      <c r="A34" s="473"/>
      <c r="B34" s="474"/>
      <c r="C34" s="474"/>
      <c r="D34" s="474"/>
      <c r="E34" s="475"/>
    </row>
    <row r="35" spans="1:5" ht="17.25" customHeight="1">
      <c r="A35" s="473"/>
      <c r="B35" s="474"/>
      <c r="C35" s="474"/>
      <c r="D35" s="474"/>
      <c r="E35" s="475"/>
    </row>
    <row r="36" spans="1:5" ht="14.25" customHeight="1">
      <c r="A36" s="473"/>
      <c r="B36" s="474"/>
      <c r="C36" s="474"/>
      <c r="D36" s="474"/>
      <c r="E36" s="475"/>
    </row>
    <row r="37" spans="1:5">
      <c r="A37" s="470"/>
      <c r="B37" s="471"/>
      <c r="C37" s="471"/>
      <c r="D37" s="471"/>
      <c r="E37" s="472"/>
    </row>
    <row r="38" spans="1:5" ht="15" thickBot="1">
      <c r="A38" s="133"/>
      <c r="B38" s="134"/>
      <c r="C38" s="134"/>
      <c r="D38" s="134"/>
      <c r="E38" s="135"/>
    </row>
    <row r="39" spans="1:5">
      <c r="A39" s="482" t="s">
        <v>143</v>
      </c>
      <c r="B39" s="483"/>
      <c r="C39" s="483"/>
      <c r="D39" s="483"/>
      <c r="E39" s="484"/>
    </row>
    <row r="40" spans="1:5" ht="18" customHeight="1">
      <c r="A40" s="485" t="s">
        <v>144</v>
      </c>
      <c r="B40" s="486"/>
      <c r="C40" s="486"/>
      <c r="D40" s="486"/>
      <c r="E40" s="487"/>
    </row>
    <row r="41" spans="1:5">
      <c r="A41" s="488" t="s">
        <v>145</v>
      </c>
      <c r="B41" s="489"/>
      <c r="C41" s="489"/>
      <c r="D41" s="489"/>
      <c r="E41" s="490"/>
    </row>
    <row r="42" spans="1:5">
      <c r="A42" s="488" t="s">
        <v>146</v>
      </c>
      <c r="B42" s="489"/>
      <c r="C42" s="489"/>
      <c r="D42" s="489"/>
      <c r="E42" s="490"/>
    </row>
    <row r="43" spans="1:5" ht="15" thickBot="1">
      <c r="A43" s="479" t="s">
        <v>147</v>
      </c>
      <c r="B43" s="480"/>
      <c r="C43" s="480"/>
      <c r="D43" s="480"/>
      <c r="E43" s="481"/>
    </row>
    <row r="44" spans="1:5">
      <c r="A44" s="470"/>
      <c r="B44" s="471"/>
      <c r="C44" s="471"/>
      <c r="D44" s="471"/>
      <c r="E44" s="472"/>
    </row>
    <row r="45" spans="1:5" ht="17.25" customHeight="1">
      <c r="A45" s="473"/>
      <c r="B45" s="474"/>
      <c r="C45" s="474"/>
      <c r="D45" s="474"/>
      <c r="E45" s="475"/>
    </row>
    <row r="46" spans="1:5" ht="14.25" customHeight="1">
      <c r="A46" s="473"/>
      <c r="B46" s="474"/>
      <c r="C46" s="474"/>
      <c r="D46" s="474"/>
      <c r="E46" s="475"/>
    </row>
    <row r="47" spans="1:5">
      <c r="A47" s="470"/>
      <c r="B47" s="471"/>
      <c r="C47" s="471"/>
      <c r="D47" s="471"/>
      <c r="E47" s="472"/>
    </row>
    <row r="48" spans="1:5">
      <c r="A48" s="133"/>
      <c r="B48" s="134"/>
      <c r="C48" s="134"/>
      <c r="D48" s="134"/>
      <c r="E48" s="135"/>
    </row>
    <row r="49" spans="1:5" ht="17.25" customHeight="1" thickBot="1">
      <c r="A49" s="476"/>
      <c r="B49" s="477"/>
      <c r="C49" s="477"/>
      <c r="D49" s="477"/>
      <c r="E49" s="478"/>
    </row>
    <row r="50" spans="1:5">
      <c r="D50" s="100"/>
      <c r="E50" s="100"/>
    </row>
    <row r="51" spans="1:5">
      <c r="C51" s="100"/>
      <c r="D51" s="100"/>
      <c r="E51" s="100"/>
    </row>
    <row r="52" spans="1:5">
      <c r="D52" s="136"/>
      <c r="E52" s="136"/>
    </row>
    <row r="53" spans="1:5">
      <c r="C53" s="100"/>
      <c r="D53" s="100"/>
      <c r="E53" s="100"/>
    </row>
    <row r="54" spans="1:5">
      <c r="D54" s="100"/>
      <c r="E54" s="100"/>
    </row>
    <row r="55" spans="1:5">
      <c r="D55" s="100"/>
      <c r="E55" s="100"/>
    </row>
    <row r="56" spans="1:5">
      <c r="D56" s="100"/>
      <c r="E56" s="100"/>
    </row>
    <row r="57" spans="1:5">
      <c r="D57" s="100"/>
      <c r="E57" s="100"/>
    </row>
    <row r="58" spans="1:5">
      <c r="D58" s="100"/>
      <c r="E58" s="100"/>
    </row>
    <row r="59" spans="1:5">
      <c r="D59" s="100"/>
      <c r="E59" s="100"/>
    </row>
    <row r="60" spans="1:5">
      <c r="D60" s="100"/>
      <c r="E60" s="100"/>
    </row>
    <row r="61" spans="1:5">
      <c r="D61" s="100"/>
      <c r="E61" s="100"/>
    </row>
    <row r="62" spans="1:5">
      <c r="D62" s="100"/>
      <c r="E62" s="100"/>
    </row>
    <row r="63" spans="1:5">
      <c r="D63" s="100"/>
      <c r="E63" s="100"/>
    </row>
    <row r="64" spans="1:5">
      <c r="D64" s="100"/>
      <c r="E64" s="100"/>
    </row>
    <row r="65" spans="4:5">
      <c r="D65" s="100"/>
      <c r="E65" s="100"/>
    </row>
    <row r="66" spans="4:5">
      <c r="D66" s="100"/>
      <c r="E66" s="100"/>
    </row>
    <row r="67" spans="4:5">
      <c r="D67" s="100"/>
      <c r="E67" s="100"/>
    </row>
    <row r="68" spans="4:5">
      <c r="D68" s="100"/>
      <c r="E68" s="100"/>
    </row>
    <row r="69" spans="4:5">
      <c r="D69" s="100"/>
      <c r="E69" s="100"/>
    </row>
    <row r="70" spans="4:5">
      <c r="D70" s="100"/>
      <c r="E70" s="100"/>
    </row>
    <row r="71" spans="4:5">
      <c r="D71" s="100"/>
      <c r="E71" s="100"/>
    </row>
    <row r="72" spans="4:5">
      <c r="D72" s="100"/>
      <c r="E72" s="100"/>
    </row>
    <row r="73" spans="4:5">
      <c r="D73" s="100"/>
      <c r="E73" s="100"/>
    </row>
    <row r="74" spans="4:5">
      <c r="D74" s="100"/>
      <c r="E74" s="100"/>
    </row>
    <row r="75" spans="4:5">
      <c r="D75" s="100"/>
      <c r="E75" s="100"/>
    </row>
    <row r="76" spans="4:5">
      <c r="D76" s="100"/>
      <c r="E76" s="100"/>
    </row>
    <row r="77" spans="4:5">
      <c r="D77" s="100"/>
      <c r="E77" s="100"/>
    </row>
    <row r="78" spans="4:5">
      <c r="D78" s="100"/>
      <c r="E78" s="100"/>
    </row>
  </sheetData>
  <mergeCells count="29">
    <mergeCell ref="A29:E29"/>
    <mergeCell ref="A8:E8"/>
    <mergeCell ref="A17:E18"/>
    <mergeCell ref="A19:E19"/>
    <mergeCell ref="A20:E20"/>
    <mergeCell ref="A21:E21"/>
    <mergeCell ref="A22:E22"/>
    <mergeCell ref="A23:E23"/>
    <mergeCell ref="A25:E25"/>
    <mergeCell ref="A26:E26"/>
    <mergeCell ref="A27:E27"/>
    <mergeCell ref="A28:E28"/>
    <mergeCell ref="A43:E43"/>
    <mergeCell ref="A30:E30"/>
    <mergeCell ref="A31:E31"/>
    <mergeCell ref="A32:E32"/>
    <mergeCell ref="A34:E34"/>
    <mergeCell ref="A35:E35"/>
    <mergeCell ref="A36:E36"/>
    <mergeCell ref="A37:E37"/>
    <mergeCell ref="A39:E39"/>
    <mergeCell ref="A40:E40"/>
    <mergeCell ref="A41:E41"/>
    <mergeCell ref="A42:E42"/>
    <mergeCell ref="A44:E44"/>
    <mergeCell ref="A45:E45"/>
    <mergeCell ref="A46:E46"/>
    <mergeCell ref="A47:E47"/>
    <mergeCell ref="A49:E49"/>
  </mergeCells>
  <pageMargins left="0.62" right="0.35433070866141736" top="0.47244094488188981" bottom="0.51181102362204722" header="0.31496062992125984" footer="0.15748031496062992"/>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5958C-83AD-4FF5-857F-B2894B01B633}">
  <dimension ref="A1:V28"/>
  <sheetViews>
    <sheetView zoomScale="70" zoomScaleNormal="70" zoomScaleSheetLayoutView="100" workbookViewId="0">
      <pane xSplit="8" ySplit="3" topLeftCell="O4" activePane="bottomRight" state="frozen"/>
      <selection pane="topRight" activeCell="I1" sqref="I1"/>
      <selection pane="bottomLeft" activeCell="A4" sqref="A4"/>
      <selection pane="bottomRight" activeCell="S16" sqref="S16:S26"/>
    </sheetView>
  </sheetViews>
  <sheetFormatPr defaultColWidth="9.140625" defaultRowHeight="12.75"/>
  <cols>
    <col min="1" max="1" width="10" style="274" customWidth="1"/>
    <col min="2" max="2" width="15.85546875" style="274" hidden="1" customWidth="1"/>
    <col min="3" max="3" width="42.28515625" style="275" customWidth="1"/>
    <col min="4" max="4" width="65.5703125" style="276" customWidth="1"/>
    <col min="5" max="5" width="6.7109375" style="277" customWidth="1"/>
    <col min="6" max="6" width="6" style="274" customWidth="1"/>
    <col min="7" max="7" width="9" style="274" bestFit="1" customWidth="1"/>
    <col min="8" max="8" width="15.7109375" style="274" bestFit="1" customWidth="1"/>
    <col min="9" max="9" width="11.140625" style="277" bestFit="1" customWidth="1"/>
    <col min="10" max="10" width="17.85546875" style="277" bestFit="1" customWidth="1"/>
    <col min="11" max="11" width="11.140625" style="277" bestFit="1" customWidth="1"/>
    <col min="12" max="12" width="17.28515625" style="277" bestFit="1" customWidth="1"/>
    <col min="13" max="13" width="11.140625" style="277" bestFit="1" customWidth="1"/>
    <col min="14" max="14" width="17.28515625" style="277" bestFit="1" customWidth="1"/>
    <col min="15" max="15" width="11.140625" style="277" bestFit="1" customWidth="1"/>
    <col min="16" max="16" width="17.85546875" style="277" bestFit="1" customWidth="1"/>
    <col min="17" max="17" width="11.140625" style="277" bestFit="1" customWidth="1"/>
    <col min="18" max="18" width="17.85546875" style="277" bestFit="1" customWidth="1"/>
    <col min="19" max="19" width="11.140625" style="277" bestFit="1" customWidth="1"/>
    <col min="20" max="20" width="17.85546875" style="277" bestFit="1" customWidth="1"/>
    <col min="21" max="21" width="35.85546875" style="278" customWidth="1"/>
    <col min="22" max="16384" width="9.140625" style="246"/>
  </cols>
  <sheetData>
    <row r="1" spans="1:22">
      <c r="A1" s="518" t="s">
        <v>1342</v>
      </c>
      <c r="B1" s="518"/>
      <c r="C1" s="518"/>
      <c r="D1" s="518"/>
      <c r="E1" s="518"/>
      <c r="F1" s="518"/>
      <c r="G1" s="518"/>
      <c r="H1" s="518"/>
      <c r="I1" s="518"/>
      <c r="J1" s="518"/>
      <c r="K1" s="518"/>
      <c r="L1" s="518"/>
      <c r="M1" s="518"/>
      <c r="N1" s="518"/>
      <c r="O1" s="518"/>
      <c r="P1" s="518"/>
      <c r="Q1" s="518"/>
      <c r="R1" s="518"/>
      <c r="S1" s="518"/>
      <c r="T1" s="518"/>
      <c r="U1" s="518"/>
    </row>
    <row r="2" spans="1:22" ht="13.5" customHeight="1">
      <c r="A2" s="517" t="s">
        <v>10</v>
      </c>
      <c r="B2" s="535"/>
      <c r="C2" s="517" t="s">
        <v>472</v>
      </c>
      <c r="D2" s="517" t="s">
        <v>1344</v>
      </c>
      <c r="E2" s="517" t="s">
        <v>12</v>
      </c>
      <c r="F2" s="517" t="s">
        <v>473</v>
      </c>
      <c r="G2" s="535" t="str">
        <f>'Abstract-C&amp;I'!H2</f>
        <v>I.E.</v>
      </c>
      <c r="H2" s="535"/>
      <c r="I2" s="535" t="str">
        <f>'Abstract-C&amp;I'!J2</f>
        <v>Creative Design</v>
      </c>
      <c r="J2" s="535"/>
      <c r="K2" s="535" t="str">
        <f>'Abstract-C&amp;I'!L2</f>
        <v>ANSPIPL</v>
      </c>
      <c r="L2" s="535"/>
      <c r="M2" s="535" t="str">
        <f>'Abstract-C&amp;I'!N2</f>
        <v>Ensemble</v>
      </c>
      <c r="N2" s="535"/>
      <c r="O2" s="535" t="str">
        <f>'Abstract-C&amp;I'!P2</f>
        <v>Maitri</v>
      </c>
      <c r="P2" s="535"/>
      <c r="Q2" s="535" t="str">
        <f>'Abstract-C&amp;I'!R2</f>
        <v>GF_R0-RFP</v>
      </c>
      <c r="R2" s="535"/>
      <c r="S2" s="535" t="str">
        <f>'Abstract-C&amp;I'!T2</f>
        <v>GF_R1-Auction</v>
      </c>
      <c r="T2" s="535"/>
      <c r="U2" s="533" t="s">
        <v>519</v>
      </c>
    </row>
    <row r="3" spans="1:22" s="280" customFormat="1">
      <c r="A3" s="518"/>
      <c r="B3" s="536"/>
      <c r="C3" s="518"/>
      <c r="D3" s="518"/>
      <c r="E3" s="518"/>
      <c r="F3" s="518"/>
      <c r="G3" s="281" t="s">
        <v>505</v>
      </c>
      <c r="H3" s="281" t="s">
        <v>506</v>
      </c>
      <c r="I3" s="281" t="s">
        <v>505</v>
      </c>
      <c r="J3" s="281" t="s">
        <v>506</v>
      </c>
      <c r="K3" s="281" t="s">
        <v>505</v>
      </c>
      <c r="L3" s="281" t="s">
        <v>506</v>
      </c>
      <c r="M3" s="281" t="s">
        <v>505</v>
      </c>
      <c r="N3" s="281" t="s">
        <v>506</v>
      </c>
      <c r="O3" s="281" t="s">
        <v>505</v>
      </c>
      <c r="P3" s="281" t="s">
        <v>506</v>
      </c>
      <c r="Q3" s="281" t="s">
        <v>505</v>
      </c>
      <c r="R3" s="281" t="s">
        <v>506</v>
      </c>
      <c r="S3" s="281" t="s">
        <v>505</v>
      </c>
      <c r="T3" s="281" t="s">
        <v>506</v>
      </c>
      <c r="U3" s="534"/>
    </row>
    <row r="4" spans="1:22" s="254" customFormat="1" ht="25.5">
      <c r="A4" s="248" t="s">
        <v>2</v>
      </c>
      <c r="B4" s="248"/>
      <c r="C4" s="249" t="s">
        <v>1334</v>
      </c>
      <c r="D4" s="249"/>
      <c r="E4" s="250"/>
      <c r="F4" s="250"/>
      <c r="G4" s="251"/>
      <c r="H4" s="252"/>
      <c r="I4" s="251"/>
      <c r="J4" s="252"/>
      <c r="K4" s="251"/>
      <c r="L4" s="252"/>
      <c r="M4" s="251"/>
      <c r="N4" s="252"/>
      <c r="O4" s="251"/>
      <c r="P4" s="252"/>
      <c r="Q4" s="251"/>
      <c r="R4" s="252"/>
      <c r="S4" s="251"/>
      <c r="T4" s="252"/>
      <c r="U4" s="253"/>
    </row>
    <row r="5" spans="1:22" s="242" customFormat="1" ht="102">
      <c r="A5" s="243"/>
      <c r="B5" s="243"/>
      <c r="C5" s="255" t="s">
        <v>1401</v>
      </c>
      <c r="D5" s="256"/>
      <c r="E5" s="243"/>
      <c r="F5" s="243"/>
      <c r="G5" s="244"/>
      <c r="H5" s="244"/>
      <c r="I5" s="244"/>
      <c r="J5" s="244"/>
      <c r="K5" s="244"/>
      <c r="L5" s="244"/>
      <c r="M5" s="244"/>
      <c r="N5" s="244"/>
      <c r="O5" s="244"/>
      <c r="P5" s="244"/>
      <c r="Q5" s="244"/>
      <c r="R5" s="244"/>
      <c r="S5" s="244"/>
      <c r="T5" s="244"/>
      <c r="U5" s="257"/>
    </row>
    <row r="6" spans="1:22" s="254" customFormat="1">
      <c r="A6" s="258" t="s">
        <v>1335</v>
      </c>
      <c r="B6" s="258"/>
      <c r="C6" s="259" t="s">
        <v>1333</v>
      </c>
      <c r="D6" s="260" t="s">
        <v>1404</v>
      </c>
      <c r="E6" s="261"/>
      <c r="F6" s="261"/>
      <c r="G6" s="261"/>
      <c r="H6" s="261"/>
      <c r="I6" s="261"/>
      <c r="J6" s="261"/>
      <c r="K6" s="261"/>
      <c r="L6" s="261"/>
      <c r="M6" s="261"/>
      <c r="N6" s="261"/>
      <c r="O6" s="261"/>
      <c r="P6" s="261"/>
      <c r="Q6" s="261"/>
      <c r="R6" s="261"/>
      <c r="S6" s="261"/>
      <c r="T6" s="261"/>
      <c r="U6" s="262"/>
    </row>
    <row r="7" spans="1:22" s="254" customFormat="1" ht="51">
      <c r="A7" s="263">
        <v>1</v>
      </c>
      <c r="B7" s="250" t="s">
        <v>1343</v>
      </c>
      <c r="C7" s="264" t="s">
        <v>1345</v>
      </c>
      <c r="D7" s="264" t="s">
        <v>1394</v>
      </c>
      <c r="E7" s="208" t="s">
        <v>1126</v>
      </c>
      <c r="F7" s="208">
        <v>32</v>
      </c>
      <c r="G7" s="251">
        <v>1231.6499999999999</v>
      </c>
      <c r="H7" s="265">
        <f>IFERROR(G7*$F7,0)</f>
        <v>39412.799999999996</v>
      </c>
      <c r="I7" s="251">
        <v>1225</v>
      </c>
      <c r="J7" s="265">
        <f>IFERROR(I7*$F7,0)</f>
        <v>39200</v>
      </c>
      <c r="K7" s="251">
        <v>1377</v>
      </c>
      <c r="L7" s="265">
        <f>IFERROR(K7*$F7,0)</f>
        <v>44064</v>
      </c>
      <c r="M7" s="251">
        <v>1173</v>
      </c>
      <c r="N7" s="265">
        <f>IFERROR(M7*$F7,0)</f>
        <v>37536</v>
      </c>
      <c r="O7" s="251">
        <v>850</v>
      </c>
      <c r="P7" s="265">
        <f>IFERROR(O7*$F7,0)</f>
        <v>27200</v>
      </c>
      <c r="Q7" s="251">
        <v>1310</v>
      </c>
      <c r="R7" s="265">
        <f>IFERROR(Q7*$F7,0)</f>
        <v>41920</v>
      </c>
      <c r="S7" s="251">
        <v>1310</v>
      </c>
      <c r="T7" s="265">
        <f>IFERROR(S7*$F7,0)</f>
        <v>41920</v>
      </c>
      <c r="U7" s="266"/>
    </row>
    <row r="8" spans="1:22" s="254" customFormat="1" ht="63.75">
      <c r="A8" s="267">
        <f t="shared" ref="A8:A13" si="0">+A7+1</f>
        <v>2</v>
      </c>
      <c r="B8" s="250" t="s">
        <v>1343</v>
      </c>
      <c r="C8" s="264" t="s">
        <v>1666</v>
      </c>
      <c r="D8" s="255" t="s">
        <v>1665</v>
      </c>
      <c r="E8" s="208" t="s">
        <v>1126</v>
      </c>
      <c r="F8" s="208">
        <v>89</v>
      </c>
      <c r="G8" s="251">
        <v>1684.4624999999999</v>
      </c>
      <c r="H8" s="265">
        <f t="shared" ref="H8:J13" si="1">IFERROR(G8*$F8,0)</f>
        <v>149917.16249999998</v>
      </c>
      <c r="I8" s="251">
        <v>1674</v>
      </c>
      <c r="J8" s="265">
        <f t="shared" si="1"/>
        <v>148986</v>
      </c>
      <c r="K8" s="251">
        <v>1820</v>
      </c>
      <c r="L8" s="265">
        <f t="shared" ref="L8:N8" si="2">IFERROR(K8*$F8,0)</f>
        <v>161980</v>
      </c>
      <c r="M8" s="251">
        <v>1604.2499999999998</v>
      </c>
      <c r="N8" s="265">
        <f t="shared" si="2"/>
        <v>142778.24999999997</v>
      </c>
      <c r="O8" s="251">
        <v>990</v>
      </c>
      <c r="P8" s="265">
        <f t="shared" ref="P8" si="3">IFERROR(O8*$F8,0)</f>
        <v>88110</v>
      </c>
      <c r="Q8" s="251">
        <v>1740</v>
      </c>
      <c r="R8" s="265">
        <f t="shared" ref="R8:T8" si="4">IFERROR(Q8*$F8,0)</f>
        <v>154860</v>
      </c>
      <c r="S8" s="251">
        <v>1740</v>
      </c>
      <c r="T8" s="265">
        <f t="shared" si="4"/>
        <v>154860</v>
      </c>
      <c r="U8" s="245"/>
    </row>
    <row r="9" spans="1:22" s="254" customFormat="1" ht="76.5">
      <c r="A9" s="267">
        <f t="shared" si="0"/>
        <v>3</v>
      </c>
      <c r="B9" s="267" t="s">
        <v>1347</v>
      </c>
      <c r="C9" s="264" t="s">
        <v>1348</v>
      </c>
      <c r="D9" s="264" t="s">
        <v>1398</v>
      </c>
      <c r="E9" s="208" t="s">
        <v>1126</v>
      </c>
      <c r="F9" s="208">
        <v>22</v>
      </c>
      <c r="G9" s="251">
        <v>1871.6249999999998</v>
      </c>
      <c r="H9" s="265">
        <f t="shared" si="1"/>
        <v>41175.749999999993</v>
      </c>
      <c r="I9" s="251">
        <v>6000</v>
      </c>
      <c r="J9" s="265">
        <f t="shared" si="1"/>
        <v>132000</v>
      </c>
      <c r="K9" s="251">
        <v>2060</v>
      </c>
      <c r="L9" s="265">
        <f t="shared" ref="L9:N9" si="5">IFERROR(K9*$F9,0)</f>
        <v>45320</v>
      </c>
      <c r="M9" s="251">
        <v>1276.5</v>
      </c>
      <c r="N9" s="265">
        <f t="shared" si="5"/>
        <v>28083</v>
      </c>
      <c r="O9" s="251">
        <v>3200</v>
      </c>
      <c r="P9" s="265">
        <f t="shared" ref="P9" si="6">IFERROR(O9*$F9,0)</f>
        <v>70400</v>
      </c>
      <c r="Q9" s="251">
        <v>1880</v>
      </c>
      <c r="R9" s="265">
        <f t="shared" ref="R9:T9" si="7">IFERROR(Q9*$F9,0)</f>
        <v>41360</v>
      </c>
      <c r="S9" s="251">
        <v>1880</v>
      </c>
      <c r="T9" s="265">
        <f t="shared" si="7"/>
        <v>41360</v>
      </c>
      <c r="U9" s="268"/>
    </row>
    <row r="10" spans="1:22" s="254" customFormat="1" ht="63.75">
      <c r="A10" s="267">
        <f t="shared" si="0"/>
        <v>4</v>
      </c>
      <c r="B10" s="250" t="s">
        <v>1343</v>
      </c>
      <c r="C10" s="264" t="s">
        <v>1337</v>
      </c>
      <c r="D10" s="264" t="s">
        <v>1395</v>
      </c>
      <c r="E10" s="208" t="s">
        <v>1126</v>
      </c>
      <c r="F10" s="208">
        <v>30</v>
      </c>
      <c r="G10" s="251">
        <v>1449</v>
      </c>
      <c r="H10" s="265">
        <f t="shared" si="1"/>
        <v>43470</v>
      </c>
      <c r="I10" s="251">
        <v>1440</v>
      </c>
      <c r="J10" s="265">
        <f t="shared" si="1"/>
        <v>43200</v>
      </c>
      <c r="K10" s="251">
        <v>1590</v>
      </c>
      <c r="L10" s="265">
        <f t="shared" ref="L10:N10" si="8">IFERROR(K10*$F10,0)</f>
        <v>47700</v>
      </c>
      <c r="M10" s="251">
        <v>1380</v>
      </c>
      <c r="N10" s="265">
        <f t="shared" si="8"/>
        <v>41400</v>
      </c>
      <c r="O10" s="251">
        <v>1600</v>
      </c>
      <c r="P10" s="265">
        <f t="shared" ref="P10" si="9">IFERROR(O10*$F10,0)</f>
        <v>48000</v>
      </c>
      <c r="Q10" s="251">
        <v>1520</v>
      </c>
      <c r="R10" s="265">
        <f t="shared" ref="R10:T10" si="10">IFERROR(Q10*$F10,0)</f>
        <v>45600</v>
      </c>
      <c r="S10" s="251">
        <v>1520</v>
      </c>
      <c r="T10" s="265">
        <f t="shared" si="10"/>
        <v>45600</v>
      </c>
      <c r="U10" s="268"/>
      <c r="V10" s="269"/>
    </row>
    <row r="11" spans="1:22" s="254" customFormat="1" ht="63.75">
      <c r="A11" s="267">
        <f t="shared" si="0"/>
        <v>5</v>
      </c>
      <c r="B11" s="250" t="s">
        <v>1343</v>
      </c>
      <c r="C11" s="264" t="s">
        <v>1338</v>
      </c>
      <c r="D11" s="264" t="s">
        <v>1396</v>
      </c>
      <c r="E11" s="208" t="s">
        <v>1126</v>
      </c>
      <c r="F11" s="208">
        <v>22</v>
      </c>
      <c r="G11" s="251">
        <v>3018.7499999999995</v>
      </c>
      <c r="H11" s="265">
        <f t="shared" si="1"/>
        <v>66412.499999999985</v>
      </c>
      <c r="I11" s="251">
        <v>3000</v>
      </c>
      <c r="J11" s="265">
        <f t="shared" si="1"/>
        <v>66000</v>
      </c>
      <c r="K11" s="251">
        <v>3412</v>
      </c>
      <c r="L11" s="265">
        <f t="shared" ref="L11:N11" si="11">IFERROR(K11*$F11,0)</f>
        <v>75064</v>
      </c>
      <c r="M11" s="251">
        <v>2875</v>
      </c>
      <c r="N11" s="265">
        <f t="shared" si="11"/>
        <v>63250</v>
      </c>
      <c r="O11" s="251">
        <v>3200</v>
      </c>
      <c r="P11" s="265">
        <f t="shared" ref="P11" si="12">IFERROR(O11*$F11,0)</f>
        <v>70400</v>
      </c>
      <c r="Q11" s="251">
        <v>3100</v>
      </c>
      <c r="R11" s="265">
        <f t="shared" ref="R11:T11" si="13">IFERROR(Q11*$F11,0)</f>
        <v>68200</v>
      </c>
      <c r="S11" s="251">
        <v>3100</v>
      </c>
      <c r="T11" s="265">
        <f t="shared" si="13"/>
        <v>68200</v>
      </c>
      <c r="U11" s="264"/>
    </row>
    <row r="12" spans="1:22" s="254" customFormat="1" ht="63.75">
      <c r="A12" s="267">
        <f t="shared" si="0"/>
        <v>6</v>
      </c>
      <c r="B12" s="267" t="s">
        <v>1347</v>
      </c>
      <c r="C12" s="264" t="s">
        <v>1339</v>
      </c>
      <c r="D12" s="264" t="s">
        <v>1397</v>
      </c>
      <c r="E12" s="208" t="s">
        <v>1127</v>
      </c>
      <c r="F12" s="208">
        <v>410</v>
      </c>
      <c r="G12" s="251">
        <v>664.125</v>
      </c>
      <c r="H12" s="265">
        <f t="shared" si="1"/>
        <v>272291.25</v>
      </c>
      <c r="I12" s="251">
        <v>1500</v>
      </c>
      <c r="J12" s="265">
        <f t="shared" si="1"/>
        <v>615000</v>
      </c>
      <c r="K12" s="251">
        <v>1765</v>
      </c>
      <c r="L12" s="265">
        <f t="shared" ref="L12:N12" si="14">IFERROR(K12*$F12,0)</f>
        <v>723650</v>
      </c>
      <c r="M12" s="251">
        <v>988.99999999999989</v>
      </c>
      <c r="N12" s="265">
        <f t="shared" si="14"/>
        <v>405489.99999999994</v>
      </c>
      <c r="O12" s="251">
        <v>3200</v>
      </c>
      <c r="P12" s="265">
        <f t="shared" ref="P12" si="15">IFERROR(O12*$F12,0)</f>
        <v>1312000</v>
      </c>
      <c r="Q12" s="251">
        <v>1550</v>
      </c>
      <c r="R12" s="265">
        <f t="shared" ref="R12:T12" si="16">IFERROR(Q12*$F12,0)</f>
        <v>635500</v>
      </c>
      <c r="S12" s="251">
        <v>1550</v>
      </c>
      <c r="T12" s="265">
        <f t="shared" si="16"/>
        <v>635500</v>
      </c>
      <c r="U12" s="264"/>
    </row>
    <row r="13" spans="1:22" s="254" customFormat="1" ht="63.75">
      <c r="A13" s="267">
        <f t="shared" si="0"/>
        <v>7</v>
      </c>
      <c r="B13" s="250" t="s">
        <v>1346</v>
      </c>
      <c r="C13" s="264" t="s">
        <v>1340</v>
      </c>
      <c r="D13" s="264" t="s">
        <v>1399</v>
      </c>
      <c r="E13" s="208" t="s">
        <v>1126</v>
      </c>
      <c r="F13" s="208">
        <v>30</v>
      </c>
      <c r="G13" s="251">
        <v>3018.7499999999995</v>
      </c>
      <c r="H13" s="265">
        <f t="shared" si="1"/>
        <v>90562.499999999985</v>
      </c>
      <c r="I13" s="251">
        <v>3000</v>
      </c>
      <c r="J13" s="265">
        <f t="shared" si="1"/>
        <v>90000</v>
      </c>
      <c r="K13" s="251">
        <v>3470</v>
      </c>
      <c r="L13" s="265">
        <f t="shared" ref="L13:N13" si="17">IFERROR(K13*$F13,0)</f>
        <v>104100</v>
      </c>
      <c r="M13" s="251">
        <v>2875</v>
      </c>
      <c r="N13" s="265">
        <f t="shared" si="17"/>
        <v>86250</v>
      </c>
      <c r="O13" s="251">
        <v>3200</v>
      </c>
      <c r="P13" s="265">
        <f t="shared" ref="P13" si="18">IFERROR(O13*$F13,0)</f>
        <v>96000</v>
      </c>
      <c r="Q13" s="251">
        <v>3000</v>
      </c>
      <c r="R13" s="265">
        <f t="shared" ref="R13:T13" si="19">IFERROR(Q13*$F13,0)</f>
        <v>90000</v>
      </c>
      <c r="S13" s="251">
        <v>3000</v>
      </c>
      <c r="T13" s="265">
        <f t="shared" si="19"/>
        <v>90000</v>
      </c>
      <c r="U13" s="266"/>
    </row>
    <row r="14" spans="1:22" s="254" customFormat="1">
      <c r="A14" s="263"/>
      <c r="B14" s="263"/>
      <c r="C14" s="259" t="s">
        <v>1669</v>
      </c>
      <c r="D14" s="264"/>
      <c r="E14" s="208"/>
      <c r="F14" s="208"/>
      <c r="G14" s="270"/>
      <c r="H14" s="252">
        <f>SUM(H7:H13)</f>
        <v>703241.96249999991</v>
      </c>
      <c r="I14" s="270"/>
      <c r="J14" s="252">
        <f>SUM(J7:J13)</f>
        <v>1134386</v>
      </c>
      <c r="K14" s="270"/>
      <c r="L14" s="252">
        <f>SUM(L7:L13)</f>
        <v>1201878</v>
      </c>
      <c r="M14" s="270"/>
      <c r="N14" s="252">
        <f>SUM(N7:N13)</f>
        <v>804787.25</v>
      </c>
      <c r="O14" s="270"/>
      <c r="P14" s="252">
        <f>SUM(P7:P13)</f>
        <v>1712110</v>
      </c>
      <c r="Q14" s="270"/>
      <c r="R14" s="252">
        <f>SUM(R7:R13)</f>
        <v>1077440</v>
      </c>
      <c r="S14" s="270"/>
      <c r="T14" s="252">
        <f>SUM(T7:T13)</f>
        <v>1077440</v>
      </c>
      <c r="U14" s="264"/>
    </row>
    <row r="15" spans="1:22" s="254" customFormat="1" ht="51">
      <c r="A15" s="258" t="s">
        <v>1336</v>
      </c>
      <c r="B15" s="258"/>
      <c r="C15" s="259" t="s">
        <v>1670</v>
      </c>
      <c r="D15" s="260" t="s">
        <v>1662</v>
      </c>
      <c r="E15" s="261"/>
      <c r="F15" s="261"/>
      <c r="G15" s="261"/>
      <c r="H15" s="261"/>
      <c r="I15" s="261"/>
      <c r="J15" s="261"/>
      <c r="K15" s="261"/>
      <c r="L15" s="261"/>
      <c r="M15" s="261"/>
      <c r="N15" s="261"/>
      <c r="O15" s="261"/>
      <c r="P15" s="261"/>
      <c r="Q15" s="261"/>
      <c r="R15" s="261"/>
      <c r="S15" s="261"/>
      <c r="T15" s="261"/>
      <c r="U15" s="262"/>
    </row>
    <row r="16" spans="1:22" s="254" customFormat="1" ht="314.25" customHeight="1">
      <c r="A16" s="267">
        <v>1</v>
      </c>
      <c r="B16" s="267" t="s">
        <v>1743</v>
      </c>
      <c r="C16" s="264" t="s">
        <v>1854</v>
      </c>
      <c r="D16" s="264" t="s">
        <v>1350</v>
      </c>
      <c r="E16" s="208" t="s">
        <v>1126</v>
      </c>
      <c r="F16" s="208">
        <v>30</v>
      </c>
      <c r="G16" s="251">
        <v>18900</v>
      </c>
      <c r="H16" s="265">
        <f t="shared" ref="H16:J26" si="20">IFERROR(G16*$F16,0)</f>
        <v>567000</v>
      </c>
      <c r="I16" s="251">
        <v>20000</v>
      </c>
      <c r="J16" s="265">
        <f t="shared" si="20"/>
        <v>600000</v>
      </c>
      <c r="K16" s="251">
        <v>25634</v>
      </c>
      <c r="L16" s="265">
        <f t="shared" ref="L16:N16" si="21">IFERROR(K16*$F16,0)</f>
        <v>769020</v>
      </c>
      <c r="M16" s="251">
        <v>19290.495000000003</v>
      </c>
      <c r="N16" s="265">
        <f t="shared" si="21"/>
        <v>578714.85000000009</v>
      </c>
      <c r="O16" s="251">
        <v>9900</v>
      </c>
      <c r="P16" s="265">
        <f t="shared" ref="P16" si="22">IFERROR(O16*$F16,0)</f>
        <v>297000</v>
      </c>
      <c r="Q16" s="251">
        <v>20845</v>
      </c>
      <c r="R16" s="265">
        <f t="shared" ref="R16:T16" si="23">IFERROR(Q16*$F16,0)</f>
        <v>625350</v>
      </c>
      <c r="S16" s="251">
        <v>20845</v>
      </c>
      <c r="T16" s="265">
        <f t="shared" si="23"/>
        <v>625350</v>
      </c>
      <c r="U16" s="271"/>
      <c r="V16" s="272"/>
    </row>
    <row r="17" spans="1:22" s="254" customFormat="1" ht="229.5">
      <c r="A17" s="267">
        <f>+A16+1</f>
        <v>2</v>
      </c>
      <c r="B17" s="267" t="s">
        <v>1742</v>
      </c>
      <c r="C17" s="264" t="s">
        <v>1855</v>
      </c>
      <c r="D17" s="264" t="s">
        <v>1349</v>
      </c>
      <c r="E17" s="208" t="s">
        <v>1126</v>
      </c>
      <c r="F17" s="208">
        <v>3</v>
      </c>
      <c r="G17" s="251">
        <v>28350</v>
      </c>
      <c r="H17" s="265">
        <f t="shared" si="20"/>
        <v>85050</v>
      </c>
      <c r="I17" s="251">
        <v>30000</v>
      </c>
      <c r="J17" s="265">
        <f t="shared" si="20"/>
        <v>90000</v>
      </c>
      <c r="K17" s="251">
        <v>40407</v>
      </c>
      <c r="L17" s="265">
        <f t="shared" ref="L17:N17" si="24">IFERROR(K17*$F17,0)</f>
        <v>121221</v>
      </c>
      <c r="M17" s="251">
        <v>18188.181</v>
      </c>
      <c r="N17" s="265">
        <f t="shared" si="24"/>
        <v>54564.543000000005</v>
      </c>
      <c r="O17" s="251">
        <v>5400</v>
      </c>
      <c r="P17" s="265">
        <f t="shared" ref="P17" si="25">IFERROR(O17*$F17,0)</f>
        <v>16200</v>
      </c>
      <c r="Q17" s="251">
        <v>31200</v>
      </c>
      <c r="R17" s="265">
        <f t="shared" ref="R17:T17" si="26">IFERROR(Q17*$F17,0)</f>
        <v>93600</v>
      </c>
      <c r="S17" s="251">
        <v>31200</v>
      </c>
      <c r="T17" s="265">
        <f t="shared" si="26"/>
        <v>93600</v>
      </c>
      <c r="U17" s="264"/>
    </row>
    <row r="18" spans="1:22" s="254" customFormat="1" ht="409.5">
      <c r="A18" s="267">
        <f t="shared" ref="A18:A26" si="27">+A17+1</f>
        <v>3</v>
      </c>
      <c r="B18" s="267" t="s">
        <v>1405</v>
      </c>
      <c r="C18" s="264" t="s">
        <v>1741</v>
      </c>
      <c r="D18" s="264" t="s">
        <v>1661</v>
      </c>
      <c r="E18" s="208" t="s">
        <v>1126</v>
      </c>
      <c r="F18" s="208">
        <v>15</v>
      </c>
      <c r="G18" s="251">
        <v>70875</v>
      </c>
      <c r="H18" s="265">
        <f t="shared" si="20"/>
        <v>1063125</v>
      </c>
      <c r="I18" s="251">
        <v>75000</v>
      </c>
      <c r="J18" s="265">
        <f t="shared" si="20"/>
        <v>1125000</v>
      </c>
      <c r="K18" s="251">
        <v>129801</v>
      </c>
      <c r="L18" s="265">
        <f t="shared" ref="L18:N18" si="28">IFERROR(K18*$F18,0)</f>
        <v>1947015</v>
      </c>
      <c r="M18" s="251">
        <v>147585.07840000003</v>
      </c>
      <c r="N18" s="265">
        <f t="shared" si="28"/>
        <v>2213776.1760000004</v>
      </c>
      <c r="O18" s="251">
        <v>120000</v>
      </c>
      <c r="P18" s="265">
        <f t="shared" ref="P18" si="29">IFERROR(O18*$F18,0)</f>
        <v>1800000</v>
      </c>
      <c r="Q18" s="251">
        <v>79350</v>
      </c>
      <c r="R18" s="265">
        <f t="shared" ref="R18:T18" si="30">IFERROR(Q18*$F18,0)</f>
        <v>1190250</v>
      </c>
      <c r="S18" s="251">
        <v>79350</v>
      </c>
      <c r="T18" s="265">
        <f t="shared" si="30"/>
        <v>1190250</v>
      </c>
      <c r="U18" s="273"/>
    </row>
    <row r="19" spans="1:22" s="254" customFormat="1" ht="409.5">
      <c r="A19" s="267">
        <f t="shared" si="27"/>
        <v>4</v>
      </c>
      <c r="B19" s="267" t="s">
        <v>1405</v>
      </c>
      <c r="C19" s="264" t="s">
        <v>1740</v>
      </c>
      <c r="D19" s="264" t="s">
        <v>1661</v>
      </c>
      <c r="E19" s="208" t="s">
        <v>1126</v>
      </c>
      <c r="F19" s="208">
        <v>75</v>
      </c>
      <c r="G19" s="251">
        <v>47250</v>
      </c>
      <c r="H19" s="265">
        <f t="shared" si="20"/>
        <v>3543750</v>
      </c>
      <c r="I19" s="251">
        <v>50000</v>
      </c>
      <c r="J19" s="265">
        <f t="shared" si="20"/>
        <v>3750000</v>
      </c>
      <c r="K19" s="251">
        <v>77598</v>
      </c>
      <c r="L19" s="265">
        <f t="shared" ref="L19:N19" si="31">IFERROR(K19*$F19,0)</f>
        <v>5819850</v>
      </c>
      <c r="M19" s="251">
        <v>147585.07840000003</v>
      </c>
      <c r="N19" s="265">
        <f t="shared" si="31"/>
        <v>11068880.880000003</v>
      </c>
      <c r="O19" s="251">
        <v>65000</v>
      </c>
      <c r="P19" s="265">
        <f t="shared" ref="P19" si="32">IFERROR(O19*$F19,0)</f>
        <v>4875000</v>
      </c>
      <c r="Q19" s="251">
        <v>53475</v>
      </c>
      <c r="R19" s="265">
        <f t="shared" ref="R19:T19" si="33">IFERROR(Q19*$F19,0)</f>
        <v>4010625</v>
      </c>
      <c r="S19" s="251">
        <v>53475</v>
      </c>
      <c r="T19" s="265">
        <f t="shared" si="33"/>
        <v>4010625</v>
      </c>
      <c r="U19" s="273"/>
      <c r="V19" s="227"/>
    </row>
    <row r="20" spans="1:22" s="254" customFormat="1" ht="280.5">
      <c r="A20" s="267">
        <f t="shared" si="27"/>
        <v>5</v>
      </c>
      <c r="B20" s="267" t="s">
        <v>1400</v>
      </c>
      <c r="C20" s="264" t="s">
        <v>1351</v>
      </c>
      <c r="D20" s="264" t="s">
        <v>1739</v>
      </c>
      <c r="E20" s="208" t="s">
        <v>1126</v>
      </c>
      <c r="F20" s="208">
        <v>5</v>
      </c>
      <c r="G20" s="251">
        <v>11340</v>
      </c>
      <c r="H20" s="265">
        <f t="shared" si="20"/>
        <v>56700</v>
      </c>
      <c r="I20" s="251">
        <v>12000</v>
      </c>
      <c r="J20" s="265">
        <f t="shared" si="20"/>
        <v>60000</v>
      </c>
      <c r="K20" s="251">
        <v>16619</v>
      </c>
      <c r="L20" s="265">
        <f t="shared" ref="L20:N20" si="34">IFERROR(K20*$F20,0)</f>
        <v>83095</v>
      </c>
      <c r="M20" s="251">
        <v>9553.3880000000008</v>
      </c>
      <c r="N20" s="265">
        <f t="shared" si="34"/>
        <v>47766.94</v>
      </c>
      <c r="O20" s="251">
        <v>4800</v>
      </c>
      <c r="P20" s="265">
        <f t="shared" ref="P20" si="35">IFERROR(O20*$F20,0)</f>
        <v>24000</v>
      </c>
      <c r="Q20" s="251">
        <v>12880</v>
      </c>
      <c r="R20" s="265">
        <f t="shared" ref="R20:T20" si="36">IFERROR(Q20*$F20,0)</f>
        <v>64400</v>
      </c>
      <c r="S20" s="251">
        <v>12880</v>
      </c>
      <c r="T20" s="265">
        <f t="shared" si="36"/>
        <v>64400</v>
      </c>
      <c r="U20" s="264"/>
    </row>
    <row r="21" spans="1:22" s="254" customFormat="1" ht="89.25">
      <c r="A21" s="267">
        <f t="shared" si="27"/>
        <v>6</v>
      </c>
      <c r="B21" s="267" t="s">
        <v>1660</v>
      </c>
      <c r="C21" s="264" t="s">
        <v>1354</v>
      </c>
      <c r="D21" s="264" t="s">
        <v>1738</v>
      </c>
      <c r="E21" s="208" t="s">
        <v>1126</v>
      </c>
      <c r="F21" s="208">
        <v>3</v>
      </c>
      <c r="G21" s="251">
        <v>37800</v>
      </c>
      <c r="H21" s="265">
        <f t="shared" si="20"/>
        <v>113400</v>
      </c>
      <c r="I21" s="251">
        <v>40000</v>
      </c>
      <c r="J21" s="265">
        <f t="shared" si="20"/>
        <v>120000</v>
      </c>
      <c r="K21" s="251">
        <v>282176</v>
      </c>
      <c r="L21" s="265">
        <f t="shared" ref="L21:N21" si="37">IFERROR(K21*$F21,0)</f>
        <v>846528</v>
      </c>
      <c r="M21" s="251">
        <v>228704.40000000002</v>
      </c>
      <c r="N21" s="265">
        <f t="shared" si="37"/>
        <v>686113.20000000007</v>
      </c>
      <c r="O21" s="251">
        <v>155000</v>
      </c>
      <c r="P21" s="265">
        <f t="shared" ref="P21" si="38">IFERROR(O21*$F21,0)</f>
        <v>465000</v>
      </c>
      <c r="Q21" s="251">
        <v>42000</v>
      </c>
      <c r="R21" s="265">
        <f t="shared" ref="R21:T21" si="39">IFERROR(Q21*$F21,0)</f>
        <v>126000</v>
      </c>
      <c r="S21" s="251">
        <v>42000</v>
      </c>
      <c r="T21" s="265">
        <f t="shared" si="39"/>
        <v>126000</v>
      </c>
      <c r="U21" s="273"/>
    </row>
    <row r="22" spans="1:22" s="254" customFormat="1" ht="89.25">
      <c r="A22" s="267">
        <f t="shared" si="27"/>
        <v>7</v>
      </c>
      <c r="B22" s="267" t="s">
        <v>1660</v>
      </c>
      <c r="C22" s="264" t="s">
        <v>1353</v>
      </c>
      <c r="D22" s="264" t="s">
        <v>1737</v>
      </c>
      <c r="E22" s="208" t="s">
        <v>1126</v>
      </c>
      <c r="F22" s="208">
        <v>4</v>
      </c>
      <c r="G22" s="251">
        <v>56700</v>
      </c>
      <c r="H22" s="265">
        <f t="shared" si="20"/>
        <v>226800</v>
      </c>
      <c r="I22" s="251">
        <v>60000</v>
      </c>
      <c r="J22" s="265">
        <f t="shared" si="20"/>
        <v>240000</v>
      </c>
      <c r="K22" s="251">
        <v>282176</v>
      </c>
      <c r="L22" s="265">
        <f t="shared" ref="L22:N22" si="40">IFERROR(K22*$F22,0)</f>
        <v>1128704</v>
      </c>
      <c r="M22" s="251">
        <v>451227.60000000003</v>
      </c>
      <c r="N22" s="265">
        <f t="shared" si="40"/>
        <v>1804910.4000000001</v>
      </c>
      <c r="O22" s="251">
        <v>220000</v>
      </c>
      <c r="P22" s="265">
        <f t="shared" ref="P22" si="41">IFERROR(O22*$F22,0)</f>
        <v>880000</v>
      </c>
      <c r="Q22" s="251">
        <v>61560</v>
      </c>
      <c r="R22" s="265">
        <f t="shared" ref="R22:T22" si="42">IFERROR(Q22*$F22,0)</f>
        <v>246240</v>
      </c>
      <c r="S22" s="251">
        <v>61560</v>
      </c>
      <c r="T22" s="265">
        <f t="shared" si="42"/>
        <v>246240</v>
      </c>
      <c r="U22" s="264"/>
    </row>
    <row r="23" spans="1:22" s="254" customFormat="1" ht="89.25">
      <c r="A23" s="267">
        <f t="shared" si="27"/>
        <v>8</v>
      </c>
      <c r="B23" s="267" t="s">
        <v>1660</v>
      </c>
      <c r="C23" s="264" t="s">
        <v>1353</v>
      </c>
      <c r="D23" s="264" t="s">
        <v>1736</v>
      </c>
      <c r="E23" s="208" t="s">
        <v>1126</v>
      </c>
      <c r="F23" s="208">
        <v>8</v>
      </c>
      <c r="G23" s="251">
        <v>28350</v>
      </c>
      <c r="H23" s="265">
        <f t="shared" si="20"/>
        <v>226800</v>
      </c>
      <c r="I23" s="251">
        <v>30000</v>
      </c>
      <c r="J23" s="265">
        <f t="shared" si="20"/>
        <v>240000</v>
      </c>
      <c r="K23" s="251">
        <v>282176</v>
      </c>
      <c r="L23" s="265">
        <f t="shared" ref="L23:N23" si="43">IFERROR(K23*$F23,0)</f>
        <v>2257408</v>
      </c>
      <c r="M23" s="251">
        <v>216342.00000000003</v>
      </c>
      <c r="N23" s="265">
        <f t="shared" si="43"/>
        <v>1730736.0000000002</v>
      </c>
      <c r="O23" s="251">
        <v>135000</v>
      </c>
      <c r="P23" s="265">
        <f t="shared" ref="P23" si="44">IFERROR(O23*$F23,0)</f>
        <v>1080000</v>
      </c>
      <c r="Q23" s="251">
        <v>32500</v>
      </c>
      <c r="R23" s="265">
        <f t="shared" ref="R23:T23" si="45">IFERROR(Q23*$F23,0)</f>
        <v>260000</v>
      </c>
      <c r="S23" s="251">
        <v>32500</v>
      </c>
      <c r="T23" s="265">
        <f t="shared" si="45"/>
        <v>260000</v>
      </c>
      <c r="U23" s="264"/>
    </row>
    <row r="24" spans="1:22" s="254" customFormat="1" ht="127.5">
      <c r="A24" s="267">
        <f t="shared" si="27"/>
        <v>9</v>
      </c>
      <c r="B24" s="267" t="s">
        <v>1405</v>
      </c>
      <c r="C24" s="264" t="s">
        <v>1352</v>
      </c>
      <c r="D24" s="264" t="s">
        <v>1735</v>
      </c>
      <c r="E24" s="208" t="s">
        <v>1126</v>
      </c>
      <c r="F24" s="208">
        <v>1</v>
      </c>
      <c r="G24" s="251">
        <v>141750</v>
      </c>
      <c r="H24" s="265">
        <f t="shared" si="20"/>
        <v>141750</v>
      </c>
      <c r="I24" s="251">
        <v>150000</v>
      </c>
      <c r="J24" s="265">
        <f t="shared" si="20"/>
        <v>150000</v>
      </c>
      <c r="K24" s="251">
        <v>493808</v>
      </c>
      <c r="L24" s="265">
        <f t="shared" ref="L24:N24" si="46">IFERROR(K24*$F24,0)</f>
        <v>493808</v>
      </c>
      <c r="M24" s="251">
        <v>781921.8</v>
      </c>
      <c r="N24" s="265">
        <f t="shared" si="46"/>
        <v>781921.8</v>
      </c>
      <c r="O24" s="251">
        <v>430000</v>
      </c>
      <c r="P24" s="265">
        <f t="shared" ref="P24" si="47">IFERROR(O24*$F24,0)</f>
        <v>430000</v>
      </c>
      <c r="Q24" s="251">
        <v>158550</v>
      </c>
      <c r="R24" s="265">
        <f t="shared" ref="R24:T24" si="48">IFERROR(Q24*$F24,0)</f>
        <v>158550</v>
      </c>
      <c r="S24" s="251">
        <v>158550</v>
      </c>
      <c r="T24" s="265">
        <f t="shared" si="48"/>
        <v>158550</v>
      </c>
      <c r="U24" s="264"/>
    </row>
    <row r="25" spans="1:22" s="254" customFormat="1" ht="102">
      <c r="A25" s="267">
        <f t="shared" si="27"/>
        <v>10</v>
      </c>
      <c r="B25" s="267" t="s">
        <v>1660</v>
      </c>
      <c r="C25" s="264" t="s">
        <v>1341</v>
      </c>
      <c r="D25" s="264" t="s">
        <v>1734</v>
      </c>
      <c r="E25" s="208" t="s">
        <v>1126</v>
      </c>
      <c r="F25" s="208">
        <v>2</v>
      </c>
      <c r="G25" s="251">
        <v>472500</v>
      </c>
      <c r="H25" s="265">
        <f t="shared" si="20"/>
        <v>945000</v>
      </c>
      <c r="I25" s="251">
        <v>500000</v>
      </c>
      <c r="J25" s="265">
        <f t="shared" si="20"/>
        <v>1000000</v>
      </c>
      <c r="K25" s="251">
        <v>211632</v>
      </c>
      <c r="L25" s="265">
        <f t="shared" ref="L25:N25" si="49">IFERROR(K25*$F25,0)</f>
        <v>423264</v>
      </c>
      <c r="M25" s="251">
        <v>538473.17760000005</v>
      </c>
      <c r="N25" s="265">
        <f t="shared" si="49"/>
        <v>1076946.3552000001</v>
      </c>
      <c r="O25" s="251">
        <v>88000</v>
      </c>
      <c r="P25" s="265">
        <f t="shared" ref="P25" si="50">IFERROR(O25*$F25,0)</f>
        <v>176000</v>
      </c>
      <c r="Q25" s="251">
        <v>522100</v>
      </c>
      <c r="R25" s="265">
        <f t="shared" ref="R25:T25" si="51">IFERROR(Q25*$F25,0)</f>
        <v>1044200</v>
      </c>
      <c r="S25" s="251">
        <v>522100</v>
      </c>
      <c r="T25" s="265">
        <f t="shared" si="51"/>
        <v>1044200</v>
      </c>
      <c r="U25" s="264"/>
    </row>
    <row r="26" spans="1:22" s="254" customFormat="1" ht="127.5">
      <c r="A26" s="267">
        <f t="shared" si="27"/>
        <v>11</v>
      </c>
      <c r="B26" s="267" t="s">
        <v>1660</v>
      </c>
      <c r="C26" s="264" t="s">
        <v>1718</v>
      </c>
      <c r="D26" s="264" t="s">
        <v>1733</v>
      </c>
      <c r="E26" s="208" t="s">
        <v>1126</v>
      </c>
      <c r="F26" s="208">
        <v>15</v>
      </c>
      <c r="G26" s="251">
        <v>94500</v>
      </c>
      <c r="H26" s="265">
        <f t="shared" si="20"/>
        <v>1417500</v>
      </c>
      <c r="I26" s="251">
        <v>100000</v>
      </c>
      <c r="J26" s="265">
        <f t="shared" si="20"/>
        <v>1500000</v>
      </c>
      <c r="K26" s="251">
        <v>105816</v>
      </c>
      <c r="L26" s="265">
        <f t="shared" ref="L26:N26" si="52">IFERROR(K26*$F26,0)</f>
        <v>1587240</v>
      </c>
      <c r="M26" s="251">
        <v>251574.84000000003</v>
      </c>
      <c r="N26" s="265">
        <f t="shared" si="52"/>
        <v>3773622.6000000006</v>
      </c>
      <c r="O26" s="251">
        <v>8000</v>
      </c>
      <c r="P26" s="265">
        <f t="shared" ref="P26" si="53">IFERROR(O26*$F26,0)</f>
        <v>120000</v>
      </c>
      <c r="Q26" s="251">
        <v>105000</v>
      </c>
      <c r="R26" s="265">
        <f t="shared" ref="R26:T26" si="54">IFERROR(Q26*$F26,0)</f>
        <v>1575000</v>
      </c>
      <c r="S26" s="251">
        <v>105000</v>
      </c>
      <c r="T26" s="265">
        <f t="shared" si="54"/>
        <v>1575000</v>
      </c>
      <c r="U26" s="264"/>
    </row>
    <row r="27" spans="1:22" s="254" customFormat="1">
      <c r="A27" s="263"/>
      <c r="B27" s="263"/>
      <c r="C27" s="259" t="s">
        <v>1669</v>
      </c>
      <c r="D27" s="264"/>
      <c r="E27" s="208"/>
      <c r="F27" s="208"/>
      <c r="G27" s="270"/>
      <c r="H27" s="252">
        <f>SUM(H16:H26)</f>
        <v>8386875</v>
      </c>
      <c r="I27" s="270"/>
      <c r="J27" s="252">
        <f>SUM(J16:J26)</f>
        <v>8875000</v>
      </c>
      <c r="K27" s="270"/>
      <c r="L27" s="252">
        <f>SUM(L16:L26)</f>
        <v>15477153</v>
      </c>
      <c r="M27" s="270"/>
      <c r="N27" s="252">
        <f>SUM(N16:N26)</f>
        <v>23817953.744200006</v>
      </c>
      <c r="O27" s="270"/>
      <c r="P27" s="252">
        <f>SUM(P16:P26)</f>
        <v>10163200</v>
      </c>
      <c r="Q27" s="270"/>
      <c r="R27" s="252">
        <f>SUM(R16:R26)</f>
        <v>9394215</v>
      </c>
      <c r="S27" s="270"/>
      <c r="T27" s="252">
        <f>SUM(T16:T26)</f>
        <v>9394215</v>
      </c>
      <c r="U27" s="264"/>
    </row>
    <row r="28" spans="1:22">
      <c r="G28" s="277"/>
      <c r="H28" s="277"/>
    </row>
  </sheetData>
  <mergeCells count="15">
    <mergeCell ref="F2:F3"/>
    <mergeCell ref="A1:U1"/>
    <mergeCell ref="U2:U3"/>
    <mergeCell ref="M2:N2"/>
    <mergeCell ref="A2:A3"/>
    <mergeCell ref="B2:B3"/>
    <mergeCell ref="C2:C3"/>
    <mergeCell ref="D2:D3"/>
    <mergeCell ref="E2:E3"/>
    <mergeCell ref="I2:J2"/>
    <mergeCell ref="K2:L2"/>
    <mergeCell ref="O2:P2"/>
    <mergeCell ref="S2:T2"/>
    <mergeCell ref="Q2:R2"/>
    <mergeCell ref="G2:H2"/>
  </mergeCells>
  <conditionalFormatting sqref="F4:H5 F7:H14 F16:H27">
    <cfRule type="cellIs" dxfId="1" priority="1" operator="equal">
      <formula>0</formula>
    </cfRule>
  </conditionalFormatting>
  <pageMargins left="0.70866141732283472" right="0.70866141732283472" top="0.74803149606299213" bottom="0.74803149606299213" header="0.31496062992125984" footer="0.31496062992125984"/>
  <pageSetup paperSize="9" scale="42" orientation="portrait" r:id="rId1"/>
  <headerFooter>
    <oddHeader>&amp;L&amp;A</oddHeader>
    <oddFooter>Page &amp;P of &amp;N</oddFooter>
  </headerFooter>
  <ignoredErrors>
    <ignoredError sqref="J2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7469-EACC-403D-AE92-79ED5880C66C}">
  <dimension ref="A1:AD876"/>
  <sheetViews>
    <sheetView zoomScale="55" zoomScaleNormal="55" zoomScaleSheetLayoutView="85" workbookViewId="0">
      <pane xSplit="7" ySplit="16" topLeftCell="H17" activePane="bottomRight" state="frozen"/>
      <selection pane="topRight" activeCell="H1" sqref="H1"/>
      <selection pane="bottomLeft" activeCell="A17" sqref="A17"/>
      <selection pane="bottomRight" activeCell="R17" sqref="R17:R73"/>
    </sheetView>
  </sheetViews>
  <sheetFormatPr defaultColWidth="9.140625" defaultRowHeight="15"/>
  <cols>
    <col min="1" max="1" width="9.140625" style="208" customWidth="1"/>
    <col min="2" max="2" width="10.140625" style="208" hidden="1" customWidth="1"/>
    <col min="3" max="3" width="41.42578125" style="210" customWidth="1"/>
    <col min="4" max="4" width="8.140625" style="208" bestFit="1" customWidth="1"/>
    <col min="5" max="5" width="8.140625" style="212" customWidth="1"/>
    <col min="6" max="6" width="13.7109375" style="212" bestFit="1" customWidth="1"/>
    <col min="7" max="7" width="18.28515625" style="212" bestFit="1" customWidth="1"/>
    <col min="8" max="8" width="12.7109375" style="213" bestFit="1" customWidth="1"/>
    <col min="9" max="9" width="18.28515625" style="213" bestFit="1" customWidth="1"/>
    <col min="10" max="10" width="14.28515625" style="240" customWidth="1"/>
    <col min="11" max="11" width="18.28515625" style="240" bestFit="1" customWidth="1"/>
    <col min="12" max="12" width="14.28515625" style="240" customWidth="1"/>
    <col min="13" max="13" width="18.28515625" style="240" bestFit="1" customWidth="1"/>
    <col min="14" max="14" width="14.28515625" style="240" customWidth="1"/>
    <col min="15" max="15" width="20.85546875" style="240" bestFit="1" customWidth="1"/>
    <col min="16" max="16" width="14.28515625" style="240" customWidth="1"/>
    <col min="17" max="17" width="20.140625" style="240" bestFit="1" customWidth="1"/>
    <col min="18" max="18" width="14.28515625" style="240" customWidth="1"/>
    <col min="19" max="19" width="20.140625" style="240" bestFit="1" customWidth="1"/>
    <col min="20" max="20" width="32" style="195" customWidth="1"/>
    <col min="21" max="21" width="48.140625" style="241" bestFit="1" customWidth="1"/>
    <col min="22" max="22" width="53.5703125" style="241" bestFit="1" customWidth="1"/>
    <col min="23" max="23" width="41.28515625" style="241" bestFit="1" customWidth="1"/>
    <col min="24" max="24" width="9.140625" style="197"/>
    <col min="25" max="25" width="25.42578125" style="196" hidden="1" customWidth="1"/>
    <col min="26" max="16384" width="9.140625" style="197"/>
  </cols>
  <sheetData>
    <row r="1" spans="1:25" s="195" customFormat="1">
      <c r="A1" s="537" t="str">
        <f>+' Summary'!A1</f>
        <v>PROJECT : AMD, CIP LOUNGE AT T1, AHEMDABAD AIRPORT</v>
      </c>
      <c r="B1" s="538"/>
      <c r="C1" s="538"/>
      <c r="D1" s="538"/>
      <c r="E1" s="538"/>
      <c r="F1" s="538"/>
      <c r="G1" s="538"/>
      <c r="H1" s="538"/>
      <c r="I1" s="538"/>
      <c r="J1" s="538"/>
      <c r="K1" s="538"/>
      <c r="L1" s="538"/>
      <c r="M1" s="538"/>
      <c r="N1" s="538"/>
      <c r="O1" s="538"/>
      <c r="P1" s="538"/>
      <c r="Q1" s="538"/>
      <c r="R1" s="538"/>
      <c r="S1" s="538"/>
      <c r="T1" s="538"/>
      <c r="U1" s="538"/>
      <c r="V1" s="538"/>
      <c r="W1" s="539"/>
      <c r="Y1" s="196"/>
    </row>
    <row r="2" spans="1:25" s="195" customFormat="1">
      <c r="A2" s="537" t="s">
        <v>1031</v>
      </c>
      <c r="B2" s="538"/>
      <c r="C2" s="538"/>
      <c r="D2" s="538"/>
      <c r="E2" s="538"/>
      <c r="F2" s="538"/>
      <c r="G2" s="538"/>
      <c r="H2" s="538"/>
      <c r="I2" s="538"/>
      <c r="J2" s="538"/>
      <c r="K2" s="538"/>
      <c r="L2" s="538"/>
      <c r="M2" s="538"/>
      <c r="N2" s="538"/>
      <c r="O2" s="538"/>
      <c r="P2" s="538"/>
      <c r="Q2" s="538"/>
      <c r="R2" s="538"/>
      <c r="S2" s="538"/>
      <c r="T2" s="538"/>
      <c r="U2" s="538"/>
      <c r="V2" s="538"/>
      <c r="W2" s="539"/>
      <c r="Y2" s="196"/>
    </row>
    <row r="3" spans="1:25">
      <c r="A3" s="543" t="s">
        <v>1032</v>
      </c>
      <c r="B3" s="544"/>
      <c r="C3" s="544"/>
      <c r="D3" s="544"/>
      <c r="E3" s="544"/>
      <c r="F3" s="544"/>
      <c r="G3" s="544"/>
      <c r="H3" s="544"/>
      <c r="I3" s="544"/>
      <c r="J3" s="544"/>
      <c r="K3" s="544"/>
      <c r="L3" s="544"/>
      <c r="M3" s="544"/>
      <c r="N3" s="544"/>
      <c r="O3" s="544"/>
      <c r="P3" s="544"/>
      <c r="Q3" s="544"/>
      <c r="R3" s="544"/>
      <c r="S3" s="544"/>
      <c r="T3" s="544"/>
      <c r="U3" s="544"/>
      <c r="V3" s="544"/>
      <c r="W3" s="545"/>
    </row>
    <row r="4" spans="1:25" hidden="1">
      <c r="A4" s="546" t="s">
        <v>1023</v>
      </c>
      <c r="B4" s="547"/>
      <c r="C4" s="547"/>
      <c r="D4" s="547"/>
      <c r="E4" s="547"/>
      <c r="F4" s="547"/>
      <c r="G4" s="547"/>
      <c r="H4" s="547"/>
      <c r="I4" s="547"/>
      <c r="J4" s="547"/>
      <c r="K4" s="547"/>
      <c r="L4" s="547"/>
      <c r="M4" s="547"/>
      <c r="N4" s="547"/>
      <c r="O4" s="547"/>
      <c r="P4" s="547"/>
      <c r="Q4" s="547"/>
      <c r="R4" s="547"/>
      <c r="S4" s="547"/>
      <c r="T4" s="547"/>
      <c r="U4" s="547"/>
      <c r="V4" s="547"/>
      <c r="W4" s="548"/>
    </row>
    <row r="5" spans="1:25" hidden="1">
      <c r="A5" s="546" t="s">
        <v>1034</v>
      </c>
      <c r="B5" s="547"/>
      <c r="C5" s="547"/>
      <c r="D5" s="547"/>
      <c r="E5" s="547"/>
      <c r="F5" s="547"/>
      <c r="G5" s="547"/>
      <c r="H5" s="547"/>
      <c r="I5" s="547"/>
      <c r="J5" s="547"/>
      <c r="K5" s="547"/>
      <c r="L5" s="547"/>
      <c r="M5" s="547"/>
      <c r="N5" s="547"/>
      <c r="O5" s="547"/>
      <c r="P5" s="547"/>
      <c r="Q5" s="547"/>
      <c r="R5" s="547"/>
      <c r="S5" s="547"/>
      <c r="T5" s="547"/>
      <c r="U5" s="547"/>
      <c r="V5" s="547"/>
      <c r="W5" s="548"/>
    </row>
    <row r="6" spans="1:25" hidden="1">
      <c r="A6" s="546" t="s">
        <v>1021</v>
      </c>
      <c r="B6" s="547"/>
      <c r="C6" s="547"/>
      <c r="D6" s="547"/>
      <c r="E6" s="547"/>
      <c r="F6" s="547"/>
      <c r="G6" s="547"/>
      <c r="H6" s="547"/>
      <c r="I6" s="547"/>
      <c r="J6" s="547"/>
      <c r="K6" s="547"/>
      <c r="L6" s="547"/>
      <c r="M6" s="547"/>
      <c r="N6" s="547"/>
      <c r="O6" s="547"/>
      <c r="P6" s="547"/>
      <c r="Q6" s="547"/>
      <c r="R6" s="547"/>
      <c r="S6" s="547"/>
      <c r="T6" s="547"/>
      <c r="U6" s="547"/>
      <c r="V6" s="547"/>
      <c r="W6" s="548"/>
    </row>
    <row r="7" spans="1:25" hidden="1">
      <c r="A7" s="546" t="s">
        <v>1022</v>
      </c>
      <c r="B7" s="547"/>
      <c r="C7" s="547"/>
      <c r="D7" s="547"/>
      <c r="E7" s="547"/>
      <c r="F7" s="547"/>
      <c r="G7" s="547"/>
      <c r="H7" s="547"/>
      <c r="I7" s="547"/>
      <c r="J7" s="547"/>
      <c r="K7" s="547"/>
      <c r="L7" s="547"/>
      <c r="M7" s="547"/>
      <c r="N7" s="547"/>
      <c r="O7" s="547"/>
      <c r="P7" s="547"/>
      <c r="Q7" s="547"/>
      <c r="R7" s="547"/>
      <c r="S7" s="547"/>
      <c r="T7" s="547"/>
      <c r="U7" s="547"/>
      <c r="V7" s="547"/>
      <c r="W7" s="548"/>
    </row>
    <row r="8" spans="1:25" hidden="1">
      <c r="A8" s="546" t="s">
        <v>1028</v>
      </c>
      <c r="B8" s="547"/>
      <c r="C8" s="547"/>
      <c r="D8" s="547"/>
      <c r="E8" s="547"/>
      <c r="F8" s="547"/>
      <c r="G8" s="547"/>
      <c r="H8" s="547"/>
      <c r="I8" s="547"/>
      <c r="J8" s="547"/>
      <c r="K8" s="547"/>
      <c r="L8" s="547"/>
      <c r="M8" s="547"/>
      <c r="N8" s="547"/>
      <c r="O8" s="547"/>
      <c r="P8" s="547"/>
      <c r="Q8" s="547"/>
      <c r="R8" s="547"/>
      <c r="S8" s="547"/>
      <c r="T8" s="547"/>
      <c r="U8" s="547"/>
      <c r="V8" s="547"/>
      <c r="W8" s="548"/>
    </row>
    <row r="9" spans="1:25" hidden="1">
      <c r="A9" s="546" t="s">
        <v>1024</v>
      </c>
      <c r="B9" s="547"/>
      <c r="C9" s="547"/>
      <c r="D9" s="547"/>
      <c r="E9" s="547"/>
      <c r="F9" s="547"/>
      <c r="G9" s="547"/>
      <c r="H9" s="547"/>
      <c r="I9" s="547"/>
      <c r="J9" s="547"/>
      <c r="K9" s="547"/>
      <c r="L9" s="547"/>
      <c r="M9" s="547"/>
      <c r="N9" s="547"/>
      <c r="O9" s="547"/>
      <c r="P9" s="547"/>
      <c r="Q9" s="547"/>
      <c r="R9" s="547"/>
      <c r="S9" s="547"/>
      <c r="T9" s="547"/>
      <c r="U9" s="547"/>
      <c r="V9" s="547"/>
      <c r="W9" s="548"/>
    </row>
    <row r="10" spans="1:25" hidden="1">
      <c r="A10" s="199" t="s">
        <v>1025</v>
      </c>
      <c r="B10" s="198"/>
      <c r="C10" s="198"/>
      <c r="D10" s="198"/>
      <c r="E10" s="200"/>
      <c r="F10" s="200"/>
      <c r="G10" s="200"/>
      <c r="H10" s="201"/>
      <c r="I10" s="201"/>
      <c r="J10" s="201"/>
      <c r="K10" s="201"/>
      <c r="L10" s="201"/>
      <c r="M10" s="201"/>
      <c r="N10" s="201"/>
      <c r="O10" s="201"/>
      <c r="P10" s="201"/>
      <c r="Q10" s="201"/>
      <c r="R10" s="201"/>
      <c r="S10" s="201"/>
      <c r="T10" s="198"/>
      <c r="U10" s="202"/>
      <c r="V10" s="202"/>
      <c r="W10" s="203"/>
    </row>
    <row r="11" spans="1:25" hidden="1">
      <c r="A11" s="540" t="s">
        <v>1026</v>
      </c>
      <c r="B11" s="541"/>
      <c r="C11" s="541"/>
      <c r="D11" s="541"/>
      <c r="E11" s="541"/>
      <c r="F11" s="541"/>
      <c r="G11" s="541"/>
      <c r="H11" s="541"/>
      <c r="I11" s="541"/>
      <c r="J11" s="541"/>
      <c r="K11" s="541"/>
      <c r="L11" s="541"/>
      <c r="M11" s="541"/>
      <c r="N11" s="541"/>
      <c r="O11" s="541"/>
      <c r="P11" s="541"/>
      <c r="Q11" s="541"/>
      <c r="R11" s="541"/>
      <c r="S11" s="541"/>
      <c r="T11" s="541"/>
      <c r="U11" s="541"/>
      <c r="V11" s="541"/>
      <c r="W11" s="542"/>
    </row>
    <row r="12" spans="1:25" hidden="1">
      <c r="A12" s="540"/>
      <c r="B12" s="541"/>
      <c r="C12" s="541"/>
      <c r="D12" s="541"/>
      <c r="E12" s="541"/>
      <c r="F12" s="541"/>
      <c r="G12" s="541"/>
      <c r="H12" s="541"/>
      <c r="I12" s="541"/>
      <c r="J12" s="541"/>
      <c r="K12" s="541"/>
      <c r="L12" s="541"/>
      <c r="M12" s="541"/>
      <c r="N12" s="541"/>
      <c r="O12" s="541"/>
      <c r="P12" s="541"/>
      <c r="Q12" s="541"/>
      <c r="R12" s="541"/>
      <c r="S12" s="541"/>
      <c r="T12" s="541"/>
      <c r="U12" s="541"/>
      <c r="V12" s="541"/>
      <c r="W12" s="542"/>
    </row>
    <row r="13" spans="1:25" hidden="1">
      <c r="A13" s="199" t="s">
        <v>1027</v>
      </c>
      <c r="B13" s="198"/>
      <c r="C13" s="198"/>
      <c r="D13" s="198"/>
      <c r="E13" s="200"/>
      <c r="F13" s="200"/>
      <c r="G13" s="200"/>
      <c r="H13" s="201"/>
      <c r="I13" s="201"/>
      <c r="J13" s="201"/>
      <c r="K13" s="201"/>
      <c r="L13" s="201"/>
      <c r="M13" s="201"/>
      <c r="N13" s="201"/>
      <c r="O13" s="201"/>
      <c r="P13" s="201"/>
      <c r="Q13" s="201"/>
      <c r="R13" s="201"/>
      <c r="S13" s="201"/>
      <c r="T13" s="198"/>
      <c r="U13" s="202"/>
      <c r="V13" s="202"/>
      <c r="W13" s="203"/>
    </row>
    <row r="14" spans="1:25" hidden="1">
      <c r="A14" s="199" t="s">
        <v>1355</v>
      </c>
      <c r="B14" s="198"/>
      <c r="C14" s="198"/>
      <c r="D14" s="198"/>
      <c r="E14" s="200"/>
      <c r="F14" s="200"/>
      <c r="G14" s="200"/>
      <c r="H14" s="201"/>
      <c r="I14" s="201"/>
      <c r="J14" s="201"/>
      <c r="K14" s="201"/>
      <c r="L14" s="201"/>
      <c r="M14" s="201"/>
      <c r="N14" s="201"/>
      <c r="O14" s="201"/>
      <c r="P14" s="201"/>
      <c r="Q14" s="201"/>
      <c r="R14" s="201"/>
      <c r="S14" s="201"/>
      <c r="T14" s="198"/>
      <c r="U14" s="202"/>
      <c r="V14" s="202"/>
      <c r="W14" s="203"/>
    </row>
    <row r="15" spans="1:25" ht="15" customHeight="1">
      <c r="A15" s="550" t="s">
        <v>503</v>
      </c>
      <c r="B15" s="550" t="s">
        <v>1006</v>
      </c>
      <c r="C15" s="550" t="s">
        <v>1007</v>
      </c>
      <c r="D15" s="550" t="s">
        <v>504</v>
      </c>
      <c r="E15" s="551" t="s">
        <v>473</v>
      </c>
      <c r="F15" s="549" t="str">
        <f>'Abstract-C&amp;I'!H2</f>
        <v>I.E.</v>
      </c>
      <c r="G15" s="549"/>
      <c r="H15" s="549" t="str">
        <f>'Abstract-C&amp;I'!J2</f>
        <v>Creative Design</v>
      </c>
      <c r="I15" s="549"/>
      <c r="J15" s="549" t="str">
        <f>'Abstract-C&amp;I'!L2</f>
        <v>ANSPIPL</v>
      </c>
      <c r="K15" s="549"/>
      <c r="L15" s="549" t="str">
        <f>'Abstract-C&amp;I'!N2</f>
        <v>Ensemble</v>
      </c>
      <c r="M15" s="549"/>
      <c r="N15" s="549" t="str">
        <f>'Abstract-C&amp;I'!P2</f>
        <v>Maitri</v>
      </c>
      <c r="O15" s="549"/>
      <c r="P15" s="549" t="str">
        <f>'Abstract-C&amp;I'!R2</f>
        <v>GF_R0-RFP</v>
      </c>
      <c r="Q15" s="549"/>
      <c r="R15" s="549" t="str">
        <f>'Abstract-C&amp;I'!T2</f>
        <v>GF_R1-Auction</v>
      </c>
      <c r="S15" s="549"/>
      <c r="T15" s="283"/>
      <c r="U15" s="283"/>
      <c r="V15" s="283"/>
      <c r="W15" s="284"/>
    </row>
    <row r="16" spans="1:25" s="195" customFormat="1">
      <c r="A16" s="550"/>
      <c r="B16" s="550"/>
      <c r="C16" s="550"/>
      <c r="D16" s="550"/>
      <c r="E16" s="551"/>
      <c r="F16" s="205" t="s">
        <v>505</v>
      </c>
      <c r="G16" s="205" t="s">
        <v>506</v>
      </c>
      <c r="H16" s="205" t="s">
        <v>505</v>
      </c>
      <c r="I16" s="205" t="s">
        <v>506</v>
      </c>
      <c r="J16" s="205" t="s">
        <v>505</v>
      </c>
      <c r="K16" s="205" t="s">
        <v>506</v>
      </c>
      <c r="L16" s="205" t="s">
        <v>505</v>
      </c>
      <c r="M16" s="205" t="s">
        <v>506</v>
      </c>
      <c r="N16" s="205" t="s">
        <v>505</v>
      </c>
      <c r="O16" s="205" t="s">
        <v>506</v>
      </c>
      <c r="P16" s="205" t="s">
        <v>505</v>
      </c>
      <c r="Q16" s="205" t="s">
        <v>506</v>
      </c>
      <c r="R16" s="205" t="s">
        <v>505</v>
      </c>
      <c r="S16" s="205" t="s">
        <v>506</v>
      </c>
      <c r="T16" s="206" t="s">
        <v>507</v>
      </c>
      <c r="U16" s="207"/>
      <c r="V16" s="207"/>
      <c r="W16" s="207"/>
      <c r="Y16" s="196" t="s">
        <v>762</v>
      </c>
    </row>
    <row r="17" spans="1:25" ht="114.75">
      <c r="A17" s="208">
        <v>1</v>
      </c>
      <c r="B17" s="209" t="s">
        <v>1673</v>
      </c>
      <c r="C17" s="210" t="s">
        <v>1835</v>
      </c>
      <c r="D17" s="211" t="s">
        <v>15</v>
      </c>
      <c r="E17" s="212">
        <v>24</v>
      </c>
      <c r="F17" s="213">
        <f>J17*0.9</f>
        <v>35046</v>
      </c>
      <c r="G17" s="213">
        <f>F17*E17</f>
        <v>841104</v>
      </c>
      <c r="H17" s="213">
        <v>49500</v>
      </c>
      <c r="I17" s="213">
        <f>IFERROR(H17*$E17,0)</f>
        <v>1188000</v>
      </c>
      <c r="J17" s="213">
        <v>38940</v>
      </c>
      <c r="K17" s="213">
        <f>IFERROR(J17*$E17,0)</f>
        <v>934560</v>
      </c>
      <c r="L17" s="213">
        <v>31050</v>
      </c>
      <c r="M17" s="213">
        <f>IFERROR(L17*$E17,0)</f>
        <v>745200</v>
      </c>
      <c r="N17" s="213">
        <v>43355</v>
      </c>
      <c r="O17" s="213">
        <f>IFERROR(N17*$E17,0)</f>
        <v>1040520</v>
      </c>
      <c r="P17" s="213">
        <v>35000</v>
      </c>
      <c r="Q17" s="213">
        <f>IFERROR(P17*$E17,0)</f>
        <v>840000</v>
      </c>
      <c r="R17" s="213">
        <v>35000</v>
      </c>
      <c r="S17" s="213">
        <f>IFERROR(R17*$E17,0)</f>
        <v>840000</v>
      </c>
      <c r="T17" s="208"/>
      <c r="U17" s="214"/>
      <c r="V17" s="215"/>
      <c r="W17" s="216"/>
      <c r="X17" s="217"/>
      <c r="Y17" s="196" t="s">
        <v>1851</v>
      </c>
    </row>
    <row r="18" spans="1:25">
      <c r="F18" s="213"/>
      <c r="G18" s="213"/>
      <c r="I18" s="213">
        <f t="shared" ref="I18" si="0">IFERROR(H18*$E18,0)</f>
        <v>0</v>
      </c>
      <c r="J18" s="213"/>
      <c r="K18" s="213">
        <f t="shared" ref="K18:M18" si="1">IFERROR(J18*$E18,0)</f>
        <v>0</v>
      </c>
      <c r="L18" s="213">
        <v>0</v>
      </c>
      <c r="M18" s="213">
        <f t="shared" si="1"/>
        <v>0</v>
      </c>
      <c r="N18" s="213">
        <v>0</v>
      </c>
      <c r="O18" s="213">
        <f t="shared" ref="O18" si="2">IFERROR(N18*$E18,0)</f>
        <v>0</v>
      </c>
      <c r="P18" s="213"/>
      <c r="Q18" s="213">
        <f t="shared" ref="Q18:S74" si="3">IFERROR(P18*$E18,0)</f>
        <v>0</v>
      </c>
      <c r="R18" s="213"/>
      <c r="S18" s="213">
        <f t="shared" si="3"/>
        <v>0</v>
      </c>
      <c r="T18" s="208"/>
      <c r="U18" s="218" t="s">
        <v>1029</v>
      </c>
      <c r="V18" s="218" t="s">
        <v>1685</v>
      </c>
      <c r="W18" s="216"/>
      <c r="X18" s="217"/>
    </row>
    <row r="19" spans="1:25" ht="102">
      <c r="A19" s="208">
        <f>+A17+1</f>
        <v>2</v>
      </c>
      <c r="B19" s="209" t="s">
        <v>1697</v>
      </c>
      <c r="C19" s="210" t="s">
        <v>1836</v>
      </c>
      <c r="D19" s="211" t="s">
        <v>15</v>
      </c>
      <c r="E19" s="212">
        <v>6</v>
      </c>
      <c r="F19" s="213">
        <f>J19*0.9</f>
        <v>31860</v>
      </c>
      <c r="G19" s="213">
        <f>F19*E19</f>
        <v>191160</v>
      </c>
      <c r="H19" s="213">
        <v>50000</v>
      </c>
      <c r="I19" s="213">
        <f t="shared" ref="I19" si="4">IFERROR(H19*$E19,0)</f>
        <v>300000</v>
      </c>
      <c r="J19" s="213">
        <v>35400</v>
      </c>
      <c r="K19" s="213">
        <f t="shared" ref="K19:M19" si="5">IFERROR(J19*$E19,0)</f>
        <v>212400</v>
      </c>
      <c r="L19" s="213">
        <v>69000</v>
      </c>
      <c r="M19" s="213">
        <f t="shared" si="5"/>
        <v>414000</v>
      </c>
      <c r="N19" s="213">
        <v>49043</v>
      </c>
      <c r="O19" s="213">
        <f t="shared" ref="O19" si="6">IFERROR(N19*$E19,0)</f>
        <v>294258</v>
      </c>
      <c r="P19" s="213">
        <v>24000</v>
      </c>
      <c r="Q19" s="213">
        <f t="shared" si="3"/>
        <v>144000</v>
      </c>
      <c r="R19" s="213">
        <v>24000</v>
      </c>
      <c r="S19" s="213">
        <f t="shared" si="3"/>
        <v>144000</v>
      </c>
      <c r="T19" s="208"/>
      <c r="U19" s="214"/>
      <c r="V19" s="219"/>
      <c r="W19" s="215"/>
      <c r="X19" s="217"/>
      <c r="Y19" s="196" t="s">
        <v>1852</v>
      </c>
    </row>
    <row r="20" spans="1:25" ht="25.5">
      <c r="F20" s="213"/>
      <c r="G20" s="213"/>
      <c r="I20" s="213">
        <f t="shared" ref="I20" si="7">IFERROR(H20*$E20,0)</f>
        <v>0</v>
      </c>
      <c r="J20" s="213"/>
      <c r="K20" s="213">
        <f t="shared" ref="K20:M20" si="8">IFERROR(J20*$E20,0)</f>
        <v>0</v>
      </c>
      <c r="L20" s="213">
        <v>0</v>
      </c>
      <c r="M20" s="213">
        <f t="shared" si="8"/>
        <v>0</v>
      </c>
      <c r="N20" s="213"/>
      <c r="O20" s="213">
        <f t="shared" ref="O20" si="9">IFERROR(N20*$E20,0)</f>
        <v>0</v>
      </c>
      <c r="P20" s="213"/>
      <c r="Q20" s="213">
        <f t="shared" si="3"/>
        <v>0</v>
      </c>
      <c r="R20" s="213"/>
      <c r="S20" s="213">
        <f t="shared" si="3"/>
        <v>0</v>
      </c>
      <c r="T20" s="208"/>
      <c r="U20" s="218" t="s">
        <v>1681</v>
      </c>
      <c r="V20" s="215" t="s">
        <v>1030</v>
      </c>
      <c r="W20" s="218" t="s">
        <v>1685</v>
      </c>
      <c r="X20" s="217"/>
    </row>
    <row r="21" spans="1:25">
      <c r="F21" s="213"/>
      <c r="G21" s="213"/>
      <c r="I21" s="213">
        <f t="shared" ref="I21" si="10">IFERROR(H21*$E21,0)</f>
        <v>0</v>
      </c>
      <c r="J21" s="213"/>
      <c r="K21" s="213">
        <f t="shared" ref="K21:M21" si="11">IFERROR(J21*$E21,0)</f>
        <v>0</v>
      </c>
      <c r="L21" s="213">
        <v>0</v>
      </c>
      <c r="M21" s="213">
        <f t="shared" si="11"/>
        <v>0</v>
      </c>
      <c r="N21" s="213"/>
      <c r="O21" s="213">
        <f t="shared" ref="O21" si="12">IFERROR(N21*$E21,0)</f>
        <v>0</v>
      </c>
      <c r="P21" s="213"/>
      <c r="Q21" s="213">
        <f t="shared" si="3"/>
        <v>0</v>
      </c>
      <c r="R21" s="213"/>
      <c r="S21" s="213">
        <f t="shared" si="3"/>
        <v>0</v>
      </c>
      <c r="T21" s="208"/>
      <c r="U21" s="215"/>
      <c r="V21" s="215"/>
      <c r="W21" s="216"/>
      <c r="X21" s="217"/>
    </row>
    <row r="22" spans="1:25" ht="102">
      <c r="A22" s="208">
        <f>+A19+1</f>
        <v>3</v>
      </c>
      <c r="B22" s="209" t="s">
        <v>1698</v>
      </c>
      <c r="C22" s="210" t="s">
        <v>1837</v>
      </c>
      <c r="D22" s="211" t="s">
        <v>15</v>
      </c>
      <c r="E22" s="212">
        <v>32</v>
      </c>
      <c r="F22" s="213">
        <f>J22*0.9</f>
        <v>29736</v>
      </c>
      <c r="G22" s="213">
        <f>F22*E22</f>
        <v>951552</v>
      </c>
      <c r="H22" s="213">
        <v>40000</v>
      </c>
      <c r="I22" s="213">
        <f t="shared" ref="I22" si="13">IFERROR(H22*$E22,0)</f>
        <v>1280000</v>
      </c>
      <c r="J22" s="213">
        <v>33040</v>
      </c>
      <c r="K22" s="213">
        <f t="shared" ref="K22:M22" si="14">IFERROR(J22*$E22,0)</f>
        <v>1057280</v>
      </c>
      <c r="L22" s="213">
        <v>66700</v>
      </c>
      <c r="M22" s="213">
        <f t="shared" si="14"/>
        <v>2134400</v>
      </c>
      <c r="N22" s="213">
        <v>39236</v>
      </c>
      <c r="O22" s="213">
        <f t="shared" ref="O22" si="15">IFERROR(N22*$E22,0)</f>
        <v>1255552</v>
      </c>
      <c r="P22" s="213">
        <v>19000</v>
      </c>
      <c r="Q22" s="213">
        <f t="shared" si="3"/>
        <v>608000</v>
      </c>
      <c r="R22" s="213">
        <v>19000</v>
      </c>
      <c r="S22" s="213">
        <f t="shared" si="3"/>
        <v>608000</v>
      </c>
      <c r="T22" s="208"/>
      <c r="U22" s="214"/>
      <c r="V22" s="219"/>
      <c r="W22" s="215"/>
      <c r="X22" s="217"/>
      <c r="Y22" s="196" t="s">
        <v>1852</v>
      </c>
    </row>
    <row r="23" spans="1:25" ht="25.5">
      <c r="D23" s="211"/>
      <c r="F23" s="213"/>
      <c r="G23" s="213"/>
      <c r="I23" s="213">
        <f t="shared" ref="I23" si="16">IFERROR(H23*$E23,0)</f>
        <v>0</v>
      </c>
      <c r="J23" s="213"/>
      <c r="K23" s="213">
        <f t="shared" ref="K23:M23" si="17">IFERROR(J23*$E23,0)</f>
        <v>0</v>
      </c>
      <c r="L23" s="213">
        <v>0</v>
      </c>
      <c r="M23" s="213">
        <f t="shared" si="17"/>
        <v>0</v>
      </c>
      <c r="N23" s="213"/>
      <c r="O23" s="213">
        <f t="shared" ref="O23" si="18">IFERROR(N23*$E23,0)</f>
        <v>0</v>
      </c>
      <c r="P23" s="213"/>
      <c r="Q23" s="213">
        <f t="shared" si="3"/>
        <v>0</v>
      </c>
      <c r="R23" s="213"/>
      <c r="S23" s="213">
        <f t="shared" si="3"/>
        <v>0</v>
      </c>
      <c r="T23" s="208"/>
      <c r="U23" s="218" t="s">
        <v>1681</v>
      </c>
      <c r="V23" s="215" t="s">
        <v>1030</v>
      </c>
      <c r="W23" s="218" t="s">
        <v>1685</v>
      </c>
      <c r="X23" s="217"/>
    </row>
    <row r="24" spans="1:25">
      <c r="D24" s="211"/>
      <c r="F24" s="213"/>
      <c r="G24" s="213"/>
      <c r="I24" s="213">
        <f t="shared" ref="I24" si="19">IFERROR(H24*$E24,0)</f>
        <v>0</v>
      </c>
      <c r="J24" s="213"/>
      <c r="K24" s="213">
        <f t="shared" ref="K24:M24" si="20">IFERROR(J24*$E24,0)</f>
        <v>0</v>
      </c>
      <c r="L24" s="213">
        <v>0</v>
      </c>
      <c r="M24" s="213">
        <f t="shared" si="20"/>
        <v>0</v>
      </c>
      <c r="N24" s="213"/>
      <c r="O24" s="213">
        <f t="shared" ref="O24" si="21">IFERROR(N24*$E24,0)</f>
        <v>0</v>
      </c>
      <c r="P24" s="213"/>
      <c r="Q24" s="213">
        <f t="shared" si="3"/>
        <v>0</v>
      </c>
      <c r="R24" s="213"/>
      <c r="S24" s="213">
        <f t="shared" si="3"/>
        <v>0</v>
      </c>
      <c r="T24" s="208"/>
      <c r="U24" s="215"/>
      <c r="V24" s="215"/>
      <c r="W24" s="216"/>
      <c r="X24" s="217"/>
    </row>
    <row r="25" spans="1:25" ht="140.25">
      <c r="A25" s="208">
        <f>+A22+1</f>
        <v>4</v>
      </c>
      <c r="B25" s="209" t="s">
        <v>1699</v>
      </c>
      <c r="C25" s="210" t="s">
        <v>1838</v>
      </c>
      <c r="D25" s="211" t="s">
        <v>15</v>
      </c>
      <c r="E25" s="212">
        <v>4</v>
      </c>
      <c r="F25" s="213">
        <f>H25*0.9</f>
        <v>73125</v>
      </c>
      <c r="G25" s="213">
        <f>F25*E25</f>
        <v>292500</v>
      </c>
      <c r="H25" s="213">
        <v>81250</v>
      </c>
      <c r="I25" s="213">
        <f t="shared" ref="I25" si="22">IFERROR(H25*$E25,0)</f>
        <v>325000</v>
      </c>
      <c r="J25" s="213">
        <v>147500</v>
      </c>
      <c r="K25" s="213">
        <f t="shared" ref="K25:M25" si="23">IFERROR(J25*$E25,0)</f>
        <v>590000</v>
      </c>
      <c r="L25" s="213">
        <v>143750</v>
      </c>
      <c r="M25" s="213">
        <f t="shared" si="23"/>
        <v>575000</v>
      </c>
      <c r="N25" s="213">
        <v>84500</v>
      </c>
      <c r="O25" s="213">
        <f t="shared" ref="O25" si="24">IFERROR(N25*$E25,0)</f>
        <v>338000</v>
      </c>
      <c r="P25" s="213">
        <v>121000</v>
      </c>
      <c r="Q25" s="213">
        <f t="shared" si="3"/>
        <v>484000</v>
      </c>
      <c r="R25" s="213">
        <v>121000</v>
      </c>
      <c r="S25" s="213">
        <f t="shared" si="3"/>
        <v>484000</v>
      </c>
      <c r="T25" s="208"/>
      <c r="U25" s="215"/>
      <c r="V25" s="220"/>
      <c r="W25" s="220"/>
      <c r="X25" s="217"/>
      <c r="Y25" s="196" t="s">
        <v>1853</v>
      </c>
    </row>
    <row r="26" spans="1:25">
      <c r="F26" s="213"/>
      <c r="G26" s="213"/>
      <c r="I26" s="213">
        <f t="shared" ref="I26" si="25">IFERROR(H26*$E26,0)</f>
        <v>0</v>
      </c>
      <c r="J26" s="213"/>
      <c r="K26" s="213">
        <f t="shared" ref="K26:M26" si="26">IFERROR(J26*$E26,0)</f>
        <v>0</v>
      </c>
      <c r="L26" s="213">
        <v>0</v>
      </c>
      <c r="M26" s="213">
        <f t="shared" si="26"/>
        <v>0</v>
      </c>
      <c r="N26" s="213"/>
      <c r="O26" s="213">
        <f t="shared" ref="O26" si="27">IFERROR(N26*$E26,0)</f>
        <v>0</v>
      </c>
      <c r="P26" s="213"/>
      <c r="Q26" s="213">
        <f t="shared" si="3"/>
        <v>0</v>
      </c>
      <c r="R26" s="213"/>
      <c r="S26" s="213">
        <f t="shared" si="3"/>
        <v>0</v>
      </c>
      <c r="T26" s="208"/>
      <c r="U26" s="218" t="s">
        <v>1679</v>
      </c>
      <c r="V26" s="218" t="s">
        <v>1033</v>
      </c>
      <c r="W26" s="216" t="s">
        <v>1680</v>
      </c>
      <c r="X26" s="217"/>
    </row>
    <row r="27" spans="1:25">
      <c r="F27" s="213"/>
      <c r="G27" s="213"/>
      <c r="I27" s="213">
        <f t="shared" ref="I27" si="28">IFERROR(H27*$E27,0)</f>
        <v>0</v>
      </c>
      <c r="J27" s="213"/>
      <c r="K27" s="213">
        <f t="shared" ref="K27:M27" si="29">IFERROR(J27*$E27,0)</f>
        <v>0</v>
      </c>
      <c r="L27" s="213">
        <v>0</v>
      </c>
      <c r="M27" s="213">
        <f t="shared" si="29"/>
        <v>0</v>
      </c>
      <c r="N27" s="213"/>
      <c r="O27" s="213">
        <f t="shared" ref="O27" si="30">IFERROR(N27*$E27,0)</f>
        <v>0</v>
      </c>
      <c r="P27" s="213"/>
      <c r="Q27" s="213">
        <f t="shared" si="3"/>
        <v>0</v>
      </c>
      <c r="R27" s="213"/>
      <c r="S27" s="213">
        <f t="shared" si="3"/>
        <v>0</v>
      </c>
      <c r="T27" s="208"/>
      <c r="U27" s="215"/>
      <c r="V27" s="215"/>
      <c r="W27" s="216"/>
      <c r="X27" s="217"/>
    </row>
    <row r="28" spans="1:25" ht="63.75">
      <c r="A28" s="208">
        <f>+A25+1</f>
        <v>5</v>
      </c>
      <c r="B28" s="209" t="s">
        <v>1700</v>
      </c>
      <c r="C28" s="210" t="s">
        <v>1839</v>
      </c>
      <c r="D28" s="221" t="s">
        <v>15</v>
      </c>
      <c r="E28" s="222">
        <v>21</v>
      </c>
      <c r="F28" s="213">
        <f>H28*0.9</f>
        <v>36900</v>
      </c>
      <c r="G28" s="213">
        <f>F28*E28</f>
        <v>774900</v>
      </c>
      <c r="H28" s="213">
        <v>41000</v>
      </c>
      <c r="I28" s="213">
        <f t="shared" ref="I28" si="31">IFERROR(H28*$E28,0)</f>
        <v>861000</v>
      </c>
      <c r="J28" s="213">
        <v>41300</v>
      </c>
      <c r="K28" s="213">
        <f t="shared" ref="K28:M28" si="32">IFERROR(J28*$E28,0)</f>
        <v>867300</v>
      </c>
      <c r="L28" s="213">
        <v>50085</v>
      </c>
      <c r="M28" s="213">
        <f t="shared" si="32"/>
        <v>1051785</v>
      </c>
      <c r="N28" s="213">
        <v>69875</v>
      </c>
      <c r="O28" s="213">
        <f t="shared" ref="O28" si="33">IFERROR(N28*$E28,0)</f>
        <v>1467375</v>
      </c>
      <c r="P28" s="213">
        <v>33000</v>
      </c>
      <c r="Q28" s="213">
        <f t="shared" si="3"/>
        <v>693000</v>
      </c>
      <c r="R28" s="213">
        <v>33000</v>
      </c>
      <c r="S28" s="213">
        <f t="shared" si="3"/>
        <v>693000</v>
      </c>
      <c r="T28" s="220"/>
      <c r="U28" s="223"/>
      <c r="V28" s="223"/>
      <c r="W28" s="224"/>
      <c r="X28" s="217"/>
      <c r="Y28" s="196" t="s">
        <v>1722</v>
      </c>
    </row>
    <row r="29" spans="1:25">
      <c r="D29" s="221"/>
      <c r="E29" s="222"/>
      <c r="F29" s="213"/>
      <c r="G29" s="213"/>
      <c r="H29" s="225"/>
      <c r="I29" s="213">
        <f t="shared" ref="I29" si="34">IFERROR(H29*$E29,0)</f>
        <v>0</v>
      </c>
      <c r="J29" s="225"/>
      <c r="K29" s="213">
        <f t="shared" ref="K29:M29" si="35">IFERROR(J29*$E29,0)</f>
        <v>0</v>
      </c>
      <c r="L29" s="225">
        <v>0</v>
      </c>
      <c r="M29" s="213">
        <f t="shared" si="35"/>
        <v>0</v>
      </c>
      <c r="N29" s="225"/>
      <c r="O29" s="213">
        <f t="shared" ref="O29" si="36">IFERROR(N29*$E29,0)</f>
        <v>0</v>
      </c>
      <c r="P29" s="225"/>
      <c r="Q29" s="213">
        <f t="shared" si="3"/>
        <v>0</v>
      </c>
      <c r="R29" s="225"/>
      <c r="S29" s="213">
        <f t="shared" si="3"/>
        <v>0</v>
      </c>
      <c r="T29" s="220"/>
      <c r="U29" s="223" t="s">
        <v>1677</v>
      </c>
      <c r="V29" s="223" t="s">
        <v>1678</v>
      </c>
      <c r="W29" s="224"/>
      <c r="X29" s="217"/>
    </row>
    <row r="30" spans="1:25" ht="89.25">
      <c r="A30" s="208">
        <f>+A28+1</f>
        <v>6</v>
      </c>
      <c r="B30" s="209" t="s">
        <v>1701</v>
      </c>
      <c r="C30" s="226" t="s">
        <v>1840</v>
      </c>
      <c r="D30" s="208" t="s">
        <v>15</v>
      </c>
      <c r="E30" s="212">
        <v>3</v>
      </c>
      <c r="F30" s="213">
        <f>J30*0.9</f>
        <v>22302</v>
      </c>
      <c r="G30" s="213">
        <f>F30*E30</f>
        <v>66906</v>
      </c>
      <c r="H30" s="213">
        <v>25000</v>
      </c>
      <c r="I30" s="213">
        <f t="shared" ref="I30" si="37">IFERROR(H30*$E30,0)</f>
        <v>75000</v>
      </c>
      <c r="J30" s="213">
        <v>24780</v>
      </c>
      <c r="K30" s="213">
        <f t="shared" ref="K30:M30" si="38">IFERROR(J30*$E30,0)</f>
        <v>74340</v>
      </c>
      <c r="L30" s="213">
        <v>31005</v>
      </c>
      <c r="M30" s="213">
        <f t="shared" si="38"/>
        <v>93015</v>
      </c>
      <c r="N30" s="213">
        <v>44603</v>
      </c>
      <c r="O30" s="213">
        <f t="shared" ref="O30" si="39">IFERROR(N30*$E30,0)</f>
        <v>133809</v>
      </c>
      <c r="P30" s="213">
        <v>16000</v>
      </c>
      <c r="Q30" s="213">
        <f t="shared" si="3"/>
        <v>48000</v>
      </c>
      <c r="R30" s="213">
        <v>16000</v>
      </c>
      <c r="S30" s="213">
        <f t="shared" si="3"/>
        <v>48000</v>
      </c>
      <c r="T30" s="220"/>
      <c r="U30" s="223"/>
      <c r="V30" s="223"/>
      <c r="W30" s="224"/>
      <c r="X30" s="217"/>
      <c r="Y30" s="196" t="s">
        <v>1722</v>
      </c>
    </row>
    <row r="31" spans="1:25">
      <c r="F31" s="213"/>
      <c r="G31" s="213"/>
      <c r="I31" s="213">
        <f t="shared" ref="I31" si="40">IFERROR(H31*$E31,0)</f>
        <v>0</v>
      </c>
      <c r="J31" s="213"/>
      <c r="K31" s="213">
        <f t="shared" ref="K31:M31" si="41">IFERROR(J31*$E31,0)</f>
        <v>0</v>
      </c>
      <c r="L31" s="213">
        <v>0</v>
      </c>
      <c r="M31" s="213">
        <f t="shared" si="41"/>
        <v>0</v>
      </c>
      <c r="N31" s="213"/>
      <c r="O31" s="213">
        <f t="shared" ref="O31" si="42">IFERROR(N31*$E31,0)</f>
        <v>0</v>
      </c>
      <c r="P31" s="213"/>
      <c r="Q31" s="213">
        <f t="shared" si="3"/>
        <v>0</v>
      </c>
      <c r="R31" s="213"/>
      <c r="S31" s="213">
        <f t="shared" si="3"/>
        <v>0</v>
      </c>
      <c r="T31" s="208"/>
      <c r="U31" s="223" t="s">
        <v>1677</v>
      </c>
      <c r="V31" s="223" t="s">
        <v>1678</v>
      </c>
      <c r="W31" s="216"/>
      <c r="X31" s="217"/>
    </row>
    <row r="32" spans="1:25" ht="102">
      <c r="A32" s="208">
        <f>+A28+1</f>
        <v>6</v>
      </c>
      <c r="B32" s="209" t="s">
        <v>1702</v>
      </c>
      <c r="C32" s="210" t="s">
        <v>1841</v>
      </c>
      <c r="D32" s="208" t="s">
        <v>15</v>
      </c>
      <c r="E32" s="212">
        <v>3</v>
      </c>
      <c r="F32" s="213">
        <f>J32*0.9</f>
        <v>22302</v>
      </c>
      <c r="G32" s="213">
        <f>F32*E32</f>
        <v>66906</v>
      </c>
      <c r="H32" s="213">
        <v>25000</v>
      </c>
      <c r="I32" s="213">
        <f t="shared" ref="I32" si="43">IFERROR(H32*$E32,0)</f>
        <v>75000</v>
      </c>
      <c r="J32" s="213">
        <v>24780</v>
      </c>
      <c r="K32" s="213">
        <f t="shared" ref="K32:M32" si="44">IFERROR(J32*$E32,0)</f>
        <v>74340</v>
      </c>
      <c r="L32" s="213">
        <v>32200</v>
      </c>
      <c r="M32" s="213">
        <f t="shared" si="44"/>
        <v>96600</v>
      </c>
      <c r="N32" s="213">
        <v>24733</v>
      </c>
      <c r="O32" s="213">
        <f t="shared" ref="O32" si="45">IFERROR(N32*$E32,0)</f>
        <v>74199</v>
      </c>
      <c r="P32" s="213">
        <v>12000</v>
      </c>
      <c r="Q32" s="213">
        <f t="shared" si="3"/>
        <v>36000</v>
      </c>
      <c r="R32" s="213">
        <v>12000</v>
      </c>
      <c r="S32" s="213">
        <f t="shared" si="3"/>
        <v>36000</v>
      </c>
      <c r="T32" s="208"/>
      <c r="U32" s="214"/>
      <c r="V32" s="215"/>
      <c r="W32" s="216"/>
      <c r="X32" s="217"/>
      <c r="Y32" s="196" t="s">
        <v>1723</v>
      </c>
    </row>
    <row r="33" spans="1:27">
      <c r="F33" s="213"/>
      <c r="G33" s="213"/>
      <c r="I33" s="213">
        <f t="shared" ref="I33" si="46">IFERROR(H33*$E33,0)</f>
        <v>0</v>
      </c>
      <c r="J33" s="213"/>
      <c r="K33" s="213">
        <f t="shared" ref="K33:M33" si="47">IFERROR(J33*$E33,0)</f>
        <v>0</v>
      </c>
      <c r="L33" s="213">
        <v>0</v>
      </c>
      <c r="M33" s="213">
        <f t="shared" si="47"/>
        <v>0</v>
      </c>
      <c r="N33" s="213"/>
      <c r="O33" s="213">
        <f t="shared" ref="O33" si="48">IFERROR(N33*$E33,0)</f>
        <v>0</v>
      </c>
      <c r="P33" s="213"/>
      <c r="Q33" s="213">
        <f t="shared" si="3"/>
        <v>0</v>
      </c>
      <c r="R33" s="213"/>
      <c r="S33" s="213">
        <f t="shared" si="3"/>
        <v>0</v>
      </c>
      <c r="T33" s="208"/>
      <c r="U33" s="218" t="s">
        <v>1681</v>
      </c>
      <c r="V33" s="218" t="s">
        <v>1682</v>
      </c>
      <c r="W33" s="216" t="s">
        <v>1683</v>
      </c>
      <c r="X33" s="217"/>
    </row>
    <row r="34" spans="1:27">
      <c r="F34" s="213"/>
      <c r="G34" s="213"/>
      <c r="I34" s="213">
        <f t="shared" ref="I34" si="49">IFERROR(H34*$E34,0)</f>
        <v>0</v>
      </c>
      <c r="J34" s="213"/>
      <c r="K34" s="213">
        <f t="shared" ref="K34:M34" si="50">IFERROR(J34*$E34,0)</f>
        <v>0</v>
      </c>
      <c r="L34" s="213">
        <v>0</v>
      </c>
      <c r="M34" s="213">
        <f t="shared" si="50"/>
        <v>0</v>
      </c>
      <c r="N34" s="213"/>
      <c r="O34" s="213">
        <f t="shared" ref="O34" si="51">IFERROR(N34*$E34,0)</f>
        <v>0</v>
      </c>
      <c r="P34" s="213"/>
      <c r="Q34" s="213">
        <f t="shared" si="3"/>
        <v>0</v>
      </c>
      <c r="R34" s="213"/>
      <c r="S34" s="213">
        <f t="shared" si="3"/>
        <v>0</v>
      </c>
      <c r="T34" s="208"/>
      <c r="U34" s="218"/>
      <c r="V34" s="215"/>
      <c r="W34" s="216"/>
      <c r="X34" s="217"/>
    </row>
    <row r="35" spans="1:27" ht="102">
      <c r="A35" s="208">
        <f>+A32+1</f>
        <v>7</v>
      </c>
      <c r="B35" s="209" t="s">
        <v>1703</v>
      </c>
      <c r="C35" s="210" t="s">
        <v>1842</v>
      </c>
      <c r="D35" s="211" t="s">
        <v>508</v>
      </c>
      <c r="E35" s="212">
        <v>6</v>
      </c>
      <c r="F35" s="213">
        <f>H35*0.9</f>
        <v>43200</v>
      </c>
      <c r="G35" s="213">
        <f>F35*E35</f>
        <v>259200</v>
      </c>
      <c r="H35" s="213">
        <v>48000</v>
      </c>
      <c r="I35" s="213">
        <f t="shared" ref="I35" si="52">IFERROR(H35*$E35,0)</f>
        <v>288000</v>
      </c>
      <c r="J35" s="213">
        <v>68440</v>
      </c>
      <c r="K35" s="213">
        <f t="shared" ref="K35:M35" si="53">IFERROR(J35*$E35,0)</f>
        <v>410640</v>
      </c>
      <c r="L35" s="213">
        <v>49450</v>
      </c>
      <c r="M35" s="213">
        <f t="shared" si="53"/>
        <v>296700</v>
      </c>
      <c r="N35" s="213">
        <v>49400</v>
      </c>
      <c r="O35" s="213">
        <f t="shared" ref="O35" si="54">IFERROR(N35*$E35,0)</f>
        <v>296400</v>
      </c>
      <c r="P35" s="213">
        <v>95000</v>
      </c>
      <c r="Q35" s="213">
        <f t="shared" si="3"/>
        <v>570000</v>
      </c>
      <c r="R35" s="213">
        <v>95000</v>
      </c>
      <c r="S35" s="213">
        <f t="shared" si="3"/>
        <v>570000</v>
      </c>
      <c r="T35" s="208"/>
      <c r="U35" s="215"/>
      <c r="V35" s="215"/>
      <c r="W35" s="216"/>
      <c r="X35" s="217"/>
      <c r="Y35" s="196" t="s">
        <v>1720</v>
      </c>
      <c r="AA35" s="227"/>
    </row>
    <row r="36" spans="1:27">
      <c r="F36" s="213"/>
      <c r="G36" s="213"/>
      <c r="I36" s="213">
        <f t="shared" ref="I36" si="55">IFERROR(H36*$E36,0)</f>
        <v>0</v>
      </c>
      <c r="J36" s="213"/>
      <c r="K36" s="213">
        <f t="shared" ref="K36:M36" si="56">IFERROR(J36*$E36,0)</f>
        <v>0</v>
      </c>
      <c r="L36" s="213">
        <v>0</v>
      </c>
      <c r="M36" s="213">
        <f t="shared" si="56"/>
        <v>0</v>
      </c>
      <c r="N36" s="213"/>
      <c r="O36" s="213">
        <f t="shared" ref="O36" si="57">IFERROR(N36*$E36,0)</f>
        <v>0</v>
      </c>
      <c r="P36" s="213"/>
      <c r="Q36" s="213">
        <f t="shared" si="3"/>
        <v>0</v>
      </c>
      <c r="R36" s="213"/>
      <c r="S36" s="213">
        <f t="shared" si="3"/>
        <v>0</v>
      </c>
      <c r="T36" s="208"/>
      <c r="U36" s="218" t="s">
        <v>509</v>
      </c>
      <c r="V36" s="218" t="s">
        <v>510</v>
      </c>
      <c r="W36" s="216"/>
      <c r="X36" s="217"/>
    </row>
    <row r="37" spans="1:27">
      <c r="F37" s="213"/>
      <c r="G37" s="213"/>
      <c r="I37" s="213">
        <f t="shared" ref="I37" si="58">IFERROR(H37*$E37,0)</f>
        <v>0</v>
      </c>
      <c r="J37" s="213"/>
      <c r="K37" s="213">
        <f t="shared" ref="K37:M37" si="59">IFERROR(J37*$E37,0)</f>
        <v>0</v>
      </c>
      <c r="L37" s="213">
        <v>0</v>
      </c>
      <c r="M37" s="213">
        <f t="shared" si="59"/>
        <v>0</v>
      </c>
      <c r="N37" s="213"/>
      <c r="O37" s="213">
        <f t="shared" ref="O37" si="60">IFERROR(N37*$E37,0)</f>
        <v>0</v>
      </c>
      <c r="P37" s="213"/>
      <c r="Q37" s="213">
        <f t="shared" si="3"/>
        <v>0</v>
      </c>
      <c r="R37" s="213"/>
      <c r="S37" s="213">
        <f t="shared" si="3"/>
        <v>0</v>
      </c>
      <c r="T37" s="208"/>
      <c r="U37" s="218"/>
      <c r="V37" s="215"/>
      <c r="W37" s="216"/>
      <c r="X37" s="217"/>
    </row>
    <row r="38" spans="1:27" ht="89.25">
      <c r="A38" s="208">
        <f>+A35+1</f>
        <v>8</v>
      </c>
      <c r="B38" s="209" t="s">
        <v>1704</v>
      </c>
      <c r="C38" s="210" t="s">
        <v>1843</v>
      </c>
      <c r="D38" s="211" t="s">
        <v>508</v>
      </c>
      <c r="E38" s="212">
        <v>3</v>
      </c>
      <c r="F38" s="213">
        <f>H38*0.9</f>
        <v>54000</v>
      </c>
      <c r="G38" s="213">
        <f>F38*E38</f>
        <v>162000</v>
      </c>
      <c r="H38" s="213">
        <v>60000</v>
      </c>
      <c r="I38" s="213">
        <f t="shared" ref="I38" si="61">IFERROR(H38*$E38,0)</f>
        <v>180000</v>
      </c>
      <c r="J38" s="213">
        <v>70800</v>
      </c>
      <c r="K38" s="213">
        <f t="shared" ref="K38:M38" si="62">IFERROR(J38*$E38,0)</f>
        <v>212400</v>
      </c>
      <c r="L38" s="213">
        <v>49450</v>
      </c>
      <c r="M38" s="213">
        <f t="shared" si="62"/>
        <v>148350</v>
      </c>
      <c r="N38" s="213">
        <v>80535</v>
      </c>
      <c r="O38" s="213">
        <f t="shared" ref="O38" si="63">IFERROR(N38*$E38,0)</f>
        <v>241605</v>
      </c>
      <c r="P38" s="213">
        <v>80000</v>
      </c>
      <c r="Q38" s="213">
        <f t="shared" si="3"/>
        <v>240000</v>
      </c>
      <c r="R38" s="213">
        <v>80000</v>
      </c>
      <c r="S38" s="213">
        <f t="shared" si="3"/>
        <v>240000</v>
      </c>
      <c r="T38" s="208"/>
      <c r="U38" s="215"/>
      <c r="V38" s="215"/>
      <c r="W38" s="216"/>
      <c r="X38" s="217"/>
      <c r="Y38" s="196" t="s">
        <v>1719</v>
      </c>
      <c r="AA38" s="227"/>
    </row>
    <row r="39" spans="1:27">
      <c r="F39" s="213"/>
      <c r="G39" s="213"/>
      <c r="I39" s="213">
        <f t="shared" ref="I39" si="64">IFERROR(H39*$E39,0)</f>
        <v>0</v>
      </c>
      <c r="J39" s="213"/>
      <c r="K39" s="213">
        <f t="shared" ref="K39:M39" si="65">IFERROR(J39*$E39,0)</f>
        <v>0</v>
      </c>
      <c r="L39" s="213">
        <v>0</v>
      </c>
      <c r="M39" s="213">
        <f t="shared" si="65"/>
        <v>0</v>
      </c>
      <c r="N39" s="213"/>
      <c r="O39" s="213">
        <f t="shared" ref="O39" si="66">IFERROR(N39*$E39,0)</f>
        <v>0</v>
      </c>
      <c r="P39" s="213"/>
      <c r="Q39" s="213">
        <f t="shared" si="3"/>
        <v>0</v>
      </c>
      <c r="R39" s="213"/>
      <c r="S39" s="213">
        <f t="shared" si="3"/>
        <v>0</v>
      </c>
      <c r="T39" s="208"/>
      <c r="U39" s="218" t="s">
        <v>1684</v>
      </c>
      <c r="V39" s="218" t="s">
        <v>510</v>
      </c>
      <c r="W39" s="216"/>
      <c r="X39" s="217"/>
    </row>
    <row r="40" spans="1:27">
      <c r="F40" s="213"/>
      <c r="G40" s="213"/>
      <c r="I40" s="213">
        <f t="shared" ref="I40" si="67">IFERROR(H40*$E40,0)</f>
        <v>0</v>
      </c>
      <c r="J40" s="213"/>
      <c r="K40" s="213">
        <f t="shared" ref="K40:M40" si="68">IFERROR(J40*$E40,0)</f>
        <v>0</v>
      </c>
      <c r="L40" s="213">
        <v>0</v>
      </c>
      <c r="M40" s="213">
        <f t="shared" si="68"/>
        <v>0</v>
      </c>
      <c r="N40" s="213"/>
      <c r="O40" s="213">
        <f t="shared" ref="O40" si="69">IFERROR(N40*$E40,0)</f>
        <v>0</v>
      </c>
      <c r="P40" s="213"/>
      <c r="Q40" s="213">
        <f t="shared" si="3"/>
        <v>0</v>
      </c>
      <c r="R40" s="213"/>
      <c r="S40" s="213">
        <f t="shared" si="3"/>
        <v>0</v>
      </c>
      <c r="T40" s="208"/>
      <c r="U40" s="218"/>
      <c r="V40" s="215"/>
      <c r="W40" s="216"/>
      <c r="X40" s="217"/>
    </row>
    <row r="41" spans="1:27" ht="114.75">
      <c r="A41" s="208">
        <f>+A35+1</f>
        <v>8</v>
      </c>
      <c r="B41" s="209" t="s">
        <v>1705</v>
      </c>
      <c r="C41" s="210" t="s">
        <v>1844</v>
      </c>
      <c r="D41" s="208" t="s">
        <v>511</v>
      </c>
      <c r="E41" s="212">
        <v>9</v>
      </c>
      <c r="F41" s="213">
        <f>J41*0.9</f>
        <v>32922</v>
      </c>
      <c r="G41" s="213">
        <f>F41*E41</f>
        <v>296298</v>
      </c>
      <c r="H41" s="213">
        <v>39600</v>
      </c>
      <c r="I41" s="213">
        <f t="shared" ref="I41" si="70">IFERROR(H41*$E41,0)</f>
        <v>356400</v>
      </c>
      <c r="J41" s="213">
        <v>36580</v>
      </c>
      <c r="K41" s="213">
        <f t="shared" ref="K41:M41" si="71">IFERROR(J41*$E41,0)</f>
        <v>329220</v>
      </c>
      <c r="L41" s="213">
        <v>25300</v>
      </c>
      <c r="M41" s="213">
        <f t="shared" si="71"/>
        <v>227700</v>
      </c>
      <c r="N41" s="213">
        <v>29484</v>
      </c>
      <c r="O41" s="213">
        <f t="shared" ref="O41" si="72">IFERROR(N41*$E41,0)</f>
        <v>265356</v>
      </c>
      <c r="P41" s="213">
        <v>39045</v>
      </c>
      <c r="Q41" s="213">
        <f t="shared" si="3"/>
        <v>351405</v>
      </c>
      <c r="R41" s="213">
        <v>39045</v>
      </c>
      <c r="S41" s="213">
        <f t="shared" si="3"/>
        <v>351405</v>
      </c>
      <c r="T41" s="208"/>
      <c r="U41" s="215"/>
      <c r="V41" s="215"/>
      <c r="W41" s="216"/>
      <c r="X41" s="217"/>
      <c r="Y41" s="196" t="s">
        <v>1727</v>
      </c>
    </row>
    <row r="42" spans="1:27">
      <c r="F42" s="213"/>
      <c r="G42" s="213"/>
      <c r="I42" s="213">
        <f t="shared" ref="I42" si="73">IFERROR(H42*$E42,0)</f>
        <v>0</v>
      </c>
      <c r="J42" s="213"/>
      <c r="K42" s="213">
        <f t="shared" ref="K42:M42" si="74">IFERROR(J42*$E42,0)</f>
        <v>0</v>
      </c>
      <c r="L42" s="213">
        <v>0</v>
      </c>
      <c r="M42" s="213">
        <f t="shared" si="74"/>
        <v>0</v>
      </c>
      <c r="N42" s="213"/>
      <c r="O42" s="213">
        <f t="shared" ref="O42" si="75">IFERROR(N42*$E42,0)</f>
        <v>0</v>
      </c>
      <c r="P42" s="213"/>
      <c r="Q42" s="213">
        <f t="shared" si="3"/>
        <v>0</v>
      </c>
      <c r="R42" s="213"/>
      <c r="S42" s="213">
        <f t="shared" si="3"/>
        <v>0</v>
      </c>
      <c r="T42" s="208"/>
      <c r="U42" s="218" t="s">
        <v>1689</v>
      </c>
      <c r="V42" s="218"/>
      <c r="W42" s="216"/>
      <c r="X42" s="217"/>
    </row>
    <row r="43" spans="1:27">
      <c r="F43" s="213"/>
      <c r="G43" s="213"/>
      <c r="I43" s="213">
        <f t="shared" ref="I43" si="76">IFERROR(H43*$E43,0)</f>
        <v>0</v>
      </c>
      <c r="J43" s="213"/>
      <c r="K43" s="213">
        <f t="shared" ref="K43:M43" si="77">IFERROR(J43*$E43,0)</f>
        <v>0</v>
      </c>
      <c r="L43" s="213">
        <v>0</v>
      </c>
      <c r="M43" s="213">
        <f t="shared" si="77"/>
        <v>0</v>
      </c>
      <c r="N43" s="213"/>
      <c r="O43" s="213">
        <f t="shared" ref="O43" si="78">IFERROR(N43*$E43,0)</f>
        <v>0</v>
      </c>
      <c r="P43" s="213"/>
      <c r="Q43" s="213">
        <f t="shared" si="3"/>
        <v>0</v>
      </c>
      <c r="R43" s="213"/>
      <c r="S43" s="213">
        <f t="shared" si="3"/>
        <v>0</v>
      </c>
      <c r="T43" s="208"/>
      <c r="U43" s="215"/>
      <c r="V43" s="215"/>
      <c r="W43" s="216"/>
      <c r="X43" s="217"/>
    </row>
    <row r="44" spans="1:27" ht="114.75">
      <c r="A44" s="208">
        <f>+A41+1</f>
        <v>9</v>
      </c>
      <c r="B44" s="209" t="s">
        <v>1706</v>
      </c>
      <c r="C44" s="210" t="s">
        <v>1844</v>
      </c>
      <c r="D44" s="208" t="s">
        <v>511</v>
      </c>
      <c r="E44" s="212">
        <f>46/2</f>
        <v>23</v>
      </c>
      <c r="F44" s="213">
        <f>J44*0.9</f>
        <v>18585</v>
      </c>
      <c r="G44" s="213">
        <f>F44*E44</f>
        <v>427455</v>
      </c>
      <c r="H44" s="213">
        <v>25000</v>
      </c>
      <c r="I44" s="213">
        <f t="shared" ref="I44" si="79">IFERROR(H44*$E44,0)</f>
        <v>575000</v>
      </c>
      <c r="J44" s="213">
        <v>20650</v>
      </c>
      <c r="K44" s="213">
        <f t="shared" ref="K44:M44" si="80">IFERROR(J44*$E44,0)</f>
        <v>474950</v>
      </c>
      <c r="L44" s="213">
        <v>34500</v>
      </c>
      <c r="M44" s="213">
        <f t="shared" si="80"/>
        <v>793500</v>
      </c>
      <c r="N44" s="213">
        <v>19287</v>
      </c>
      <c r="O44" s="213">
        <f t="shared" ref="O44" si="81">IFERROR(N44*$E44,0)</f>
        <v>443601</v>
      </c>
      <c r="P44" s="213">
        <v>36000</v>
      </c>
      <c r="Q44" s="213">
        <f t="shared" si="3"/>
        <v>828000</v>
      </c>
      <c r="R44" s="213">
        <v>36000</v>
      </c>
      <c r="S44" s="213">
        <f t="shared" si="3"/>
        <v>828000</v>
      </c>
      <c r="T44" s="208"/>
      <c r="U44" s="215"/>
      <c r="V44" s="215"/>
      <c r="W44" s="216"/>
      <c r="X44" s="217"/>
      <c r="Y44" s="196" t="s">
        <v>1724</v>
      </c>
    </row>
    <row r="45" spans="1:27">
      <c r="A45" s="209"/>
      <c r="B45" s="209"/>
      <c r="F45" s="213"/>
      <c r="G45" s="213"/>
      <c r="I45" s="213">
        <f t="shared" ref="I45" si="82">IFERROR(H45*$E45,0)</f>
        <v>0</v>
      </c>
      <c r="J45" s="213"/>
      <c r="K45" s="213">
        <f t="shared" ref="K45:M45" si="83">IFERROR(J45*$E45,0)</f>
        <v>0</v>
      </c>
      <c r="L45" s="213">
        <v>0</v>
      </c>
      <c r="M45" s="213">
        <f t="shared" si="83"/>
        <v>0</v>
      </c>
      <c r="N45" s="213"/>
      <c r="O45" s="213">
        <f t="shared" ref="O45" si="84">IFERROR(N45*$E45,0)</f>
        <v>0</v>
      </c>
      <c r="P45" s="213"/>
      <c r="Q45" s="213">
        <f t="shared" si="3"/>
        <v>0</v>
      </c>
      <c r="R45" s="213"/>
      <c r="S45" s="213">
        <f t="shared" si="3"/>
        <v>0</v>
      </c>
      <c r="T45" s="208"/>
      <c r="U45" s="218" t="s">
        <v>1686</v>
      </c>
      <c r="V45" s="218" t="s">
        <v>1687</v>
      </c>
      <c r="W45" s="216"/>
      <c r="X45" s="217"/>
    </row>
    <row r="46" spans="1:27">
      <c r="F46" s="213"/>
      <c r="G46" s="213"/>
      <c r="I46" s="213">
        <f t="shared" ref="I46" si="85">IFERROR(H46*$E46,0)</f>
        <v>0</v>
      </c>
      <c r="J46" s="213"/>
      <c r="K46" s="213">
        <f t="shared" ref="K46:M46" si="86">IFERROR(J46*$E46,0)</f>
        <v>0</v>
      </c>
      <c r="L46" s="213">
        <v>0</v>
      </c>
      <c r="M46" s="213">
        <f t="shared" si="86"/>
        <v>0</v>
      </c>
      <c r="N46" s="213"/>
      <c r="O46" s="213">
        <f t="shared" ref="O46" si="87">IFERROR(N46*$E46,0)</f>
        <v>0</v>
      </c>
      <c r="P46" s="213"/>
      <c r="Q46" s="213">
        <f t="shared" si="3"/>
        <v>0</v>
      </c>
      <c r="R46" s="213"/>
      <c r="S46" s="213">
        <f t="shared" si="3"/>
        <v>0</v>
      </c>
      <c r="T46" s="208"/>
      <c r="U46" s="215"/>
      <c r="V46" s="215"/>
      <c r="W46" s="216"/>
      <c r="X46" s="217"/>
    </row>
    <row r="47" spans="1:27" ht="114.75">
      <c r="A47" s="208">
        <f>+A44+1</f>
        <v>10</v>
      </c>
      <c r="B47" s="209" t="s">
        <v>1707</v>
      </c>
      <c r="C47" s="210" t="s">
        <v>1844</v>
      </c>
      <c r="D47" s="208" t="s">
        <v>511</v>
      </c>
      <c r="E47" s="212">
        <f>46/2</f>
        <v>23</v>
      </c>
      <c r="F47" s="213">
        <f>J47*0.9</f>
        <v>18585</v>
      </c>
      <c r="G47" s="213">
        <f>F47*E47</f>
        <v>427455</v>
      </c>
      <c r="H47" s="213">
        <v>25000</v>
      </c>
      <c r="I47" s="213">
        <f t="shared" ref="I47" si="88">IFERROR(H47*$E47,0)</f>
        <v>575000</v>
      </c>
      <c r="J47" s="213">
        <v>20650</v>
      </c>
      <c r="K47" s="213">
        <f t="shared" ref="K47:M47" si="89">IFERROR(J47*$E47,0)</f>
        <v>474950</v>
      </c>
      <c r="L47" s="213">
        <v>34500</v>
      </c>
      <c r="M47" s="213">
        <f t="shared" si="89"/>
        <v>793500</v>
      </c>
      <c r="N47" s="213">
        <v>19151</v>
      </c>
      <c r="O47" s="213">
        <f t="shared" ref="O47" si="90">IFERROR(N47*$E47,0)</f>
        <v>440473</v>
      </c>
      <c r="P47" s="213">
        <v>33000</v>
      </c>
      <c r="Q47" s="213">
        <f t="shared" si="3"/>
        <v>759000</v>
      </c>
      <c r="R47" s="213">
        <v>33000</v>
      </c>
      <c r="S47" s="213">
        <f t="shared" si="3"/>
        <v>759000</v>
      </c>
      <c r="T47" s="208"/>
      <c r="U47" s="215"/>
      <c r="V47" s="215"/>
      <c r="W47" s="216"/>
      <c r="X47" s="217"/>
      <c r="Y47" s="196" t="s">
        <v>1725</v>
      </c>
    </row>
    <row r="48" spans="1:27">
      <c r="A48" s="209"/>
      <c r="B48" s="209"/>
      <c r="F48" s="213"/>
      <c r="G48" s="213"/>
      <c r="I48" s="213">
        <f t="shared" ref="I48" si="91">IFERROR(H48*$E48,0)</f>
        <v>0</v>
      </c>
      <c r="J48" s="213"/>
      <c r="K48" s="213">
        <f t="shared" ref="K48:M48" si="92">IFERROR(J48*$E48,0)</f>
        <v>0</v>
      </c>
      <c r="L48" s="213">
        <v>0</v>
      </c>
      <c r="M48" s="213">
        <f t="shared" si="92"/>
        <v>0</v>
      </c>
      <c r="N48" s="213"/>
      <c r="O48" s="213">
        <f t="shared" ref="O48" si="93">IFERROR(N48*$E48,0)</f>
        <v>0</v>
      </c>
      <c r="P48" s="213"/>
      <c r="Q48" s="213">
        <f t="shared" si="3"/>
        <v>0</v>
      </c>
      <c r="R48" s="213"/>
      <c r="S48" s="213">
        <f t="shared" si="3"/>
        <v>0</v>
      </c>
      <c r="T48" s="208"/>
      <c r="U48" s="218" t="s">
        <v>1688</v>
      </c>
      <c r="V48" s="218" t="s">
        <v>512</v>
      </c>
      <c r="W48" s="216"/>
      <c r="X48" s="217"/>
    </row>
    <row r="49" spans="1:30">
      <c r="F49" s="213"/>
      <c r="G49" s="213"/>
      <c r="I49" s="213">
        <f t="shared" ref="I49" si="94">IFERROR(H49*$E49,0)</f>
        <v>0</v>
      </c>
      <c r="J49" s="213"/>
      <c r="K49" s="213">
        <f t="shared" ref="K49:M49" si="95">IFERROR(J49*$E49,0)</f>
        <v>0</v>
      </c>
      <c r="L49" s="213">
        <v>0</v>
      </c>
      <c r="M49" s="213">
        <f t="shared" si="95"/>
        <v>0</v>
      </c>
      <c r="N49" s="213"/>
      <c r="O49" s="213">
        <f t="shared" ref="O49" si="96">IFERROR(N49*$E49,0)</f>
        <v>0</v>
      </c>
      <c r="P49" s="213"/>
      <c r="Q49" s="213">
        <f t="shared" si="3"/>
        <v>0</v>
      </c>
      <c r="R49" s="213"/>
      <c r="S49" s="213">
        <f t="shared" si="3"/>
        <v>0</v>
      </c>
      <c r="T49" s="208"/>
      <c r="U49" s="215"/>
      <c r="V49" s="215"/>
      <c r="W49" s="216"/>
      <c r="X49" s="217"/>
    </row>
    <row r="50" spans="1:30">
      <c r="F50" s="213"/>
      <c r="G50" s="213"/>
      <c r="I50" s="213">
        <f t="shared" ref="I50" si="97">IFERROR(H50*$E50,0)</f>
        <v>0</v>
      </c>
      <c r="J50" s="213"/>
      <c r="K50" s="213">
        <f t="shared" ref="K50:M50" si="98">IFERROR(J50*$E50,0)</f>
        <v>0</v>
      </c>
      <c r="L50" s="213">
        <v>0</v>
      </c>
      <c r="M50" s="213">
        <f t="shared" si="98"/>
        <v>0</v>
      </c>
      <c r="N50" s="213"/>
      <c r="O50" s="213">
        <f t="shared" ref="O50" si="99">IFERROR(N50*$E50,0)</f>
        <v>0</v>
      </c>
      <c r="P50" s="213"/>
      <c r="Q50" s="213">
        <f t="shared" si="3"/>
        <v>0</v>
      </c>
      <c r="R50" s="213"/>
      <c r="S50" s="213">
        <f t="shared" si="3"/>
        <v>0</v>
      </c>
      <c r="T50" s="208"/>
      <c r="U50" s="214"/>
      <c r="V50" s="214"/>
      <c r="W50" s="216"/>
      <c r="X50" s="217"/>
    </row>
    <row r="51" spans="1:30" ht="127.5">
      <c r="A51" s="208">
        <f>+A44+1</f>
        <v>10</v>
      </c>
      <c r="B51" s="209" t="s">
        <v>1708</v>
      </c>
      <c r="C51" s="210" t="s">
        <v>1845</v>
      </c>
      <c r="D51" s="208" t="s">
        <v>15</v>
      </c>
      <c r="E51" s="212">
        <v>5</v>
      </c>
      <c r="F51" s="213">
        <f>H51*0.9</f>
        <v>18000</v>
      </c>
      <c r="G51" s="213">
        <f>F51*E51</f>
        <v>90000</v>
      </c>
      <c r="H51" s="213">
        <v>20000</v>
      </c>
      <c r="I51" s="213">
        <f t="shared" ref="I51" si="100">IFERROR(H51*$E51,0)</f>
        <v>100000</v>
      </c>
      <c r="J51" s="213">
        <v>29500</v>
      </c>
      <c r="K51" s="213">
        <f t="shared" ref="K51:M51" si="101">IFERROR(J51*$E51,0)</f>
        <v>147500</v>
      </c>
      <c r="L51" s="213">
        <v>32200</v>
      </c>
      <c r="M51" s="213">
        <f t="shared" si="101"/>
        <v>161000</v>
      </c>
      <c r="N51" s="213">
        <v>26098</v>
      </c>
      <c r="O51" s="213">
        <f t="shared" ref="O51" si="102">IFERROR(N51*$E51,0)</f>
        <v>130490</v>
      </c>
      <c r="P51" s="213">
        <v>17000</v>
      </c>
      <c r="Q51" s="213">
        <f t="shared" si="3"/>
        <v>85000</v>
      </c>
      <c r="R51" s="213">
        <v>17000</v>
      </c>
      <c r="S51" s="213">
        <f t="shared" si="3"/>
        <v>85000</v>
      </c>
      <c r="T51" s="208"/>
      <c r="U51" s="214"/>
      <c r="V51" s="215"/>
      <c r="W51" s="216"/>
      <c r="X51" s="217"/>
    </row>
    <row r="52" spans="1:30">
      <c r="F52" s="213"/>
      <c r="G52" s="213"/>
      <c r="I52" s="213">
        <f t="shared" ref="I52" si="103">IFERROR(H52*$E52,0)</f>
        <v>0</v>
      </c>
      <c r="J52" s="213"/>
      <c r="K52" s="213">
        <f t="shared" ref="K52:M52" si="104">IFERROR(J52*$E52,0)</f>
        <v>0</v>
      </c>
      <c r="L52" s="213">
        <v>0</v>
      </c>
      <c r="M52" s="213">
        <f t="shared" si="104"/>
        <v>0</v>
      </c>
      <c r="N52" s="213"/>
      <c r="O52" s="213">
        <f t="shared" ref="O52" si="105">IFERROR(N52*$E52,0)</f>
        <v>0</v>
      </c>
      <c r="P52" s="213"/>
      <c r="Q52" s="213">
        <f t="shared" si="3"/>
        <v>0</v>
      </c>
      <c r="R52" s="213"/>
      <c r="S52" s="213">
        <f t="shared" si="3"/>
        <v>0</v>
      </c>
      <c r="T52" s="208"/>
      <c r="U52" s="218" t="s">
        <v>1675</v>
      </c>
      <c r="V52" s="218" t="s">
        <v>1676</v>
      </c>
      <c r="W52" s="216"/>
      <c r="X52" s="217"/>
    </row>
    <row r="53" spans="1:30">
      <c r="F53" s="213"/>
      <c r="G53" s="213"/>
      <c r="I53" s="213">
        <f t="shared" ref="I53" si="106">IFERROR(H53*$E53,0)</f>
        <v>0</v>
      </c>
      <c r="J53" s="213"/>
      <c r="K53" s="213">
        <f t="shared" ref="K53:M53" si="107">IFERROR(J53*$E53,0)</f>
        <v>0</v>
      </c>
      <c r="L53" s="213">
        <v>0</v>
      </c>
      <c r="M53" s="213">
        <f t="shared" si="107"/>
        <v>0</v>
      </c>
      <c r="N53" s="213"/>
      <c r="O53" s="213">
        <f t="shared" ref="O53" si="108">IFERROR(N53*$E53,0)</f>
        <v>0</v>
      </c>
      <c r="P53" s="213"/>
      <c r="Q53" s="213">
        <f t="shared" si="3"/>
        <v>0</v>
      </c>
      <c r="R53" s="213"/>
      <c r="S53" s="213">
        <f t="shared" si="3"/>
        <v>0</v>
      </c>
      <c r="T53" s="208"/>
      <c r="U53" s="214"/>
      <c r="V53" s="214"/>
      <c r="W53" s="216"/>
      <c r="X53" s="217"/>
    </row>
    <row r="54" spans="1:30" ht="114.75">
      <c r="A54" s="208">
        <f>+A51+1</f>
        <v>11</v>
      </c>
      <c r="B54" s="209" t="s">
        <v>1709</v>
      </c>
      <c r="C54" s="210" t="s">
        <v>1846</v>
      </c>
      <c r="D54" s="208" t="s">
        <v>513</v>
      </c>
      <c r="E54" s="212">
        <v>5</v>
      </c>
      <c r="F54" s="213">
        <f>J54*0.9</f>
        <v>50976</v>
      </c>
      <c r="G54" s="213">
        <f>F54*E54</f>
        <v>254880</v>
      </c>
      <c r="H54" s="228">
        <v>87500</v>
      </c>
      <c r="I54" s="213">
        <f t="shared" ref="I54" si="109">IFERROR(H54*$E54,0)</f>
        <v>437500</v>
      </c>
      <c r="J54" s="228">
        <v>56640</v>
      </c>
      <c r="K54" s="213">
        <f t="shared" ref="K54:M54" si="110">IFERROR(J54*$E54,0)</f>
        <v>283200</v>
      </c>
      <c r="L54" s="228">
        <v>63250</v>
      </c>
      <c r="M54" s="213">
        <f t="shared" si="110"/>
        <v>316250</v>
      </c>
      <c r="N54" s="228">
        <v>43612</v>
      </c>
      <c r="O54" s="213">
        <f t="shared" ref="O54" si="111">IFERROR(N54*$E54,0)</f>
        <v>218060</v>
      </c>
      <c r="P54" s="228">
        <v>43000</v>
      </c>
      <c r="Q54" s="213">
        <f t="shared" si="3"/>
        <v>215000</v>
      </c>
      <c r="R54" s="228">
        <v>43000</v>
      </c>
      <c r="S54" s="213">
        <f t="shared" si="3"/>
        <v>215000</v>
      </c>
      <c r="T54" s="208"/>
      <c r="U54" s="215"/>
      <c r="V54" s="215"/>
      <c r="W54" s="216"/>
      <c r="X54" s="217"/>
      <c r="Y54" s="196" t="s">
        <v>1720</v>
      </c>
    </row>
    <row r="55" spans="1:30">
      <c r="C55" s="229"/>
      <c r="F55" s="213"/>
      <c r="G55" s="213"/>
      <c r="H55" s="228"/>
      <c r="I55" s="213">
        <f t="shared" ref="I55" si="112">IFERROR(H55*$E55,0)</f>
        <v>0</v>
      </c>
      <c r="J55" s="228"/>
      <c r="K55" s="213">
        <f t="shared" ref="K55:M55" si="113">IFERROR(J55*$E55,0)</f>
        <v>0</v>
      </c>
      <c r="L55" s="228">
        <v>0</v>
      </c>
      <c r="M55" s="213">
        <f t="shared" si="113"/>
        <v>0</v>
      </c>
      <c r="N55" s="228"/>
      <c r="O55" s="213">
        <f t="shared" ref="O55" si="114">IFERROR(N55*$E55,0)</f>
        <v>0</v>
      </c>
      <c r="P55" s="228"/>
      <c r="Q55" s="213">
        <f t="shared" si="3"/>
        <v>0</v>
      </c>
      <c r="R55" s="228"/>
      <c r="S55" s="213">
        <f t="shared" si="3"/>
        <v>0</v>
      </c>
      <c r="T55" s="208"/>
      <c r="U55" s="218" t="s">
        <v>514</v>
      </c>
      <c r="V55" s="218" t="s">
        <v>515</v>
      </c>
      <c r="W55" s="216"/>
      <c r="X55" s="217"/>
      <c r="AB55" s="230"/>
      <c r="AD55" s="230"/>
    </row>
    <row r="56" spans="1:30">
      <c r="F56" s="213"/>
      <c r="G56" s="213"/>
      <c r="I56" s="213">
        <f t="shared" ref="I56" si="115">IFERROR(H56*$E56,0)</f>
        <v>0</v>
      </c>
      <c r="J56" s="213"/>
      <c r="K56" s="213">
        <f t="shared" ref="K56:M56" si="116">IFERROR(J56*$E56,0)</f>
        <v>0</v>
      </c>
      <c r="L56" s="213">
        <v>0</v>
      </c>
      <c r="M56" s="213">
        <f t="shared" si="116"/>
        <v>0</v>
      </c>
      <c r="N56" s="213"/>
      <c r="O56" s="213">
        <f t="shared" ref="O56" si="117">IFERROR(N56*$E56,0)</f>
        <v>0</v>
      </c>
      <c r="P56" s="213"/>
      <c r="Q56" s="213">
        <f t="shared" si="3"/>
        <v>0</v>
      </c>
      <c r="R56" s="213"/>
      <c r="S56" s="213">
        <f t="shared" si="3"/>
        <v>0</v>
      </c>
      <c r="T56" s="208"/>
      <c r="U56" s="218"/>
      <c r="V56" s="215"/>
      <c r="W56" s="216"/>
      <c r="X56" s="217"/>
    </row>
    <row r="57" spans="1:30" ht="127.5">
      <c r="A57" s="208">
        <f>+A54+1</f>
        <v>12</v>
      </c>
      <c r="B57" s="209" t="s">
        <v>1710</v>
      </c>
      <c r="C57" s="210" t="s">
        <v>1847</v>
      </c>
      <c r="D57" s="211" t="s">
        <v>15</v>
      </c>
      <c r="E57" s="212">
        <v>45</v>
      </c>
      <c r="F57" s="213">
        <f>J57*0.9</f>
        <v>30798</v>
      </c>
      <c r="G57" s="213">
        <f>F57*E57</f>
        <v>1385910</v>
      </c>
      <c r="H57" s="213">
        <v>49500</v>
      </c>
      <c r="I57" s="213">
        <f t="shared" ref="I57" si="118">IFERROR(H57*$E57,0)</f>
        <v>2227500</v>
      </c>
      <c r="J57" s="213">
        <v>34220</v>
      </c>
      <c r="K57" s="213">
        <f t="shared" ref="K57:M57" si="119">IFERROR(J57*$E57,0)</f>
        <v>1539900</v>
      </c>
      <c r="L57" s="213">
        <v>28750</v>
      </c>
      <c r="M57" s="213">
        <f t="shared" si="119"/>
        <v>1293750</v>
      </c>
      <c r="N57" s="213">
        <v>39228</v>
      </c>
      <c r="O57" s="213">
        <f t="shared" ref="O57" si="120">IFERROR(N57*$E57,0)</f>
        <v>1765260</v>
      </c>
      <c r="P57" s="213">
        <v>29500</v>
      </c>
      <c r="Q57" s="213">
        <f t="shared" si="3"/>
        <v>1327500</v>
      </c>
      <c r="R57" s="213">
        <v>29500</v>
      </c>
      <c r="S57" s="213">
        <f t="shared" si="3"/>
        <v>1327500</v>
      </c>
      <c r="T57" s="208"/>
      <c r="U57" s="214"/>
      <c r="V57" s="215"/>
      <c r="W57" s="216"/>
      <c r="X57" s="217"/>
      <c r="Y57" s="196" t="s">
        <v>1726</v>
      </c>
    </row>
    <row r="58" spans="1:30">
      <c r="F58" s="213"/>
      <c r="G58" s="213"/>
      <c r="I58" s="213">
        <f t="shared" ref="I58" si="121">IFERROR(H58*$E58,0)</f>
        <v>0</v>
      </c>
      <c r="J58" s="213"/>
      <c r="K58" s="213">
        <f t="shared" ref="K58:M58" si="122">IFERROR(J58*$E58,0)</f>
        <v>0</v>
      </c>
      <c r="L58" s="213">
        <v>0</v>
      </c>
      <c r="M58" s="213">
        <f t="shared" si="122"/>
        <v>0</v>
      </c>
      <c r="N58" s="213"/>
      <c r="O58" s="213">
        <f t="shared" ref="O58" si="123">IFERROR(N58*$E58,0)</f>
        <v>0</v>
      </c>
      <c r="P58" s="213"/>
      <c r="Q58" s="213">
        <f t="shared" si="3"/>
        <v>0</v>
      </c>
      <c r="R58" s="213"/>
      <c r="S58" s="213">
        <f t="shared" si="3"/>
        <v>0</v>
      </c>
      <c r="T58" s="208"/>
      <c r="U58" s="218" t="s">
        <v>1691</v>
      </c>
      <c r="V58" s="218" t="s">
        <v>516</v>
      </c>
      <c r="W58" s="216"/>
      <c r="X58" s="217"/>
    </row>
    <row r="59" spans="1:30">
      <c r="F59" s="213"/>
      <c r="G59" s="213"/>
      <c r="I59" s="213">
        <f t="shared" ref="I59" si="124">IFERROR(H59*$E59,0)</f>
        <v>0</v>
      </c>
      <c r="J59" s="213"/>
      <c r="K59" s="213">
        <f t="shared" ref="K59:M59" si="125">IFERROR(J59*$E59,0)</f>
        <v>0</v>
      </c>
      <c r="L59" s="213">
        <v>0</v>
      </c>
      <c r="M59" s="213">
        <f t="shared" si="125"/>
        <v>0</v>
      </c>
      <c r="N59" s="213"/>
      <c r="O59" s="213">
        <f t="shared" ref="O59" si="126">IFERROR(N59*$E59,0)</f>
        <v>0</v>
      </c>
      <c r="P59" s="213"/>
      <c r="Q59" s="213">
        <f t="shared" si="3"/>
        <v>0</v>
      </c>
      <c r="R59" s="213"/>
      <c r="S59" s="213">
        <f t="shared" si="3"/>
        <v>0</v>
      </c>
      <c r="T59" s="208"/>
      <c r="U59" s="218"/>
      <c r="V59" s="215"/>
      <c r="W59" s="216"/>
      <c r="X59" s="217"/>
    </row>
    <row r="60" spans="1:30">
      <c r="F60" s="213"/>
      <c r="G60" s="213"/>
      <c r="I60" s="213">
        <f t="shared" ref="I60" si="127">IFERROR(H60*$E60,0)</f>
        <v>0</v>
      </c>
      <c r="J60" s="213"/>
      <c r="K60" s="213">
        <f t="shared" ref="K60:M60" si="128">IFERROR(J60*$E60,0)</f>
        <v>0</v>
      </c>
      <c r="L60" s="213">
        <v>0</v>
      </c>
      <c r="M60" s="213">
        <f t="shared" si="128"/>
        <v>0</v>
      </c>
      <c r="N60" s="213"/>
      <c r="O60" s="213">
        <f t="shared" ref="O60" si="129">IFERROR(N60*$E60,0)</f>
        <v>0</v>
      </c>
      <c r="P60" s="213"/>
      <c r="Q60" s="213">
        <f t="shared" si="3"/>
        <v>0</v>
      </c>
      <c r="R60" s="213"/>
      <c r="S60" s="213">
        <f t="shared" si="3"/>
        <v>0</v>
      </c>
      <c r="T60" s="208"/>
      <c r="U60" s="218"/>
      <c r="V60" s="231"/>
      <c r="W60" s="216"/>
      <c r="X60" s="217"/>
    </row>
    <row r="61" spans="1:30" ht="114.75">
      <c r="A61" s="208">
        <f>+A57+1</f>
        <v>13</v>
      </c>
      <c r="B61" s="209" t="s">
        <v>1711</v>
      </c>
      <c r="C61" s="210" t="s">
        <v>1848</v>
      </c>
      <c r="D61" s="208" t="s">
        <v>491</v>
      </c>
      <c r="E61" s="212">
        <v>4</v>
      </c>
      <c r="F61" s="213">
        <f>J61*0.9</f>
        <v>13806</v>
      </c>
      <c r="G61" s="213">
        <f>F61*E61</f>
        <v>55224</v>
      </c>
      <c r="H61" s="213">
        <v>21000</v>
      </c>
      <c r="I61" s="213">
        <f t="shared" ref="I61" si="130">IFERROR(H61*$E61,0)</f>
        <v>84000</v>
      </c>
      <c r="J61" s="213">
        <v>15340</v>
      </c>
      <c r="K61" s="213">
        <f t="shared" ref="K61:M61" si="131">IFERROR(J61*$E61,0)</f>
        <v>61360</v>
      </c>
      <c r="L61" s="213">
        <v>23000</v>
      </c>
      <c r="M61" s="213">
        <f t="shared" si="131"/>
        <v>92000</v>
      </c>
      <c r="N61" s="213">
        <v>18004</v>
      </c>
      <c r="O61" s="213">
        <f t="shared" ref="O61" si="132">IFERROR(N61*$E61,0)</f>
        <v>72016</v>
      </c>
      <c r="P61" s="213">
        <v>27000</v>
      </c>
      <c r="Q61" s="213">
        <f t="shared" si="3"/>
        <v>108000</v>
      </c>
      <c r="R61" s="213">
        <v>27000</v>
      </c>
      <c r="S61" s="213">
        <f t="shared" si="3"/>
        <v>108000</v>
      </c>
      <c r="T61" s="208"/>
      <c r="U61" s="215"/>
      <c r="V61" s="215"/>
      <c r="W61" s="215"/>
      <c r="X61" s="217"/>
      <c r="Y61" s="196" t="s">
        <v>1728</v>
      </c>
    </row>
    <row r="62" spans="1:30">
      <c r="F62" s="213"/>
      <c r="G62" s="213"/>
      <c r="I62" s="213">
        <f t="shared" ref="I62" si="133">IFERROR(H62*$E62,0)</f>
        <v>0</v>
      </c>
      <c r="J62" s="213"/>
      <c r="K62" s="213">
        <f t="shared" ref="K62:M62" si="134">IFERROR(J62*$E62,0)</f>
        <v>0</v>
      </c>
      <c r="L62" s="213">
        <v>0</v>
      </c>
      <c r="M62" s="213">
        <f t="shared" si="134"/>
        <v>0</v>
      </c>
      <c r="N62" s="213"/>
      <c r="O62" s="213">
        <f t="shared" ref="O62" si="135">IFERROR(N62*$E62,0)</f>
        <v>0</v>
      </c>
      <c r="P62" s="213"/>
      <c r="Q62" s="213">
        <f t="shared" si="3"/>
        <v>0</v>
      </c>
      <c r="R62" s="213"/>
      <c r="S62" s="213">
        <f t="shared" si="3"/>
        <v>0</v>
      </c>
      <c r="T62" s="208"/>
      <c r="U62" s="218" t="s">
        <v>1690</v>
      </c>
      <c r="V62" s="218" t="s">
        <v>516</v>
      </c>
      <c r="W62" s="232"/>
      <c r="X62" s="217"/>
    </row>
    <row r="63" spans="1:30">
      <c r="F63" s="213"/>
      <c r="G63" s="213"/>
      <c r="I63" s="213">
        <f t="shared" ref="I63" si="136">IFERROR(H63*$E63,0)</f>
        <v>0</v>
      </c>
      <c r="J63" s="213"/>
      <c r="K63" s="213">
        <f t="shared" ref="K63:M63" si="137">IFERROR(J63*$E63,0)</f>
        <v>0</v>
      </c>
      <c r="L63" s="213">
        <v>0</v>
      </c>
      <c r="M63" s="213">
        <f t="shared" si="137"/>
        <v>0</v>
      </c>
      <c r="N63" s="213"/>
      <c r="O63" s="213">
        <f t="shared" ref="O63" si="138">IFERROR(N63*$E63,0)</f>
        <v>0</v>
      </c>
      <c r="P63" s="213"/>
      <c r="Q63" s="213">
        <f t="shared" si="3"/>
        <v>0</v>
      </c>
      <c r="R63" s="213"/>
      <c r="S63" s="213">
        <f t="shared" si="3"/>
        <v>0</v>
      </c>
      <c r="T63" s="208"/>
      <c r="U63" s="218"/>
      <c r="V63" s="218"/>
      <c r="W63" s="232"/>
      <c r="X63" s="217"/>
    </row>
    <row r="64" spans="1:30">
      <c r="F64" s="213"/>
      <c r="G64" s="213"/>
      <c r="I64" s="213">
        <f t="shared" ref="I64" si="139">IFERROR(H64*$E64,0)</f>
        <v>0</v>
      </c>
      <c r="J64" s="213"/>
      <c r="K64" s="213">
        <f t="shared" ref="K64:M64" si="140">IFERROR(J64*$E64,0)</f>
        <v>0</v>
      </c>
      <c r="L64" s="213">
        <v>0</v>
      </c>
      <c r="M64" s="213">
        <f t="shared" si="140"/>
        <v>0</v>
      </c>
      <c r="N64" s="213"/>
      <c r="O64" s="213">
        <f t="shared" ref="O64" si="141">IFERROR(N64*$E64,0)</f>
        <v>0</v>
      </c>
      <c r="P64" s="213"/>
      <c r="Q64" s="213">
        <f t="shared" si="3"/>
        <v>0</v>
      </c>
      <c r="R64" s="213"/>
      <c r="S64" s="213">
        <f t="shared" si="3"/>
        <v>0</v>
      </c>
      <c r="T64" s="208"/>
      <c r="U64" s="218"/>
      <c r="V64" s="218"/>
      <c r="W64" s="232"/>
      <c r="X64" s="217"/>
    </row>
    <row r="65" spans="1:25" ht="114.75">
      <c r="A65" s="208">
        <f>+A61+1</f>
        <v>14</v>
      </c>
      <c r="B65" s="209" t="s">
        <v>1712</v>
      </c>
      <c r="C65" s="210" t="s">
        <v>1849</v>
      </c>
      <c r="D65" s="211" t="s">
        <v>162</v>
      </c>
      <c r="E65" s="212">
        <v>1</v>
      </c>
      <c r="F65" s="213">
        <f>J65*0.9</f>
        <v>238950</v>
      </c>
      <c r="G65" s="213">
        <f>F65*E65</f>
        <v>238950</v>
      </c>
      <c r="H65" s="213">
        <v>738000</v>
      </c>
      <c r="I65" s="213">
        <f t="shared" ref="I65" si="142">IFERROR(H65*$E65,0)</f>
        <v>738000</v>
      </c>
      <c r="J65" s="213">
        <v>265500</v>
      </c>
      <c r="K65" s="213">
        <f t="shared" ref="K65:M65" si="143">IFERROR(J65*$E65,0)</f>
        <v>265500</v>
      </c>
      <c r="L65" s="213">
        <v>363400</v>
      </c>
      <c r="M65" s="213">
        <f t="shared" si="143"/>
        <v>363400</v>
      </c>
      <c r="N65" s="213">
        <v>562380</v>
      </c>
      <c r="O65" s="213">
        <f t="shared" ref="O65" si="144">IFERROR(N65*$E65,0)</f>
        <v>562380</v>
      </c>
      <c r="P65" s="213">
        <v>97000</v>
      </c>
      <c r="Q65" s="213">
        <f t="shared" si="3"/>
        <v>97000</v>
      </c>
      <c r="R65" s="213">
        <v>97000</v>
      </c>
      <c r="S65" s="213">
        <f t="shared" si="3"/>
        <v>97000</v>
      </c>
      <c r="T65" s="208"/>
      <c r="U65" s="215"/>
      <c r="V65" s="215"/>
      <c r="W65" s="232"/>
      <c r="X65" s="217"/>
      <c r="Y65" s="196" t="s">
        <v>1719</v>
      </c>
    </row>
    <row r="66" spans="1:25">
      <c r="F66" s="213"/>
      <c r="G66" s="213"/>
      <c r="I66" s="213">
        <f t="shared" ref="I66" si="145">IFERROR(H66*$E66,0)</f>
        <v>0</v>
      </c>
      <c r="J66" s="213"/>
      <c r="K66" s="213">
        <f t="shared" ref="K66:M66" si="146">IFERROR(J66*$E66,0)</f>
        <v>0</v>
      </c>
      <c r="L66" s="213">
        <v>0</v>
      </c>
      <c r="M66" s="213">
        <f t="shared" si="146"/>
        <v>0</v>
      </c>
      <c r="N66" s="213"/>
      <c r="O66" s="213">
        <f t="shared" ref="O66" si="147">IFERROR(N66*$E66,0)</f>
        <v>0</v>
      </c>
      <c r="P66" s="213"/>
      <c r="Q66" s="213">
        <f t="shared" si="3"/>
        <v>0</v>
      </c>
      <c r="R66" s="213"/>
      <c r="S66" s="213">
        <f t="shared" si="3"/>
        <v>0</v>
      </c>
      <c r="T66" s="208"/>
      <c r="U66" s="218" t="s">
        <v>1696</v>
      </c>
      <c r="V66" s="218" t="s">
        <v>517</v>
      </c>
      <c r="W66" s="232"/>
      <c r="X66" s="217"/>
    </row>
    <row r="67" spans="1:25">
      <c r="F67" s="213"/>
      <c r="G67" s="213"/>
      <c r="I67" s="213">
        <f t="shared" ref="I67" si="148">IFERROR(H67*$E67,0)</f>
        <v>0</v>
      </c>
      <c r="J67" s="213"/>
      <c r="K67" s="213">
        <f t="shared" ref="K67:M67" si="149">IFERROR(J67*$E67,0)</f>
        <v>0</v>
      </c>
      <c r="L67" s="213">
        <v>0</v>
      </c>
      <c r="M67" s="213">
        <f t="shared" si="149"/>
        <v>0</v>
      </c>
      <c r="N67" s="213"/>
      <c r="O67" s="213">
        <f t="shared" ref="O67" si="150">IFERROR(N67*$E67,0)</f>
        <v>0</v>
      </c>
      <c r="P67" s="213"/>
      <c r="Q67" s="213">
        <f t="shared" si="3"/>
        <v>0</v>
      </c>
      <c r="R67" s="213"/>
      <c r="S67" s="213">
        <f t="shared" si="3"/>
        <v>0</v>
      </c>
      <c r="T67" s="208"/>
      <c r="U67" s="218"/>
      <c r="V67" s="218"/>
      <c r="W67" s="232"/>
      <c r="X67" s="217"/>
    </row>
    <row r="68" spans="1:25" ht="89.25">
      <c r="A68" s="208">
        <f>+A65+1</f>
        <v>15</v>
      </c>
      <c r="B68" s="209" t="s">
        <v>1713</v>
      </c>
      <c r="C68" s="210" t="s">
        <v>1692</v>
      </c>
      <c r="D68" s="208" t="s">
        <v>15</v>
      </c>
      <c r="E68" s="212">
        <v>2</v>
      </c>
      <c r="F68" s="213">
        <f>J68*0.9</f>
        <v>12213</v>
      </c>
      <c r="G68" s="213">
        <f>F68*E68</f>
        <v>24426</v>
      </c>
      <c r="H68" s="213">
        <v>22000</v>
      </c>
      <c r="I68" s="213">
        <f t="shared" ref="I68" si="151">IFERROR(H68*$E68,0)</f>
        <v>44000</v>
      </c>
      <c r="J68" s="213">
        <v>13570</v>
      </c>
      <c r="K68" s="213">
        <f t="shared" ref="K68:M68" si="152">IFERROR(J68*$E68,0)</f>
        <v>27140</v>
      </c>
      <c r="L68" s="213">
        <v>17250</v>
      </c>
      <c r="M68" s="213">
        <f t="shared" si="152"/>
        <v>34500</v>
      </c>
      <c r="N68" s="213">
        <v>16250</v>
      </c>
      <c r="O68" s="213">
        <f t="shared" ref="O68" si="153">IFERROR(N68*$E68,0)</f>
        <v>32500</v>
      </c>
      <c r="P68" s="213">
        <v>12500</v>
      </c>
      <c r="Q68" s="213">
        <f t="shared" si="3"/>
        <v>25000</v>
      </c>
      <c r="R68" s="213">
        <v>12500</v>
      </c>
      <c r="S68" s="213">
        <f t="shared" si="3"/>
        <v>25000</v>
      </c>
      <c r="T68" s="208"/>
      <c r="U68" s="215"/>
      <c r="V68" s="215"/>
      <c r="W68" s="216"/>
      <c r="X68" s="217"/>
      <c r="Y68" s="196" t="s">
        <v>1720</v>
      </c>
    </row>
    <row r="69" spans="1:25">
      <c r="D69" s="211"/>
      <c r="F69" s="213"/>
      <c r="G69" s="213"/>
      <c r="I69" s="213">
        <f t="shared" ref="I69" si="154">IFERROR(H69*$E69,0)</f>
        <v>0</v>
      </c>
      <c r="J69" s="213"/>
      <c r="K69" s="213">
        <f t="shared" ref="K69:M69" si="155">IFERROR(J69*$E69,0)</f>
        <v>0</v>
      </c>
      <c r="L69" s="213">
        <v>0</v>
      </c>
      <c r="M69" s="213">
        <f t="shared" si="155"/>
        <v>0</v>
      </c>
      <c r="N69" s="213"/>
      <c r="O69" s="213">
        <f t="shared" ref="O69" si="156">IFERROR(N69*$E69,0)</f>
        <v>0</v>
      </c>
      <c r="P69" s="213"/>
      <c r="Q69" s="213">
        <f t="shared" si="3"/>
        <v>0</v>
      </c>
      <c r="R69" s="213"/>
      <c r="S69" s="213">
        <f t="shared" si="3"/>
        <v>0</v>
      </c>
      <c r="T69" s="208"/>
      <c r="U69" s="218" t="s">
        <v>1694</v>
      </c>
      <c r="V69" s="218"/>
      <c r="W69" s="216"/>
      <c r="X69" s="217"/>
    </row>
    <row r="70" spans="1:25" ht="89.25">
      <c r="A70" s="208">
        <f>+A68+1</f>
        <v>16</v>
      </c>
      <c r="B70" s="209" t="s">
        <v>1714</v>
      </c>
      <c r="C70" s="210" t="s">
        <v>1693</v>
      </c>
      <c r="D70" s="208" t="s">
        <v>15</v>
      </c>
      <c r="E70" s="212">
        <v>4</v>
      </c>
      <c r="F70" s="213">
        <f>J70*0.9</f>
        <v>8496</v>
      </c>
      <c r="G70" s="213">
        <f>F70*E70</f>
        <v>33984</v>
      </c>
      <c r="H70" s="213">
        <v>18000</v>
      </c>
      <c r="I70" s="213">
        <f t="shared" ref="I70" si="157">IFERROR(H70*$E70,0)</f>
        <v>72000</v>
      </c>
      <c r="J70" s="213">
        <v>9440</v>
      </c>
      <c r="K70" s="213">
        <f t="shared" ref="K70:M70" si="158">IFERROR(J70*$E70,0)</f>
        <v>37760</v>
      </c>
      <c r="L70" s="213">
        <v>23000</v>
      </c>
      <c r="M70" s="213">
        <f t="shared" si="158"/>
        <v>92000</v>
      </c>
      <c r="N70" s="213">
        <v>13179</v>
      </c>
      <c r="O70" s="213">
        <f t="shared" ref="O70" si="159">IFERROR(N70*$E70,0)</f>
        <v>52716</v>
      </c>
      <c r="P70" s="213">
        <v>7550</v>
      </c>
      <c r="Q70" s="213">
        <f t="shared" si="3"/>
        <v>30200</v>
      </c>
      <c r="R70" s="213">
        <v>7550</v>
      </c>
      <c r="S70" s="213">
        <f t="shared" si="3"/>
        <v>30200</v>
      </c>
      <c r="T70" s="208"/>
      <c r="U70" s="215"/>
      <c r="V70" s="215"/>
      <c r="W70" s="216"/>
      <c r="X70" s="217"/>
      <c r="Y70" s="196" t="s">
        <v>1720</v>
      </c>
    </row>
    <row r="71" spans="1:25">
      <c r="D71" s="211"/>
      <c r="F71" s="213"/>
      <c r="G71" s="213"/>
      <c r="I71" s="213">
        <f t="shared" ref="I71" si="160">IFERROR(H71*$E71,0)</f>
        <v>0</v>
      </c>
      <c r="J71" s="213"/>
      <c r="K71" s="213">
        <f t="shared" ref="K71:M71" si="161">IFERROR(J71*$E71,0)</f>
        <v>0</v>
      </c>
      <c r="L71" s="213">
        <v>0</v>
      </c>
      <c r="M71" s="213">
        <f t="shared" si="161"/>
        <v>0</v>
      </c>
      <c r="N71" s="213"/>
      <c r="O71" s="213">
        <f t="shared" ref="O71" si="162">IFERROR(N71*$E71,0)</f>
        <v>0</v>
      </c>
      <c r="P71" s="213"/>
      <c r="Q71" s="213">
        <f t="shared" si="3"/>
        <v>0</v>
      </c>
      <c r="R71" s="213"/>
      <c r="S71" s="213">
        <f t="shared" si="3"/>
        <v>0</v>
      </c>
      <c r="T71" s="208"/>
      <c r="U71" s="218" t="s">
        <v>1695</v>
      </c>
      <c r="V71" s="218" t="s">
        <v>516</v>
      </c>
      <c r="W71" s="216"/>
      <c r="X71" s="217"/>
    </row>
    <row r="72" spans="1:25">
      <c r="D72" s="211"/>
      <c r="F72" s="213"/>
      <c r="G72" s="213"/>
      <c r="I72" s="213">
        <f t="shared" ref="I72" si="163">IFERROR(H72*$E72,0)</f>
        <v>0</v>
      </c>
      <c r="J72" s="213"/>
      <c r="K72" s="213">
        <f t="shared" ref="K72:M72" si="164">IFERROR(J72*$E72,0)</f>
        <v>0</v>
      </c>
      <c r="L72" s="213">
        <v>0</v>
      </c>
      <c r="M72" s="213">
        <f t="shared" si="164"/>
        <v>0</v>
      </c>
      <c r="N72" s="213"/>
      <c r="O72" s="213">
        <f t="shared" ref="O72" si="165">IFERROR(N72*$E72,0)</f>
        <v>0</v>
      </c>
      <c r="P72" s="213"/>
      <c r="Q72" s="213">
        <f t="shared" si="3"/>
        <v>0</v>
      </c>
      <c r="R72" s="213"/>
      <c r="S72" s="213">
        <f t="shared" si="3"/>
        <v>0</v>
      </c>
      <c r="T72" s="208"/>
      <c r="U72" s="218"/>
      <c r="V72" s="218"/>
      <c r="W72" s="216"/>
      <c r="X72" s="217"/>
    </row>
    <row r="73" spans="1:25" ht="216.75">
      <c r="A73" s="208">
        <f>+A70+1</f>
        <v>17</v>
      </c>
      <c r="B73" s="209" t="s">
        <v>1674</v>
      </c>
      <c r="C73" s="210" t="s">
        <v>1850</v>
      </c>
      <c r="D73" s="208" t="s">
        <v>15</v>
      </c>
      <c r="E73" s="212">
        <v>0</v>
      </c>
      <c r="F73" s="213"/>
      <c r="G73" s="213">
        <f>F73*E73</f>
        <v>0</v>
      </c>
      <c r="I73" s="213">
        <f t="shared" ref="I73" si="166">IFERROR(H73*$E73,0)</f>
        <v>0</v>
      </c>
      <c r="J73" s="213">
        <v>383500</v>
      </c>
      <c r="K73" s="213">
        <f t="shared" ref="K73:M73" si="167">IFERROR(J73*$E73,0)</f>
        <v>0</v>
      </c>
      <c r="L73" s="213">
        <v>3134700</v>
      </c>
      <c r="M73" s="213">
        <f t="shared" si="167"/>
        <v>0</v>
      </c>
      <c r="N73" s="213">
        <v>281250</v>
      </c>
      <c r="O73" s="213">
        <f t="shared" ref="O73" si="168">IFERROR(N73*$E73,0)</f>
        <v>0</v>
      </c>
      <c r="P73" s="213">
        <v>495000</v>
      </c>
      <c r="Q73" s="213">
        <f t="shared" si="3"/>
        <v>0</v>
      </c>
      <c r="R73" s="213">
        <v>495000</v>
      </c>
      <c r="S73" s="213">
        <f t="shared" si="3"/>
        <v>0</v>
      </c>
      <c r="T73" s="208"/>
      <c r="U73" s="231"/>
      <c r="V73" s="215"/>
      <c r="W73" s="215"/>
      <c r="Y73" s="196" t="s">
        <v>1719</v>
      </c>
    </row>
    <row r="74" spans="1:25">
      <c r="F74" s="213"/>
      <c r="G74" s="213"/>
      <c r="I74" s="213">
        <f t="shared" ref="I74" si="169">IFERROR(H74*$E74,0)</f>
        <v>0</v>
      </c>
      <c r="J74" s="213"/>
      <c r="K74" s="213">
        <f t="shared" ref="K74:M74" si="170">IFERROR(J74*$E74,0)</f>
        <v>0</v>
      </c>
      <c r="L74" s="213"/>
      <c r="M74" s="213">
        <f t="shared" si="170"/>
        <v>0</v>
      </c>
      <c r="N74" s="213"/>
      <c r="O74" s="213">
        <f t="shared" ref="O74" si="171">IFERROR(N74*$E74,0)</f>
        <v>0</v>
      </c>
      <c r="P74" s="213"/>
      <c r="Q74" s="213">
        <f t="shared" si="3"/>
        <v>0</v>
      </c>
      <c r="R74" s="213"/>
      <c r="S74" s="213">
        <f t="shared" si="3"/>
        <v>0</v>
      </c>
      <c r="T74" s="208"/>
      <c r="U74" s="231"/>
      <c r="V74" s="215"/>
      <c r="W74" s="215"/>
    </row>
    <row r="75" spans="1:25">
      <c r="A75" s="209"/>
      <c r="B75" s="209"/>
      <c r="C75" s="210" t="s">
        <v>518</v>
      </c>
      <c r="D75" s="209"/>
      <c r="E75" s="233"/>
      <c r="F75" s="234"/>
      <c r="G75" s="234">
        <f>SUM(G17:G74)</f>
        <v>6840810</v>
      </c>
      <c r="H75" s="234"/>
      <c r="I75" s="234">
        <f>SUM(I17:I74)</f>
        <v>9781400</v>
      </c>
      <c r="J75" s="234"/>
      <c r="K75" s="234">
        <f>SUM(K17:K74)</f>
        <v>8074740</v>
      </c>
      <c r="L75" s="234"/>
      <c r="M75" s="234">
        <f>SUM(M17:M74)</f>
        <v>9722650</v>
      </c>
      <c r="N75" s="234"/>
      <c r="O75" s="234">
        <f>SUM(O17:O74)</f>
        <v>9124570</v>
      </c>
      <c r="P75" s="234"/>
      <c r="Q75" s="234">
        <f>SUM(Q17:Q74)</f>
        <v>7489105</v>
      </c>
      <c r="R75" s="234"/>
      <c r="S75" s="234">
        <f>SUM(S17:S74)</f>
        <v>7489105</v>
      </c>
      <c r="T75" s="209"/>
      <c r="U75" s="235"/>
      <c r="V75" s="235"/>
      <c r="W75" s="236"/>
    </row>
    <row r="76" spans="1:25">
      <c r="A76" s="195"/>
      <c r="B76" s="195"/>
      <c r="C76" s="237"/>
      <c r="D76" s="195"/>
      <c r="E76" s="238"/>
      <c r="F76" s="238"/>
      <c r="G76" s="238"/>
      <c r="H76" s="239"/>
      <c r="I76" s="240"/>
    </row>
    <row r="77" spans="1:25">
      <c r="A77" s="195"/>
      <c r="B77" s="195"/>
      <c r="C77" s="237"/>
      <c r="D77" s="195"/>
      <c r="E77" s="238"/>
      <c r="F77" s="238"/>
      <c r="G77" s="238"/>
      <c r="H77" s="239"/>
      <c r="I77" s="240"/>
    </row>
    <row r="78" spans="1:25">
      <c r="A78" s="195"/>
      <c r="B78" s="195"/>
      <c r="C78" s="237"/>
      <c r="D78" s="195"/>
      <c r="E78" s="238"/>
      <c r="F78" s="238"/>
      <c r="G78" s="238"/>
      <c r="H78" s="239"/>
      <c r="I78" s="240"/>
    </row>
    <row r="79" spans="1:25">
      <c r="A79" s="195"/>
      <c r="B79" s="195"/>
      <c r="C79" s="237"/>
      <c r="D79" s="195"/>
      <c r="E79" s="238"/>
      <c r="F79" s="238"/>
      <c r="G79" s="238"/>
      <c r="H79" s="239"/>
      <c r="I79" s="240"/>
    </row>
    <row r="80" spans="1:25">
      <c r="A80" s="195"/>
      <c r="B80" s="195"/>
      <c r="C80" s="237"/>
      <c r="D80" s="195"/>
      <c r="E80" s="238"/>
      <c r="F80" s="238"/>
      <c r="G80" s="238"/>
      <c r="H80" s="239"/>
      <c r="I80" s="240"/>
    </row>
    <row r="81" spans="1:9">
      <c r="A81" s="195"/>
      <c r="B81" s="195"/>
      <c r="C81" s="237"/>
      <c r="D81" s="195"/>
      <c r="E81" s="238"/>
      <c r="F81" s="238"/>
      <c r="G81" s="238"/>
      <c r="H81" s="239"/>
      <c r="I81" s="240"/>
    </row>
    <row r="82" spans="1:9">
      <c r="A82" s="195"/>
      <c r="B82" s="195"/>
      <c r="C82" s="237"/>
      <c r="D82" s="195"/>
      <c r="E82" s="238"/>
      <c r="F82" s="238"/>
      <c r="G82" s="238"/>
      <c r="H82" s="239"/>
      <c r="I82" s="240"/>
    </row>
    <row r="83" spans="1:9">
      <c r="A83" s="195"/>
      <c r="B83" s="195"/>
      <c r="C83" s="237"/>
      <c r="D83" s="195"/>
      <c r="E83" s="238"/>
      <c r="F83" s="238"/>
      <c r="G83" s="238"/>
      <c r="H83" s="239"/>
      <c r="I83" s="240"/>
    </row>
    <row r="84" spans="1:9">
      <c r="A84" s="195"/>
      <c r="B84" s="195"/>
      <c r="C84" s="237"/>
      <c r="D84" s="195"/>
      <c r="E84" s="238"/>
      <c r="F84" s="238"/>
      <c r="G84" s="238"/>
      <c r="H84" s="239"/>
      <c r="I84" s="240"/>
    </row>
    <row r="85" spans="1:9">
      <c r="A85" s="195"/>
      <c r="B85" s="195"/>
      <c r="C85" s="237"/>
      <c r="D85" s="195"/>
      <c r="E85" s="238"/>
      <c r="F85" s="238"/>
      <c r="G85" s="238"/>
      <c r="H85" s="239"/>
      <c r="I85" s="240"/>
    </row>
    <row r="86" spans="1:9">
      <c r="A86" s="195"/>
      <c r="B86" s="195"/>
      <c r="C86" s="237"/>
      <c r="D86" s="195"/>
      <c r="E86" s="238"/>
      <c r="F86" s="238"/>
      <c r="G86" s="238"/>
      <c r="H86" s="239"/>
      <c r="I86" s="240"/>
    </row>
    <row r="87" spans="1:9">
      <c r="A87" s="195"/>
      <c r="B87" s="195"/>
      <c r="C87" s="237"/>
      <c r="D87" s="195"/>
      <c r="E87" s="238"/>
      <c r="F87" s="238"/>
      <c r="G87" s="238"/>
      <c r="H87" s="239"/>
      <c r="I87" s="240"/>
    </row>
    <row r="88" spans="1:9">
      <c r="A88" s="195"/>
      <c r="B88" s="195"/>
      <c r="C88" s="237"/>
      <c r="D88" s="195"/>
      <c r="E88" s="238"/>
      <c r="F88" s="238"/>
      <c r="G88" s="238"/>
      <c r="H88" s="239"/>
      <c r="I88" s="240"/>
    </row>
    <row r="89" spans="1:9">
      <c r="A89" s="195"/>
      <c r="B89" s="195"/>
      <c r="C89" s="237"/>
      <c r="D89" s="195"/>
      <c r="E89" s="238"/>
      <c r="F89" s="238"/>
      <c r="G89" s="238"/>
      <c r="H89" s="239"/>
      <c r="I89" s="240"/>
    </row>
    <row r="90" spans="1:9">
      <c r="A90" s="195"/>
      <c r="B90" s="195"/>
      <c r="C90" s="237"/>
      <c r="D90" s="195"/>
      <c r="E90" s="238"/>
      <c r="F90" s="238"/>
      <c r="G90" s="238"/>
      <c r="H90" s="239"/>
      <c r="I90" s="240"/>
    </row>
    <row r="91" spans="1:9">
      <c r="A91" s="195"/>
      <c r="B91" s="195"/>
      <c r="C91" s="237"/>
      <c r="D91" s="195"/>
      <c r="E91" s="238"/>
      <c r="F91" s="238"/>
      <c r="G91" s="238"/>
      <c r="H91" s="239"/>
      <c r="I91" s="240"/>
    </row>
    <row r="92" spans="1:9">
      <c r="A92" s="195"/>
      <c r="B92" s="195"/>
      <c r="C92" s="237"/>
      <c r="D92" s="195"/>
      <c r="E92" s="238"/>
      <c r="F92" s="238"/>
      <c r="G92" s="238"/>
      <c r="H92" s="239"/>
      <c r="I92" s="240"/>
    </row>
    <row r="93" spans="1:9">
      <c r="A93" s="195"/>
      <c r="B93" s="195"/>
      <c r="C93" s="237"/>
      <c r="D93" s="195"/>
      <c r="E93" s="238"/>
      <c r="F93" s="238"/>
      <c r="G93" s="238"/>
      <c r="H93" s="239"/>
      <c r="I93" s="240"/>
    </row>
    <row r="94" spans="1:9">
      <c r="A94" s="195"/>
      <c r="B94" s="195"/>
      <c r="C94" s="237"/>
      <c r="D94" s="195"/>
      <c r="E94" s="238"/>
      <c r="F94" s="238"/>
      <c r="G94" s="238"/>
      <c r="H94" s="239"/>
      <c r="I94" s="240"/>
    </row>
    <row r="95" spans="1:9">
      <c r="A95" s="195"/>
      <c r="B95" s="195"/>
      <c r="C95" s="237"/>
      <c r="D95" s="195"/>
      <c r="E95" s="238"/>
      <c r="F95" s="238"/>
      <c r="G95" s="238"/>
      <c r="H95" s="239"/>
      <c r="I95" s="240"/>
    </row>
    <row r="96" spans="1:9">
      <c r="A96" s="195"/>
      <c r="B96" s="195"/>
      <c r="C96" s="237"/>
      <c r="D96" s="195"/>
      <c r="E96" s="238"/>
      <c r="F96" s="238"/>
      <c r="G96" s="238"/>
      <c r="H96" s="239"/>
      <c r="I96" s="240"/>
    </row>
    <row r="97" spans="1:9">
      <c r="A97" s="195"/>
      <c r="B97" s="195"/>
      <c r="C97" s="237"/>
      <c r="D97" s="195"/>
      <c r="E97" s="238"/>
      <c r="F97" s="238"/>
      <c r="G97" s="238"/>
      <c r="H97" s="239"/>
      <c r="I97" s="240"/>
    </row>
    <row r="98" spans="1:9">
      <c r="A98" s="195"/>
      <c r="B98" s="195"/>
      <c r="C98" s="237"/>
      <c r="D98" s="195"/>
      <c r="E98" s="238"/>
      <c r="F98" s="238"/>
      <c r="G98" s="238"/>
      <c r="H98" s="239"/>
      <c r="I98" s="240"/>
    </row>
    <row r="99" spans="1:9">
      <c r="A99" s="195"/>
      <c r="B99" s="195"/>
      <c r="C99" s="237"/>
      <c r="D99" s="195"/>
      <c r="E99" s="238"/>
      <c r="F99" s="238"/>
      <c r="G99" s="238"/>
      <c r="H99" s="239"/>
      <c r="I99" s="240"/>
    </row>
    <row r="100" spans="1:9">
      <c r="A100" s="195"/>
      <c r="B100" s="195"/>
      <c r="C100" s="237"/>
      <c r="D100" s="195"/>
      <c r="E100" s="238"/>
      <c r="F100" s="238"/>
      <c r="G100" s="238"/>
      <c r="H100" s="239"/>
      <c r="I100" s="240"/>
    </row>
    <row r="101" spans="1:9">
      <c r="A101" s="195"/>
      <c r="B101" s="195"/>
      <c r="C101" s="237"/>
      <c r="D101" s="195"/>
      <c r="E101" s="238"/>
      <c r="F101" s="238"/>
      <c r="G101" s="238"/>
      <c r="H101" s="239"/>
      <c r="I101" s="240"/>
    </row>
    <row r="102" spans="1:9">
      <c r="A102" s="195"/>
      <c r="B102" s="195"/>
      <c r="C102" s="237"/>
      <c r="D102" s="195"/>
      <c r="E102" s="238"/>
      <c r="F102" s="238"/>
      <c r="G102" s="238"/>
      <c r="H102" s="239"/>
      <c r="I102" s="240"/>
    </row>
    <row r="103" spans="1:9">
      <c r="A103" s="195"/>
      <c r="B103" s="195"/>
      <c r="C103" s="237"/>
      <c r="D103" s="195"/>
      <c r="E103" s="238"/>
      <c r="F103" s="238"/>
      <c r="G103" s="238"/>
      <c r="H103" s="239"/>
      <c r="I103" s="240"/>
    </row>
    <row r="104" spans="1:9">
      <c r="A104" s="195"/>
      <c r="B104" s="195"/>
      <c r="C104" s="237"/>
      <c r="D104" s="195"/>
      <c r="E104" s="238"/>
      <c r="F104" s="238"/>
      <c r="G104" s="238"/>
      <c r="H104" s="239"/>
      <c r="I104" s="240"/>
    </row>
    <row r="105" spans="1:9">
      <c r="A105" s="195"/>
      <c r="B105" s="195"/>
      <c r="C105" s="237"/>
      <c r="D105" s="195"/>
      <c r="E105" s="238"/>
      <c r="F105" s="238"/>
      <c r="G105" s="238"/>
      <c r="H105" s="239"/>
      <c r="I105" s="240"/>
    </row>
    <row r="106" spans="1:9">
      <c r="A106" s="195"/>
      <c r="B106" s="195"/>
      <c r="C106" s="237"/>
      <c r="D106" s="195"/>
      <c r="E106" s="238"/>
      <c r="F106" s="238"/>
      <c r="G106" s="238"/>
      <c r="H106" s="239"/>
      <c r="I106" s="240"/>
    </row>
    <row r="107" spans="1:9">
      <c r="A107" s="195"/>
      <c r="B107" s="195"/>
      <c r="C107" s="237"/>
      <c r="D107" s="195"/>
      <c r="E107" s="238"/>
      <c r="F107" s="238"/>
      <c r="G107" s="238"/>
      <c r="H107" s="239"/>
      <c r="I107" s="240"/>
    </row>
    <row r="108" spans="1:9">
      <c r="A108" s="195"/>
      <c r="B108" s="195"/>
      <c r="C108" s="237"/>
      <c r="D108" s="195"/>
      <c r="E108" s="238"/>
      <c r="F108" s="238"/>
      <c r="G108" s="238"/>
      <c r="H108" s="239"/>
      <c r="I108" s="240"/>
    </row>
    <row r="109" spans="1:9">
      <c r="A109" s="195"/>
      <c r="B109" s="195"/>
      <c r="C109" s="237"/>
      <c r="D109" s="195"/>
      <c r="E109" s="238"/>
      <c r="F109" s="238"/>
      <c r="G109" s="238"/>
      <c r="H109" s="239"/>
      <c r="I109" s="240"/>
    </row>
    <row r="110" spans="1:9">
      <c r="A110" s="195"/>
      <c r="B110" s="195"/>
      <c r="C110" s="237"/>
      <c r="D110" s="195"/>
      <c r="E110" s="238"/>
      <c r="F110" s="238"/>
      <c r="G110" s="238"/>
      <c r="H110" s="239"/>
      <c r="I110" s="240"/>
    </row>
    <row r="111" spans="1:9">
      <c r="A111" s="195"/>
      <c r="B111" s="195"/>
      <c r="C111" s="237"/>
      <c r="D111" s="195"/>
      <c r="E111" s="238"/>
      <c r="F111" s="238"/>
      <c r="G111" s="238"/>
      <c r="H111" s="239"/>
      <c r="I111" s="240"/>
    </row>
    <row r="112" spans="1:9">
      <c r="A112" s="195"/>
      <c r="B112" s="195"/>
      <c r="C112" s="237"/>
      <c r="D112" s="195"/>
      <c r="E112" s="238"/>
      <c r="F112" s="238"/>
      <c r="G112" s="238"/>
      <c r="H112" s="239"/>
      <c r="I112" s="240"/>
    </row>
    <row r="113" spans="1:9">
      <c r="A113" s="195"/>
      <c r="B113" s="195"/>
      <c r="C113" s="237"/>
      <c r="D113" s="195"/>
      <c r="E113" s="238"/>
      <c r="F113" s="238"/>
      <c r="G113" s="238"/>
      <c r="H113" s="239"/>
      <c r="I113" s="240"/>
    </row>
    <row r="114" spans="1:9">
      <c r="A114" s="195"/>
      <c r="B114" s="195"/>
      <c r="C114" s="237"/>
      <c r="D114" s="195"/>
      <c r="E114" s="238"/>
      <c r="F114" s="238"/>
      <c r="G114" s="238"/>
      <c r="H114" s="239"/>
      <c r="I114" s="240"/>
    </row>
    <row r="115" spans="1:9">
      <c r="A115" s="195"/>
      <c r="B115" s="195"/>
      <c r="C115" s="237"/>
      <c r="D115" s="195"/>
      <c r="E115" s="238"/>
      <c r="F115" s="238"/>
      <c r="G115" s="238"/>
      <c r="H115" s="239"/>
      <c r="I115" s="240"/>
    </row>
    <row r="116" spans="1:9">
      <c r="A116" s="195"/>
      <c r="B116" s="195"/>
      <c r="C116" s="237"/>
      <c r="D116" s="195"/>
      <c r="E116" s="238"/>
      <c r="F116" s="238"/>
      <c r="G116" s="238"/>
      <c r="H116" s="239"/>
      <c r="I116" s="240"/>
    </row>
    <row r="117" spans="1:9">
      <c r="A117" s="195"/>
      <c r="B117" s="195"/>
      <c r="C117" s="237"/>
      <c r="D117" s="195"/>
      <c r="E117" s="238"/>
      <c r="F117" s="238"/>
      <c r="G117" s="238"/>
      <c r="H117" s="239"/>
      <c r="I117" s="240"/>
    </row>
    <row r="118" spans="1:9">
      <c r="A118" s="195"/>
      <c r="B118" s="195"/>
      <c r="C118" s="237"/>
      <c r="D118" s="195"/>
      <c r="E118" s="238"/>
      <c r="F118" s="238"/>
      <c r="G118" s="238"/>
      <c r="H118" s="239"/>
      <c r="I118" s="240"/>
    </row>
    <row r="119" spans="1:9">
      <c r="A119" s="195"/>
      <c r="B119" s="195"/>
      <c r="C119" s="237"/>
      <c r="D119" s="195"/>
      <c r="E119" s="238"/>
      <c r="F119" s="238"/>
      <c r="G119" s="238"/>
      <c r="H119" s="239"/>
      <c r="I119" s="240"/>
    </row>
    <row r="120" spans="1:9">
      <c r="A120" s="195"/>
      <c r="B120" s="195"/>
      <c r="C120" s="237"/>
      <c r="D120" s="195"/>
      <c r="E120" s="238"/>
      <c r="F120" s="238"/>
      <c r="G120" s="238"/>
      <c r="H120" s="239"/>
      <c r="I120" s="240"/>
    </row>
    <row r="121" spans="1:9">
      <c r="A121" s="195"/>
      <c r="B121" s="195"/>
      <c r="C121" s="237"/>
      <c r="D121" s="195"/>
      <c r="E121" s="238"/>
      <c r="F121" s="238"/>
      <c r="G121" s="238"/>
      <c r="H121" s="239"/>
      <c r="I121" s="240"/>
    </row>
    <row r="122" spans="1:9">
      <c r="A122" s="195"/>
      <c r="B122" s="195"/>
      <c r="C122" s="237"/>
      <c r="D122" s="195"/>
      <c r="E122" s="238"/>
      <c r="F122" s="238"/>
      <c r="G122" s="238"/>
      <c r="H122" s="239"/>
      <c r="I122" s="240"/>
    </row>
    <row r="123" spans="1:9">
      <c r="A123" s="195"/>
      <c r="B123" s="195"/>
      <c r="C123" s="237"/>
      <c r="D123" s="195"/>
      <c r="E123" s="238"/>
      <c r="F123" s="238"/>
      <c r="G123" s="238"/>
      <c r="H123" s="239"/>
      <c r="I123" s="240"/>
    </row>
    <row r="124" spans="1:9">
      <c r="A124" s="195"/>
      <c r="B124" s="195"/>
      <c r="C124" s="237"/>
      <c r="D124" s="195"/>
      <c r="E124" s="238"/>
      <c r="F124" s="238"/>
      <c r="G124" s="238"/>
      <c r="H124" s="239"/>
      <c r="I124" s="240"/>
    </row>
    <row r="125" spans="1:9">
      <c r="A125" s="195"/>
      <c r="B125" s="195"/>
      <c r="C125" s="237"/>
      <c r="D125" s="195"/>
      <c r="E125" s="238"/>
      <c r="F125" s="238"/>
      <c r="G125" s="238"/>
      <c r="H125" s="239"/>
      <c r="I125" s="240"/>
    </row>
    <row r="126" spans="1:9">
      <c r="A126" s="195"/>
      <c r="B126" s="195"/>
      <c r="C126" s="237"/>
      <c r="D126" s="195"/>
      <c r="E126" s="238"/>
      <c r="F126" s="238"/>
      <c r="G126" s="238"/>
      <c r="H126" s="239"/>
      <c r="I126" s="240"/>
    </row>
    <row r="127" spans="1:9">
      <c r="A127" s="195"/>
      <c r="B127" s="195"/>
      <c r="C127" s="237"/>
      <c r="D127" s="195"/>
      <c r="E127" s="238"/>
      <c r="F127" s="238"/>
      <c r="G127" s="238"/>
      <c r="H127" s="239"/>
      <c r="I127" s="240"/>
    </row>
    <row r="128" spans="1:9">
      <c r="A128" s="195"/>
      <c r="B128" s="195"/>
      <c r="C128" s="237"/>
      <c r="D128" s="195"/>
      <c r="E128" s="238"/>
      <c r="F128" s="238"/>
      <c r="G128" s="238"/>
      <c r="H128" s="239"/>
      <c r="I128" s="240"/>
    </row>
    <row r="129" spans="1:9">
      <c r="A129" s="195"/>
      <c r="B129" s="195"/>
      <c r="C129" s="237"/>
      <c r="D129" s="195"/>
      <c r="E129" s="238"/>
      <c r="F129" s="238"/>
      <c r="G129" s="238"/>
      <c r="H129" s="239"/>
      <c r="I129" s="240"/>
    </row>
    <row r="130" spans="1:9">
      <c r="A130" s="195"/>
      <c r="B130" s="195"/>
      <c r="C130" s="237"/>
      <c r="D130" s="195"/>
      <c r="E130" s="238"/>
      <c r="F130" s="238"/>
      <c r="G130" s="238"/>
      <c r="H130" s="239"/>
      <c r="I130" s="240"/>
    </row>
    <row r="131" spans="1:9">
      <c r="A131" s="195"/>
      <c r="B131" s="195"/>
      <c r="C131" s="237"/>
      <c r="D131" s="195"/>
      <c r="E131" s="238"/>
      <c r="F131" s="238"/>
      <c r="G131" s="238"/>
      <c r="H131" s="239"/>
      <c r="I131" s="240"/>
    </row>
    <row r="132" spans="1:9">
      <c r="A132" s="195"/>
      <c r="B132" s="195"/>
      <c r="C132" s="237"/>
      <c r="D132" s="195"/>
      <c r="E132" s="238"/>
      <c r="F132" s="238"/>
      <c r="G132" s="238"/>
      <c r="H132" s="239"/>
      <c r="I132" s="240"/>
    </row>
    <row r="133" spans="1:9">
      <c r="A133" s="195"/>
      <c r="B133" s="195"/>
      <c r="C133" s="237"/>
      <c r="D133" s="195"/>
      <c r="E133" s="238"/>
      <c r="F133" s="238"/>
      <c r="G133" s="238"/>
      <c r="H133" s="239"/>
      <c r="I133" s="240"/>
    </row>
    <row r="134" spans="1:9">
      <c r="A134" s="195"/>
      <c r="B134" s="195"/>
      <c r="C134" s="237"/>
      <c r="D134" s="195"/>
      <c r="E134" s="238"/>
      <c r="F134" s="238"/>
      <c r="G134" s="238"/>
      <c r="H134" s="239"/>
      <c r="I134" s="240"/>
    </row>
    <row r="135" spans="1:9">
      <c r="A135" s="195"/>
      <c r="B135" s="195"/>
      <c r="C135" s="237"/>
      <c r="D135" s="195"/>
      <c r="E135" s="238"/>
      <c r="F135" s="238"/>
      <c r="G135" s="238"/>
      <c r="H135" s="239"/>
      <c r="I135" s="240"/>
    </row>
    <row r="136" spans="1:9">
      <c r="A136" s="195"/>
      <c r="B136" s="195"/>
      <c r="C136" s="237"/>
      <c r="D136" s="195"/>
      <c r="E136" s="238"/>
      <c r="F136" s="238"/>
      <c r="G136" s="238"/>
      <c r="H136" s="239"/>
      <c r="I136" s="240"/>
    </row>
    <row r="137" spans="1:9">
      <c r="A137" s="195"/>
      <c r="B137" s="195"/>
      <c r="C137" s="237"/>
      <c r="D137" s="195"/>
      <c r="E137" s="238"/>
      <c r="F137" s="238"/>
      <c r="G137" s="238"/>
      <c r="H137" s="239"/>
      <c r="I137" s="240"/>
    </row>
    <row r="138" spans="1:9">
      <c r="A138" s="195"/>
      <c r="B138" s="195"/>
      <c r="C138" s="237"/>
      <c r="D138" s="195"/>
      <c r="E138" s="238"/>
      <c r="F138" s="238"/>
      <c r="G138" s="238"/>
      <c r="H138" s="239"/>
      <c r="I138" s="240"/>
    </row>
    <row r="139" spans="1:9">
      <c r="A139" s="195"/>
      <c r="B139" s="195"/>
      <c r="C139" s="237"/>
      <c r="D139" s="195"/>
      <c r="E139" s="238"/>
      <c r="F139" s="238"/>
      <c r="G139" s="238"/>
      <c r="H139" s="239"/>
      <c r="I139" s="240"/>
    </row>
    <row r="140" spans="1:9">
      <c r="A140" s="195"/>
      <c r="B140" s="195"/>
      <c r="C140" s="237"/>
      <c r="D140" s="195"/>
      <c r="E140" s="238"/>
      <c r="F140" s="238"/>
      <c r="G140" s="238"/>
      <c r="H140" s="239"/>
      <c r="I140" s="240"/>
    </row>
    <row r="141" spans="1:9">
      <c r="A141" s="195"/>
      <c r="B141" s="195"/>
      <c r="C141" s="237"/>
      <c r="D141" s="195"/>
      <c r="E141" s="238"/>
      <c r="F141" s="238"/>
      <c r="G141" s="238"/>
      <c r="H141" s="239"/>
      <c r="I141" s="240"/>
    </row>
    <row r="142" spans="1:9">
      <c r="A142" s="195"/>
      <c r="B142" s="195"/>
      <c r="C142" s="237"/>
      <c r="D142" s="195"/>
      <c r="E142" s="238"/>
      <c r="F142" s="238"/>
      <c r="G142" s="238"/>
      <c r="H142" s="239"/>
      <c r="I142" s="240"/>
    </row>
    <row r="143" spans="1:9">
      <c r="A143" s="195"/>
      <c r="B143" s="195"/>
      <c r="C143" s="237"/>
      <c r="D143" s="195"/>
      <c r="E143" s="238"/>
      <c r="F143" s="238"/>
      <c r="G143" s="238"/>
      <c r="H143" s="239"/>
      <c r="I143" s="240"/>
    </row>
    <row r="144" spans="1:9">
      <c r="A144" s="195"/>
      <c r="B144" s="195"/>
      <c r="C144" s="237"/>
      <c r="D144" s="195"/>
      <c r="E144" s="238"/>
      <c r="F144" s="238"/>
      <c r="G144" s="238"/>
      <c r="H144" s="239"/>
      <c r="I144" s="240"/>
    </row>
    <row r="145" spans="1:9">
      <c r="A145" s="195"/>
      <c r="B145" s="195"/>
      <c r="C145" s="237"/>
      <c r="D145" s="195"/>
      <c r="E145" s="238"/>
      <c r="F145" s="238"/>
      <c r="G145" s="238"/>
      <c r="H145" s="239"/>
      <c r="I145" s="240"/>
    </row>
    <row r="146" spans="1:9">
      <c r="A146" s="195"/>
      <c r="B146" s="195"/>
      <c r="C146" s="237"/>
      <c r="D146" s="195"/>
      <c r="E146" s="238"/>
      <c r="F146" s="238"/>
      <c r="G146" s="238"/>
      <c r="H146" s="239"/>
      <c r="I146" s="240"/>
    </row>
    <row r="147" spans="1:9">
      <c r="A147" s="195"/>
      <c r="B147" s="195"/>
      <c r="C147" s="237"/>
      <c r="D147" s="195"/>
      <c r="E147" s="238"/>
      <c r="F147" s="238"/>
      <c r="G147" s="238"/>
      <c r="H147" s="239"/>
      <c r="I147" s="240"/>
    </row>
    <row r="148" spans="1:9">
      <c r="A148" s="195"/>
      <c r="B148" s="195"/>
      <c r="C148" s="237"/>
      <c r="D148" s="195"/>
      <c r="E148" s="238"/>
      <c r="F148" s="238"/>
      <c r="G148" s="238"/>
      <c r="H148" s="239"/>
      <c r="I148" s="240"/>
    </row>
    <row r="149" spans="1:9">
      <c r="A149" s="195"/>
      <c r="B149" s="195"/>
      <c r="C149" s="237"/>
      <c r="D149" s="195"/>
      <c r="E149" s="238"/>
      <c r="F149" s="238"/>
      <c r="G149" s="238"/>
      <c r="H149" s="239"/>
      <c r="I149" s="240"/>
    </row>
    <row r="150" spans="1:9">
      <c r="A150" s="195"/>
      <c r="B150" s="195"/>
      <c r="C150" s="237"/>
      <c r="D150" s="195"/>
      <c r="E150" s="238"/>
      <c r="F150" s="238"/>
      <c r="G150" s="238"/>
      <c r="H150" s="239"/>
      <c r="I150" s="240"/>
    </row>
    <row r="151" spans="1:9">
      <c r="A151" s="195"/>
      <c r="B151" s="195"/>
      <c r="C151" s="237"/>
      <c r="D151" s="195"/>
      <c r="E151" s="238"/>
      <c r="F151" s="238"/>
      <c r="G151" s="238"/>
      <c r="H151" s="239"/>
      <c r="I151" s="240"/>
    </row>
    <row r="152" spans="1:9">
      <c r="A152" s="195"/>
      <c r="B152" s="195"/>
      <c r="C152" s="237"/>
      <c r="D152" s="195"/>
      <c r="E152" s="238"/>
      <c r="F152" s="238"/>
      <c r="G152" s="238"/>
      <c r="H152" s="239"/>
      <c r="I152" s="240"/>
    </row>
    <row r="153" spans="1:9">
      <c r="A153" s="195"/>
      <c r="B153" s="195"/>
      <c r="C153" s="237"/>
      <c r="D153" s="195"/>
      <c r="E153" s="238"/>
      <c r="F153" s="238"/>
      <c r="G153" s="238"/>
      <c r="H153" s="239"/>
      <c r="I153" s="240"/>
    </row>
    <row r="154" spans="1:9">
      <c r="A154" s="195"/>
      <c r="B154" s="195"/>
      <c r="C154" s="237"/>
      <c r="D154" s="195"/>
      <c r="E154" s="238"/>
      <c r="F154" s="238"/>
      <c r="G154" s="238"/>
      <c r="H154" s="239"/>
      <c r="I154" s="240"/>
    </row>
    <row r="155" spans="1:9">
      <c r="A155" s="195"/>
      <c r="B155" s="195"/>
      <c r="C155" s="237"/>
      <c r="D155" s="195"/>
      <c r="E155" s="238"/>
      <c r="F155" s="238"/>
      <c r="G155" s="238"/>
      <c r="H155" s="239"/>
      <c r="I155" s="240"/>
    </row>
    <row r="156" spans="1:9">
      <c r="A156" s="195"/>
      <c r="B156" s="195"/>
      <c r="C156" s="237"/>
      <c r="D156" s="195"/>
      <c r="E156" s="238"/>
      <c r="F156" s="238"/>
      <c r="G156" s="238"/>
      <c r="H156" s="239"/>
      <c r="I156" s="240"/>
    </row>
    <row r="157" spans="1:9">
      <c r="A157" s="195"/>
      <c r="B157" s="195"/>
      <c r="C157" s="237"/>
      <c r="D157" s="195"/>
      <c r="E157" s="238"/>
      <c r="F157" s="238"/>
      <c r="G157" s="238"/>
      <c r="H157" s="239"/>
      <c r="I157" s="240"/>
    </row>
    <row r="158" spans="1:9">
      <c r="A158" s="195"/>
      <c r="B158" s="195"/>
      <c r="C158" s="237"/>
      <c r="D158" s="195"/>
      <c r="E158" s="238"/>
      <c r="F158" s="238"/>
      <c r="G158" s="238"/>
      <c r="H158" s="239"/>
      <c r="I158" s="240"/>
    </row>
    <row r="159" spans="1:9">
      <c r="A159" s="195"/>
      <c r="B159" s="195"/>
      <c r="C159" s="237"/>
      <c r="D159" s="195"/>
      <c r="E159" s="238"/>
      <c r="F159" s="238"/>
      <c r="G159" s="238"/>
      <c r="H159" s="239"/>
      <c r="I159" s="240"/>
    </row>
    <row r="160" spans="1:9">
      <c r="A160" s="195"/>
      <c r="B160" s="195"/>
      <c r="C160" s="237"/>
      <c r="D160" s="195"/>
      <c r="E160" s="238"/>
      <c r="F160" s="238"/>
      <c r="G160" s="238"/>
      <c r="H160" s="239"/>
      <c r="I160" s="240"/>
    </row>
    <row r="161" spans="1:9">
      <c r="A161" s="195"/>
      <c r="B161" s="195"/>
      <c r="C161" s="237"/>
      <c r="D161" s="195"/>
      <c r="E161" s="238"/>
      <c r="F161" s="238"/>
      <c r="G161" s="238"/>
      <c r="H161" s="239"/>
      <c r="I161" s="240"/>
    </row>
    <row r="162" spans="1:9">
      <c r="A162" s="195"/>
      <c r="B162" s="195"/>
      <c r="C162" s="237"/>
      <c r="D162" s="195"/>
      <c r="E162" s="238"/>
      <c r="F162" s="238"/>
      <c r="G162" s="238"/>
      <c r="H162" s="239"/>
      <c r="I162" s="240"/>
    </row>
    <row r="163" spans="1:9">
      <c r="A163" s="195"/>
      <c r="B163" s="195"/>
      <c r="C163" s="237"/>
      <c r="D163" s="195"/>
      <c r="E163" s="238"/>
      <c r="F163" s="238"/>
      <c r="G163" s="238"/>
      <c r="H163" s="239"/>
      <c r="I163" s="240"/>
    </row>
    <row r="164" spans="1:9">
      <c r="A164" s="195"/>
      <c r="B164" s="195"/>
      <c r="C164" s="237"/>
      <c r="D164" s="195"/>
      <c r="E164" s="238"/>
      <c r="F164" s="238"/>
      <c r="G164" s="238"/>
      <c r="H164" s="239"/>
      <c r="I164" s="240"/>
    </row>
    <row r="165" spans="1:9">
      <c r="A165" s="195"/>
      <c r="B165" s="195"/>
      <c r="C165" s="237"/>
      <c r="D165" s="195"/>
      <c r="E165" s="238"/>
      <c r="F165" s="238"/>
      <c r="G165" s="238"/>
      <c r="H165" s="239"/>
      <c r="I165" s="240"/>
    </row>
    <row r="166" spans="1:9">
      <c r="A166" s="195"/>
      <c r="B166" s="195"/>
      <c r="C166" s="237"/>
      <c r="D166" s="195"/>
      <c r="E166" s="238"/>
      <c r="F166" s="238"/>
      <c r="G166" s="238"/>
      <c r="H166" s="239"/>
      <c r="I166" s="240"/>
    </row>
    <row r="167" spans="1:9">
      <c r="A167" s="195"/>
      <c r="B167" s="195"/>
      <c r="C167" s="237"/>
      <c r="D167" s="195"/>
      <c r="E167" s="238"/>
      <c r="F167" s="238"/>
      <c r="G167" s="238"/>
      <c r="H167" s="239"/>
      <c r="I167" s="240"/>
    </row>
    <row r="168" spans="1:9">
      <c r="A168" s="195"/>
      <c r="B168" s="195"/>
      <c r="C168" s="237"/>
      <c r="D168" s="195"/>
      <c r="E168" s="238"/>
      <c r="F168" s="238"/>
      <c r="G168" s="238"/>
      <c r="H168" s="239"/>
      <c r="I168" s="240"/>
    </row>
    <row r="169" spans="1:9">
      <c r="A169" s="195"/>
      <c r="B169" s="195"/>
      <c r="C169" s="237"/>
      <c r="D169" s="195"/>
      <c r="E169" s="238"/>
      <c r="F169" s="238"/>
      <c r="G169" s="238"/>
      <c r="H169" s="239"/>
      <c r="I169" s="240"/>
    </row>
    <row r="170" spans="1:9">
      <c r="A170" s="195"/>
      <c r="B170" s="195"/>
      <c r="C170" s="237"/>
      <c r="D170" s="195"/>
      <c r="E170" s="238"/>
      <c r="F170" s="238"/>
      <c r="G170" s="238"/>
      <c r="H170" s="239"/>
      <c r="I170" s="240"/>
    </row>
    <row r="171" spans="1:9">
      <c r="A171" s="195"/>
      <c r="B171" s="195"/>
      <c r="C171" s="237"/>
      <c r="D171" s="195"/>
      <c r="E171" s="238"/>
      <c r="F171" s="238"/>
      <c r="G171" s="238"/>
      <c r="H171" s="239"/>
      <c r="I171" s="240"/>
    </row>
    <row r="172" spans="1:9">
      <c r="A172" s="195"/>
      <c r="B172" s="195"/>
      <c r="C172" s="237"/>
      <c r="D172" s="195"/>
      <c r="E172" s="238"/>
      <c r="F172" s="238"/>
      <c r="G172" s="238"/>
      <c r="H172" s="239"/>
      <c r="I172" s="240"/>
    </row>
    <row r="173" spans="1:9">
      <c r="A173" s="195"/>
      <c r="B173" s="195"/>
      <c r="C173" s="237"/>
      <c r="D173" s="195"/>
      <c r="E173" s="238"/>
      <c r="F173" s="238"/>
      <c r="G173" s="238"/>
      <c r="H173" s="239"/>
      <c r="I173" s="240"/>
    </row>
    <row r="174" spans="1:9">
      <c r="A174" s="195"/>
      <c r="B174" s="195"/>
      <c r="C174" s="237"/>
      <c r="D174" s="195"/>
      <c r="E174" s="238"/>
      <c r="F174" s="238"/>
      <c r="G174" s="238"/>
      <c r="H174" s="239"/>
      <c r="I174" s="240"/>
    </row>
    <row r="175" spans="1:9">
      <c r="A175" s="195"/>
      <c r="B175" s="195"/>
      <c r="C175" s="237"/>
      <c r="D175" s="195"/>
      <c r="E175" s="238"/>
      <c r="F175" s="238"/>
      <c r="G175" s="238"/>
      <c r="H175" s="239"/>
      <c r="I175" s="240"/>
    </row>
    <row r="176" spans="1:9">
      <c r="A176" s="195"/>
      <c r="B176" s="195"/>
      <c r="C176" s="237"/>
      <c r="D176" s="195"/>
      <c r="E176" s="238"/>
      <c r="F176" s="238"/>
      <c r="G176" s="238"/>
      <c r="H176" s="239"/>
      <c r="I176" s="240"/>
    </row>
    <row r="177" spans="1:9">
      <c r="A177" s="195"/>
      <c r="B177" s="195"/>
      <c r="C177" s="237"/>
      <c r="D177" s="195"/>
      <c r="E177" s="238"/>
      <c r="F177" s="238"/>
      <c r="G177" s="238"/>
      <c r="H177" s="239"/>
      <c r="I177" s="240"/>
    </row>
    <row r="178" spans="1:9">
      <c r="A178" s="195"/>
      <c r="B178" s="195"/>
      <c r="C178" s="237"/>
      <c r="D178" s="195"/>
      <c r="E178" s="238"/>
      <c r="F178" s="238"/>
      <c r="G178" s="238"/>
      <c r="H178" s="239"/>
      <c r="I178" s="240"/>
    </row>
    <row r="179" spans="1:9">
      <c r="A179" s="195"/>
      <c r="B179" s="195"/>
      <c r="C179" s="237"/>
      <c r="D179" s="195"/>
      <c r="E179" s="238"/>
      <c r="F179" s="238"/>
      <c r="G179" s="238"/>
      <c r="H179" s="239"/>
      <c r="I179" s="240"/>
    </row>
    <row r="180" spans="1:9">
      <c r="A180" s="195"/>
      <c r="B180" s="195"/>
      <c r="C180" s="237"/>
      <c r="D180" s="195"/>
      <c r="E180" s="238"/>
      <c r="F180" s="238"/>
      <c r="G180" s="238"/>
      <c r="H180" s="239"/>
      <c r="I180" s="240"/>
    </row>
    <row r="181" spans="1:9">
      <c r="A181" s="195"/>
      <c r="B181" s="195"/>
      <c r="C181" s="237"/>
      <c r="D181" s="195"/>
      <c r="E181" s="238"/>
      <c r="F181" s="238"/>
      <c r="G181" s="238"/>
      <c r="H181" s="239"/>
      <c r="I181" s="240"/>
    </row>
    <row r="182" spans="1:9">
      <c r="A182" s="195"/>
      <c r="B182" s="195"/>
      <c r="C182" s="237"/>
      <c r="D182" s="195"/>
      <c r="E182" s="238"/>
      <c r="F182" s="238"/>
      <c r="G182" s="238"/>
      <c r="H182" s="239"/>
      <c r="I182" s="240"/>
    </row>
    <row r="183" spans="1:9">
      <c r="A183" s="195"/>
      <c r="B183" s="195"/>
      <c r="C183" s="237"/>
      <c r="D183" s="195"/>
      <c r="E183" s="238"/>
      <c r="F183" s="238"/>
      <c r="G183" s="238"/>
      <c r="H183" s="239"/>
      <c r="I183" s="240"/>
    </row>
    <row r="184" spans="1:9">
      <c r="A184" s="195"/>
      <c r="B184" s="195"/>
      <c r="C184" s="237"/>
      <c r="D184" s="195"/>
      <c r="E184" s="238"/>
      <c r="F184" s="238"/>
      <c r="G184" s="238"/>
      <c r="H184" s="239"/>
      <c r="I184" s="240"/>
    </row>
    <row r="185" spans="1:9">
      <c r="A185" s="195"/>
      <c r="B185" s="195"/>
      <c r="C185" s="237"/>
      <c r="D185" s="195"/>
      <c r="E185" s="238"/>
      <c r="F185" s="238"/>
      <c r="G185" s="238"/>
      <c r="H185" s="239"/>
      <c r="I185" s="240"/>
    </row>
    <row r="186" spans="1:9">
      <c r="A186" s="195"/>
      <c r="B186" s="195"/>
      <c r="C186" s="237"/>
      <c r="D186" s="195"/>
      <c r="E186" s="238"/>
      <c r="F186" s="238"/>
      <c r="G186" s="238"/>
      <c r="H186" s="239"/>
      <c r="I186" s="240"/>
    </row>
    <row r="187" spans="1:9">
      <c r="A187" s="195"/>
      <c r="B187" s="195"/>
      <c r="C187" s="237"/>
      <c r="D187" s="195"/>
      <c r="E187" s="238"/>
      <c r="F187" s="238"/>
      <c r="G187" s="238"/>
      <c r="H187" s="239"/>
      <c r="I187" s="240"/>
    </row>
    <row r="188" spans="1:9">
      <c r="A188" s="195"/>
      <c r="B188" s="195"/>
      <c r="C188" s="237"/>
      <c r="D188" s="195"/>
      <c r="E188" s="238"/>
      <c r="F188" s="238"/>
      <c r="G188" s="238"/>
      <c r="H188" s="239"/>
      <c r="I188" s="240"/>
    </row>
    <row r="189" spans="1:9">
      <c r="A189" s="195"/>
      <c r="B189" s="195"/>
      <c r="C189" s="237"/>
      <c r="D189" s="195"/>
      <c r="E189" s="238"/>
      <c r="F189" s="238"/>
      <c r="G189" s="238"/>
      <c r="H189" s="239"/>
      <c r="I189" s="240"/>
    </row>
    <row r="190" spans="1:9">
      <c r="A190" s="195"/>
      <c r="B190" s="195"/>
      <c r="C190" s="237"/>
      <c r="D190" s="195"/>
      <c r="E190" s="238"/>
      <c r="F190" s="238"/>
      <c r="G190" s="238"/>
      <c r="H190" s="239"/>
      <c r="I190" s="240"/>
    </row>
    <row r="191" spans="1:9">
      <c r="A191" s="195"/>
      <c r="B191" s="195"/>
      <c r="C191" s="237"/>
      <c r="D191" s="195"/>
      <c r="E191" s="238"/>
      <c r="F191" s="238"/>
      <c r="G191" s="238"/>
      <c r="H191" s="239"/>
      <c r="I191" s="240"/>
    </row>
    <row r="192" spans="1:9">
      <c r="A192" s="195"/>
      <c r="B192" s="195"/>
      <c r="C192" s="237"/>
      <c r="D192" s="195"/>
      <c r="E192" s="238"/>
      <c r="F192" s="238"/>
      <c r="G192" s="238"/>
      <c r="H192" s="239"/>
      <c r="I192" s="240"/>
    </row>
    <row r="193" spans="1:9">
      <c r="A193" s="195"/>
      <c r="B193" s="195"/>
      <c r="C193" s="237"/>
      <c r="D193" s="195"/>
      <c r="E193" s="238"/>
      <c r="F193" s="238"/>
      <c r="G193" s="238"/>
      <c r="H193" s="239"/>
      <c r="I193" s="240"/>
    </row>
    <row r="194" spans="1:9">
      <c r="A194" s="195"/>
      <c r="B194" s="195"/>
      <c r="C194" s="237"/>
      <c r="D194" s="195"/>
      <c r="E194" s="238"/>
      <c r="F194" s="238"/>
      <c r="G194" s="238"/>
      <c r="H194" s="239"/>
      <c r="I194" s="240"/>
    </row>
    <row r="195" spans="1:9">
      <c r="A195" s="195"/>
      <c r="B195" s="195"/>
      <c r="C195" s="237"/>
      <c r="D195" s="195"/>
      <c r="E195" s="238"/>
      <c r="F195" s="238"/>
      <c r="G195" s="238"/>
      <c r="H195" s="239"/>
      <c r="I195" s="240"/>
    </row>
    <row r="196" spans="1:9">
      <c r="A196" s="195"/>
      <c r="B196" s="195"/>
      <c r="C196" s="237"/>
      <c r="D196" s="195"/>
      <c r="E196" s="238"/>
      <c r="F196" s="238"/>
      <c r="G196" s="238"/>
      <c r="H196" s="239"/>
      <c r="I196" s="240"/>
    </row>
    <row r="197" spans="1:9">
      <c r="A197" s="195"/>
      <c r="B197" s="195"/>
      <c r="C197" s="237"/>
      <c r="D197" s="195"/>
      <c r="E197" s="238"/>
      <c r="F197" s="238"/>
      <c r="G197" s="238"/>
      <c r="H197" s="239"/>
      <c r="I197" s="240"/>
    </row>
    <row r="198" spans="1:9">
      <c r="A198" s="195"/>
      <c r="B198" s="195"/>
      <c r="C198" s="237"/>
      <c r="D198" s="195"/>
      <c r="E198" s="238"/>
      <c r="F198" s="238"/>
      <c r="G198" s="238"/>
      <c r="H198" s="239"/>
      <c r="I198" s="240"/>
    </row>
    <row r="199" spans="1:9">
      <c r="A199" s="195"/>
      <c r="B199" s="195"/>
      <c r="C199" s="237"/>
      <c r="D199" s="195"/>
      <c r="E199" s="238"/>
      <c r="F199" s="238"/>
      <c r="G199" s="238"/>
      <c r="H199" s="239"/>
      <c r="I199" s="240"/>
    </row>
    <row r="200" spans="1:9">
      <c r="A200" s="195"/>
      <c r="B200" s="195"/>
      <c r="C200" s="237"/>
      <c r="D200" s="195"/>
      <c r="E200" s="238"/>
      <c r="F200" s="238"/>
      <c r="G200" s="238"/>
      <c r="H200" s="239"/>
      <c r="I200" s="240"/>
    </row>
    <row r="201" spans="1:9">
      <c r="A201" s="195"/>
      <c r="B201" s="195"/>
      <c r="C201" s="237"/>
      <c r="D201" s="195"/>
      <c r="E201" s="238"/>
      <c r="F201" s="238"/>
      <c r="G201" s="238"/>
      <c r="H201" s="239"/>
      <c r="I201" s="240"/>
    </row>
    <row r="202" spans="1:9">
      <c r="A202" s="195"/>
      <c r="B202" s="195"/>
      <c r="C202" s="237"/>
      <c r="D202" s="195"/>
      <c r="E202" s="238"/>
      <c r="F202" s="238"/>
      <c r="G202" s="238"/>
      <c r="H202" s="239"/>
      <c r="I202" s="240"/>
    </row>
    <row r="203" spans="1:9">
      <c r="A203" s="195"/>
      <c r="B203" s="195"/>
      <c r="C203" s="237"/>
      <c r="D203" s="195"/>
      <c r="E203" s="238"/>
      <c r="F203" s="238"/>
      <c r="G203" s="238"/>
      <c r="H203" s="239"/>
      <c r="I203" s="240"/>
    </row>
    <row r="204" spans="1:9">
      <c r="A204" s="195"/>
      <c r="B204" s="195"/>
      <c r="C204" s="237"/>
      <c r="D204" s="195"/>
      <c r="E204" s="238"/>
      <c r="F204" s="238"/>
      <c r="G204" s="238"/>
      <c r="H204" s="239"/>
      <c r="I204" s="240"/>
    </row>
    <row r="205" spans="1:9">
      <c r="A205" s="195"/>
      <c r="B205" s="195"/>
      <c r="C205" s="237"/>
      <c r="D205" s="195"/>
      <c r="E205" s="238"/>
      <c r="F205" s="238"/>
      <c r="G205" s="238"/>
      <c r="H205" s="239"/>
      <c r="I205" s="240"/>
    </row>
    <row r="206" spans="1:9">
      <c r="A206" s="195"/>
      <c r="B206" s="195"/>
      <c r="C206" s="237"/>
      <c r="D206" s="195"/>
      <c r="E206" s="238"/>
      <c r="F206" s="238"/>
      <c r="G206" s="238"/>
      <c r="H206" s="239"/>
      <c r="I206" s="240"/>
    </row>
    <row r="207" spans="1:9">
      <c r="A207" s="195"/>
      <c r="B207" s="195"/>
      <c r="C207" s="237"/>
      <c r="D207" s="195"/>
      <c r="E207" s="238"/>
      <c r="F207" s="238"/>
      <c r="G207" s="238"/>
      <c r="H207" s="239"/>
      <c r="I207" s="240"/>
    </row>
    <row r="208" spans="1:9">
      <c r="A208" s="195"/>
      <c r="B208" s="195"/>
      <c r="C208" s="237"/>
      <c r="D208" s="195"/>
      <c r="E208" s="238"/>
      <c r="F208" s="238"/>
      <c r="G208" s="238"/>
      <c r="H208" s="239"/>
      <c r="I208" s="240"/>
    </row>
    <row r="209" spans="1:9">
      <c r="A209" s="195"/>
      <c r="B209" s="195"/>
      <c r="C209" s="237"/>
      <c r="D209" s="195"/>
      <c r="E209" s="238"/>
      <c r="F209" s="238"/>
      <c r="G209" s="238"/>
      <c r="H209" s="239"/>
      <c r="I209" s="240"/>
    </row>
    <row r="210" spans="1:9">
      <c r="A210" s="195"/>
      <c r="B210" s="195"/>
      <c r="C210" s="237"/>
      <c r="D210" s="195"/>
      <c r="E210" s="238"/>
      <c r="F210" s="238"/>
      <c r="G210" s="238"/>
      <c r="H210" s="239"/>
      <c r="I210" s="240"/>
    </row>
    <row r="211" spans="1:9">
      <c r="A211" s="195"/>
      <c r="B211" s="195"/>
      <c r="C211" s="237"/>
      <c r="D211" s="195"/>
      <c r="E211" s="238"/>
      <c r="F211" s="238"/>
      <c r="G211" s="238"/>
      <c r="H211" s="239"/>
      <c r="I211" s="240"/>
    </row>
    <row r="212" spans="1:9">
      <c r="A212" s="195"/>
      <c r="B212" s="195"/>
      <c r="C212" s="237"/>
      <c r="D212" s="195"/>
      <c r="E212" s="238"/>
      <c r="F212" s="238"/>
      <c r="G212" s="238"/>
      <c r="H212" s="239"/>
      <c r="I212" s="240"/>
    </row>
    <row r="213" spans="1:9">
      <c r="A213" s="195"/>
      <c r="B213" s="195"/>
      <c r="C213" s="237"/>
      <c r="D213" s="195"/>
      <c r="E213" s="238"/>
      <c r="F213" s="238"/>
      <c r="G213" s="238"/>
      <c r="H213" s="239"/>
      <c r="I213" s="240"/>
    </row>
    <row r="214" spans="1:9">
      <c r="A214" s="195"/>
      <c r="B214" s="195"/>
      <c r="C214" s="237"/>
      <c r="D214" s="195"/>
      <c r="E214" s="238"/>
      <c r="F214" s="238"/>
      <c r="G214" s="238"/>
      <c r="H214" s="239"/>
      <c r="I214" s="240"/>
    </row>
    <row r="215" spans="1:9">
      <c r="A215" s="195"/>
      <c r="B215" s="195"/>
      <c r="C215" s="237"/>
      <c r="D215" s="195"/>
      <c r="E215" s="238"/>
      <c r="F215" s="238"/>
      <c r="G215" s="238"/>
      <c r="H215" s="239"/>
      <c r="I215" s="240"/>
    </row>
    <row r="216" spans="1:9">
      <c r="A216" s="195"/>
      <c r="B216" s="195"/>
      <c r="C216" s="237"/>
      <c r="D216" s="195"/>
      <c r="E216" s="238"/>
      <c r="F216" s="238"/>
      <c r="G216" s="238"/>
      <c r="H216" s="239"/>
      <c r="I216" s="240"/>
    </row>
    <row r="217" spans="1:9">
      <c r="A217" s="195"/>
      <c r="B217" s="195"/>
      <c r="C217" s="237"/>
      <c r="D217" s="195"/>
      <c r="E217" s="238"/>
      <c r="F217" s="238"/>
      <c r="G217" s="238"/>
      <c r="H217" s="239"/>
      <c r="I217" s="240"/>
    </row>
    <row r="218" spans="1:9">
      <c r="A218" s="195"/>
      <c r="B218" s="195"/>
      <c r="C218" s="237"/>
      <c r="D218" s="195"/>
      <c r="E218" s="238"/>
      <c r="F218" s="238"/>
      <c r="G218" s="238"/>
      <c r="H218" s="239"/>
      <c r="I218" s="240"/>
    </row>
    <row r="219" spans="1:9">
      <c r="A219" s="195"/>
      <c r="B219" s="195"/>
      <c r="C219" s="237"/>
      <c r="D219" s="195"/>
      <c r="E219" s="238"/>
      <c r="F219" s="238"/>
      <c r="G219" s="238"/>
      <c r="H219" s="239"/>
      <c r="I219" s="240"/>
    </row>
    <row r="220" spans="1:9">
      <c r="A220" s="195"/>
      <c r="B220" s="195"/>
      <c r="C220" s="237"/>
      <c r="D220" s="195"/>
      <c r="E220" s="238"/>
      <c r="F220" s="238"/>
      <c r="G220" s="238"/>
      <c r="H220" s="239"/>
      <c r="I220" s="240"/>
    </row>
    <row r="221" spans="1:9">
      <c r="A221" s="195"/>
      <c r="B221" s="195"/>
      <c r="C221" s="237"/>
      <c r="D221" s="195"/>
      <c r="E221" s="238"/>
      <c r="F221" s="238"/>
      <c r="G221" s="238"/>
      <c r="H221" s="239"/>
      <c r="I221" s="240"/>
    </row>
    <row r="222" spans="1:9">
      <c r="A222" s="195"/>
      <c r="B222" s="195"/>
      <c r="C222" s="237"/>
      <c r="D222" s="195"/>
      <c r="E222" s="238"/>
      <c r="F222" s="238"/>
      <c r="G222" s="238"/>
      <c r="H222" s="239"/>
      <c r="I222" s="240"/>
    </row>
    <row r="223" spans="1:9">
      <c r="A223" s="195"/>
      <c r="B223" s="195"/>
      <c r="C223" s="237"/>
      <c r="D223" s="195"/>
      <c r="E223" s="238"/>
      <c r="F223" s="238"/>
      <c r="G223" s="238"/>
      <c r="H223" s="239"/>
      <c r="I223" s="240"/>
    </row>
    <row r="224" spans="1:9">
      <c r="A224" s="195"/>
      <c r="B224" s="195"/>
      <c r="C224" s="237"/>
      <c r="D224" s="195"/>
      <c r="E224" s="238"/>
      <c r="F224" s="238"/>
      <c r="G224" s="238"/>
      <c r="H224" s="239"/>
      <c r="I224" s="240"/>
    </row>
    <row r="225" spans="1:9">
      <c r="A225" s="195"/>
      <c r="B225" s="195"/>
      <c r="C225" s="237"/>
      <c r="D225" s="195"/>
      <c r="E225" s="238"/>
      <c r="F225" s="238"/>
      <c r="G225" s="238"/>
      <c r="H225" s="239"/>
      <c r="I225" s="240"/>
    </row>
    <row r="226" spans="1:9">
      <c r="A226" s="195"/>
      <c r="B226" s="195"/>
      <c r="C226" s="237"/>
      <c r="D226" s="195"/>
      <c r="E226" s="238"/>
      <c r="F226" s="238"/>
      <c r="G226" s="238"/>
      <c r="H226" s="239"/>
      <c r="I226" s="240"/>
    </row>
    <row r="227" spans="1:9">
      <c r="A227" s="195"/>
      <c r="B227" s="195"/>
      <c r="C227" s="237"/>
      <c r="D227" s="195"/>
      <c r="E227" s="238"/>
      <c r="F227" s="238"/>
      <c r="G227" s="238"/>
      <c r="H227" s="239"/>
      <c r="I227" s="240"/>
    </row>
    <row r="228" spans="1:9">
      <c r="A228" s="195"/>
      <c r="B228" s="195"/>
      <c r="C228" s="237"/>
      <c r="D228" s="195"/>
      <c r="E228" s="238"/>
      <c r="F228" s="238"/>
      <c r="G228" s="238"/>
      <c r="H228" s="239"/>
      <c r="I228" s="240"/>
    </row>
    <row r="229" spans="1:9">
      <c r="A229" s="195"/>
      <c r="B229" s="195"/>
      <c r="C229" s="237"/>
      <c r="D229" s="195"/>
      <c r="E229" s="238"/>
      <c r="F229" s="238"/>
      <c r="G229" s="238"/>
      <c r="H229" s="239"/>
      <c r="I229" s="240"/>
    </row>
    <row r="230" spans="1:9">
      <c r="A230" s="195"/>
      <c r="B230" s="195"/>
      <c r="C230" s="237"/>
      <c r="D230" s="195"/>
      <c r="E230" s="238"/>
      <c r="F230" s="238"/>
      <c r="G230" s="238"/>
      <c r="H230" s="239"/>
      <c r="I230" s="240"/>
    </row>
    <row r="231" spans="1:9">
      <c r="A231" s="195"/>
      <c r="B231" s="195"/>
      <c r="C231" s="237"/>
      <c r="D231" s="195"/>
      <c r="E231" s="238"/>
      <c r="F231" s="238"/>
      <c r="G231" s="238"/>
      <c r="H231" s="239"/>
      <c r="I231" s="240"/>
    </row>
    <row r="232" spans="1:9">
      <c r="A232" s="195"/>
      <c r="B232" s="195"/>
      <c r="C232" s="237"/>
      <c r="D232" s="195"/>
      <c r="E232" s="238"/>
      <c r="F232" s="238"/>
      <c r="G232" s="238"/>
      <c r="H232" s="239"/>
      <c r="I232" s="240"/>
    </row>
    <row r="233" spans="1:9">
      <c r="A233" s="195"/>
      <c r="B233" s="195"/>
      <c r="C233" s="237"/>
      <c r="D233" s="195"/>
      <c r="E233" s="238"/>
      <c r="F233" s="238"/>
      <c r="G233" s="238"/>
      <c r="H233" s="239"/>
      <c r="I233" s="240"/>
    </row>
    <row r="234" spans="1:9">
      <c r="A234" s="195"/>
      <c r="B234" s="195"/>
      <c r="C234" s="237"/>
      <c r="D234" s="195"/>
      <c r="E234" s="238"/>
      <c r="F234" s="238"/>
      <c r="G234" s="238"/>
      <c r="H234" s="239"/>
      <c r="I234" s="240"/>
    </row>
    <row r="235" spans="1:9">
      <c r="A235" s="195"/>
      <c r="B235" s="195"/>
      <c r="C235" s="237"/>
      <c r="D235" s="195"/>
      <c r="E235" s="238"/>
      <c r="F235" s="238"/>
      <c r="G235" s="238"/>
      <c r="H235" s="239"/>
      <c r="I235" s="240"/>
    </row>
    <row r="236" spans="1:9">
      <c r="A236" s="195"/>
      <c r="B236" s="195"/>
      <c r="C236" s="237"/>
      <c r="D236" s="195"/>
      <c r="E236" s="238"/>
      <c r="F236" s="238"/>
      <c r="G236" s="238"/>
      <c r="H236" s="239"/>
      <c r="I236" s="240"/>
    </row>
    <row r="237" spans="1:9">
      <c r="A237" s="195"/>
      <c r="B237" s="195"/>
      <c r="C237" s="237"/>
      <c r="D237" s="195"/>
      <c r="E237" s="238"/>
      <c r="F237" s="238"/>
      <c r="G237" s="238"/>
      <c r="H237" s="239"/>
      <c r="I237" s="240"/>
    </row>
    <row r="238" spans="1:9">
      <c r="A238" s="195"/>
      <c r="B238" s="195"/>
      <c r="C238" s="237"/>
      <c r="D238" s="195"/>
      <c r="E238" s="238"/>
      <c r="F238" s="238"/>
      <c r="G238" s="238"/>
      <c r="H238" s="239"/>
      <c r="I238" s="240"/>
    </row>
    <row r="239" spans="1:9">
      <c r="A239" s="195"/>
      <c r="B239" s="195"/>
      <c r="C239" s="237"/>
      <c r="D239" s="195"/>
      <c r="E239" s="238"/>
      <c r="F239" s="238"/>
      <c r="G239" s="238"/>
      <c r="H239" s="239"/>
      <c r="I239" s="240"/>
    </row>
    <row r="240" spans="1:9">
      <c r="A240" s="195"/>
      <c r="B240" s="195"/>
      <c r="C240" s="237"/>
      <c r="D240" s="195"/>
      <c r="E240" s="238"/>
      <c r="F240" s="238"/>
      <c r="G240" s="238"/>
      <c r="H240" s="239"/>
      <c r="I240" s="240"/>
    </row>
    <row r="241" spans="1:9">
      <c r="A241" s="195"/>
      <c r="B241" s="195"/>
      <c r="C241" s="237"/>
      <c r="D241" s="195"/>
      <c r="E241" s="238"/>
      <c r="F241" s="238"/>
      <c r="G241" s="238"/>
      <c r="H241" s="239"/>
      <c r="I241" s="240"/>
    </row>
    <row r="242" spans="1:9">
      <c r="A242" s="195"/>
      <c r="B242" s="195"/>
      <c r="C242" s="237"/>
      <c r="D242" s="195"/>
      <c r="E242" s="238"/>
      <c r="F242" s="238"/>
      <c r="G242" s="238"/>
      <c r="H242" s="239"/>
      <c r="I242" s="240"/>
    </row>
    <row r="243" spans="1:9">
      <c r="A243" s="195"/>
      <c r="B243" s="195"/>
      <c r="C243" s="237"/>
      <c r="D243" s="195"/>
      <c r="E243" s="238"/>
      <c r="F243" s="238"/>
      <c r="G243" s="238"/>
      <c r="H243" s="239"/>
      <c r="I243" s="240"/>
    </row>
    <row r="244" spans="1:9">
      <c r="A244" s="195"/>
      <c r="B244" s="195"/>
      <c r="C244" s="237"/>
      <c r="D244" s="195"/>
      <c r="E244" s="238"/>
      <c r="F244" s="238"/>
      <c r="G244" s="238"/>
      <c r="H244" s="239"/>
      <c r="I244" s="240"/>
    </row>
    <row r="245" spans="1:9">
      <c r="A245" s="195"/>
      <c r="B245" s="195"/>
      <c r="C245" s="237"/>
      <c r="D245" s="195"/>
      <c r="E245" s="238"/>
      <c r="F245" s="238"/>
      <c r="G245" s="238"/>
      <c r="H245" s="239"/>
      <c r="I245" s="240"/>
    </row>
    <row r="246" spans="1:9">
      <c r="A246" s="195"/>
      <c r="B246" s="195"/>
      <c r="C246" s="237"/>
      <c r="D246" s="195"/>
      <c r="E246" s="238"/>
      <c r="F246" s="238"/>
      <c r="G246" s="238"/>
      <c r="H246" s="239"/>
      <c r="I246" s="240"/>
    </row>
    <row r="247" spans="1:9">
      <c r="A247" s="195"/>
      <c r="B247" s="195"/>
      <c r="C247" s="237"/>
      <c r="D247" s="195"/>
      <c r="E247" s="238"/>
      <c r="F247" s="238"/>
      <c r="G247" s="238"/>
      <c r="H247" s="239"/>
      <c r="I247" s="240"/>
    </row>
    <row r="248" spans="1:9">
      <c r="A248" s="195"/>
      <c r="B248" s="195"/>
      <c r="C248" s="237"/>
      <c r="D248" s="195"/>
      <c r="E248" s="238"/>
      <c r="F248" s="238"/>
      <c r="G248" s="238"/>
      <c r="H248" s="239"/>
      <c r="I248" s="240"/>
    </row>
    <row r="249" spans="1:9">
      <c r="A249" s="195"/>
      <c r="B249" s="195"/>
      <c r="C249" s="237"/>
      <c r="D249" s="195"/>
      <c r="E249" s="238"/>
      <c r="F249" s="238"/>
      <c r="G249" s="238"/>
      <c r="H249" s="239"/>
      <c r="I249" s="240"/>
    </row>
    <row r="250" spans="1:9">
      <c r="A250" s="195"/>
      <c r="B250" s="195"/>
      <c r="C250" s="237"/>
      <c r="D250" s="195"/>
      <c r="E250" s="238"/>
      <c r="F250" s="238"/>
      <c r="G250" s="238"/>
      <c r="H250" s="239"/>
      <c r="I250" s="240"/>
    </row>
    <row r="251" spans="1:9">
      <c r="A251" s="195"/>
      <c r="B251" s="195"/>
      <c r="C251" s="237"/>
      <c r="D251" s="195"/>
      <c r="E251" s="238"/>
      <c r="F251" s="238"/>
      <c r="G251" s="238"/>
      <c r="H251" s="239"/>
      <c r="I251" s="240"/>
    </row>
    <row r="252" spans="1:9">
      <c r="A252" s="195"/>
      <c r="B252" s="195"/>
      <c r="C252" s="237"/>
      <c r="D252" s="195"/>
      <c r="E252" s="238"/>
      <c r="F252" s="238"/>
      <c r="G252" s="238"/>
      <c r="H252" s="239"/>
      <c r="I252" s="240"/>
    </row>
    <row r="253" spans="1:9">
      <c r="A253" s="195"/>
      <c r="B253" s="195"/>
      <c r="C253" s="237"/>
      <c r="D253" s="195"/>
      <c r="E253" s="238"/>
      <c r="F253" s="238"/>
      <c r="G253" s="238"/>
      <c r="H253" s="239"/>
      <c r="I253" s="240"/>
    </row>
    <row r="254" spans="1:9">
      <c r="A254" s="195"/>
      <c r="B254" s="195"/>
      <c r="C254" s="237"/>
      <c r="D254" s="195"/>
      <c r="E254" s="238"/>
      <c r="F254" s="238"/>
      <c r="G254" s="238"/>
      <c r="H254" s="239"/>
      <c r="I254" s="240"/>
    </row>
    <row r="255" spans="1:9">
      <c r="A255" s="195"/>
      <c r="B255" s="195"/>
      <c r="C255" s="237"/>
      <c r="D255" s="195"/>
      <c r="E255" s="238"/>
      <c r="F255" s="238"/>
      <c r="G255" s="238"/>
      <c r="H255" s="239"/>
      <c r="I255" s="240"/>
    </row>
    <row r="256" spans="1:9">
      <c r="A256" s="195"/>
      <c r="B256" s="195"/>
      <c r="C256" s="237"/>
      <c r="D256" s="195"/>
      <c r="E256" s="238"/>
      <c r="F256" s="238"/>
      <c r="G256" s="238"/>
      <c r="H256" s="239"/>
      <c r="I256" s="240"/>
    </row>
    <row r="257" spans="1:9">
      <c r="A257" s="195"/>
      <c r="B257" s="195"/>
      <c r="C257" s="237"/>
      <c r="D257" s="195"/>
      <c r="E257" s="238"/>
      <c r="F257" s="238"/>
      <c r="G257" s="238"/>
      <c r="H257" s="239"/>
      <c r="I257" s="240"/>
    </row>
    <row r="258" spans="1:9">
      <c r="A258" s="195"/>
      <c r="B258" s="195"/>
      <c r="C258" s="237"/>
      <c r="D258" s="195"/>
      <c r="E258" s="238"/>
      <c r="F258" s="238"/>
      <c r="G258" s="238"/>
      <c r="H258" s="239"/>
      <c r="I258" s="240"/>
    </row>
    <row r="259" spans="1:9">
      <c r="A259" s="195"/>
      <c r="B259" s="195"/>
      <c r="C259" s="237"/>
      <c r="D259" s="195"/>
      <c r="E259" s="238"/>
      <c r="F259" s="238"/>
      <c r="G259" s="238"/>
      <c r="H259" s="239"/>
      <c r="I259" s="240"/>
    </row>
    <row r="260" spans="1:9">
      <c r="A260" s="195"/>
      <c r="B260" s="195"/>
      <c r="C260" s="237"/>
      <c r="D260" s="195"/>
      <c r="E260" s="238"/>
      <c r="F260" s="238"/>
      <c r="G260" s="238"/>
      <c r="H260" s="239"/>
      <c r="I260" s="240"/>
    </row>
    <row r="261" spans="1:9">
      <c r="A261" s="195"/>
      <c r="B261" s="195"/>
      <c r="C261" s="237"/>
      <c r="D261" s="195"/>
      <c r="E261" s="238"/>
      <c r="F261" s="238"/>
      <c r="G261" s="238"/>
      <c r="H261" s="239"/>
      <c r="I261" s="240"/>
    </row>
    <row r="262" spans="1:9">
      <c r="A262" s="195"/>
      <c r="B262" s="195"/>
      <c r="C262" s="237"/>
      <c r="D262" s="195"/>
      <c r="E262" s="238"/>
      <c r="F262" s="238"/>
      <c r="G262" s="238"/>
      <c r="H262" s="239"/>
      <c r="I262" s="240"/>
    </row>
    <row r="263" spans="1:9">
      <c r="A263" s="195"/>
      <c r="B263" s="195"/>
      <c r="C263" s="237"/>
      <c r="D263" s="195"/>
      <c r="E263" s="238"/>
      <c r="F263" s="238"/>
      <c r="G263" s="238"/>
      <c r="H263" s="239"/>
      <c r="I263" s="240"/>
    </row>
    <row r="264" spans="1:9">
      <c r="A264" s="195"/>
      <c r="B264" s="195"/>
      <c r="C264" s="237"/>
      <c r="D264" s="195"/>
      <c r="E264" s="238"/>
      <c r="F264" s="238"/>
      <c r="G264" s="238"/>
      <c r="H264" s="239"/>
      <c r="I264" s="240"/>
    </row>
    <row r="265" spans="1:9">
      <c r="A265" s="195"/>
      <c r="B265" s="195"/>
      <c r="C265" s="237"/>
      <c r="D265" s="195"/>
      <c r="E265" s="238"/>
      <c r="F265" s="238"/>
      <c r="G265" s="238"/>
      <c r="H265" s="239"/>
      <c r="I265" s="240"/>
    </row>
    <row r="266" spans="1:9">
      <c r="A266" s="195"/>
      <c r="B266" s="195"/>
      <c r="C266" s="237"/>
      <c r="D266" s="195"/>
      <c r="E266" s="238"/>
      <c r="F266" s="238"/>
      <c r="G266" s="238"/>
      <c r="H266" s="239"/>
      <c r="I266" s="240"/>
    </row>
    <row r="267" spans="1:9">
      <c r="A267" s="195"/>
      <c r="B267" s="195"/>
      <c r="C267" s="237"/>
      <c r="D267" s="195"/>
      <c r="E267" s="238"/>
      <c r="F267" s="238"/>
      <c r="G267" s="238"/>
      <c r="H267" s="239"/>
      <c r="I267" s="240"/>
    </row>
    <row r="268" spans="1:9">
      <c r="A268" s="195"/>
      <c r="B268" s="195"/>
      <c r="C268" s="237"/>
      <c r="D268" s="195"/>
      <c r="E268" s="238"/>
      <c r="F268" s="238"/>
      <c r="G268" s="238"/>
      <c r="H268" s="239"/>
      <c r="I268" s="240"/>
    </row>
    <row r="269" spans="1:9">
      <c r="A269" s="195"/>
      <c r="B269" s="195"/>
      <c r="C269" s="237"/>
      <c r="D269" s="195"/>
      <c r="E269" s="238"/>
      <c r="F269" s="238"/>
      <c r="G269" s="238"/>
      <c r="H269" s="239"/>
      <c r="I269" s="240"/>
    </row>
    <row r="270" spans="1:9">
      <c r="A270" s="195"/>
      <c r="B270" s="195"/>
      <c r="C270" s="237"/>
      <c r="D270" s="195"/>
      <c r="E270" s="238"/>
      <c r="F270" s="238"/>
      <c r="G270" s="238"/>
      <c r="H270" s="239"/>
      <c r="I270" s="240"/>
    </row>
    <row r="271" spans="1:9">
      <c r="A271" s="195"/>
      <c r="B271" s="195"/>
      <c r="C271" s="237"/>
      <c r="D271" s="195"/>
      <c r="E271" s="238"/>
      <c r="F271" s="238"/>
      <c r="G271" s="238"/>
      <c r="H271" s="239"/>
      <c r="I271" s="240"/>
    </row>
    <row r="272" spans="1:9">
      <c r="A272" s="195"/>
      <c r="B272" s="195"/>
      <c r="C272" s="237"/>
      <c r="D272" s="195"/>
      <c r="E272" s="238"/>
      <c r="F272" s="238"/>
      <c r="G272" s="238"/>
      <c r="H272" s="239"/>
      <c r="I272" s="240"/>
    </row>
    <row r="273" spans="1:9">
      <c r="A273" s="195"/>
      <c r="B273" s="195"/>
      <c r="C273" s="237"/>
      <c r="D273" s="195"/>
      <c r="E273" s="238"/>
      <c r="F273" s="238"/>
      <c r="G273" s="238"/>
      <c r="H273" s="239"/>
      <c r="I273" s="240"/>
    </row>
    <row r="274" spans="1:9">
      <c r="A274" s="195"/>
      <c r="B274" s="195"/>
      <c r="C274" s="237"/>
      <c r="D274" s="195"/>
      <c r="E274" s="238"/>
      <c r="F274" s="238"/>
      <c r="G274" s="238"/>
      <c r="H274" s="239"/>
      <c r="I274" s="240"/>
    </row>
    <row r="275" spans="1:9">
      <c r="A275" s="195"/>
      <c r="B275" s="195"/>
      <c r="C275" s="237"/>
      <c r="D275" s="195"/>
      <c r="E275" s="238"/>
      <c r="F275" s="238"/>
      <c r="G275" s="238"/>
      <c r="H275" s="239"/>
      <c r="I275" s="240"/>
    </row>
    <row r="276" spans="1:9">
      <c r="A276" s="195"/>
      <c r="B276" s="195"/>
      <c r="C276" s="237"/>
      <c r="D276" s="195"/>
      <c r="E276" s="238"/>
      <c r="F276" s="238"/>
      <c r="G276" s="238"/>
      <c r="H276" s="239"/>
      <c r="I276" s="240"/>
    </row>
    <row r="277" spans="1:9">
      <c r="A277" s="195"/>
      <c r="B277" s="195"/>
      <c r="C277" s="237"/>
      <c r="D277" s="195"/>
      <c r="E277" s="238"/>
      <c r="F277" s="238"/>
      <c r="G277" s="238"/>
      <c r="H277" s="239"/>
      <c r="I277" s="240"/>
    </row>
    <row r="278" spans="1:9">
      <c r="A278" s="195"/>
      <c r="B278" s="195"/>
      <c r="C278" s="237"/>
      <c r="D278" s="195"/>
      <c r="E278" s="238"/>
      <c r="F278" s="238"/>
      <c r="G278" s="238"/>
      <c r="H278" s="239"/>
      <c r="I278" s="240"/>
    </row>
    <row r="279" spans="1:9">
      <c r="A279" s="195"/>
      <c r="B279" s="195"/>
      <c r="C279" s="237"/>
      <c r="D279" s="195"/>
      <c r="E279" s="238"/>
      <c r="F279" s="238"/>
      <c r="G279" s="238"/>
      <c r="H279" s="239"/>
      <c r="I279" s="240"/>
    </row>
    <row r="280" spans="1:9">
      <c r="A280" s="195"/>
      <c r="B280" s="195"/>
      <c r="C280" s="237"/>
      <c r="D280" s="195"/>
      <c r="E280" s="238"/>
      <c r="F280" s="238"/>
      <c r="G280" s="238"/>
      <c r="H280" s="239"/>
      <c r="I280" s="240"/>
    </row>
    <row r="281" spans="1:9">
      <c r="A281" s="195"/>
      <c r="B281" s="195"/>
      <c r="C281" s="237"/>
      <c r="D281" s="195"/>
      <c r="E281" s="238"/>
      <c r="F281" s="238"/>
      <c r="G281" s="238"/>
      <c r="H281" s="239"/>
      <c r="I281" s="240"/>
    </row>
    <row r="282" spans="1:9">
      <c r="A282" s="195"/>
      <c r="B282" s="195"/>
      <c r="C282" s="237"/>
      <c r="D282" s="195"/>
      <c r="E282" s="238"/>
      <c r="F282" s="238"/>
      <c r="G282" s="238"/>
      <c r="H282" s="239"/>
      <c r="I282" s="240"/>
    </row>
    <row r="283" spans="1:9">
      <c r="A283" s="195"/>
      <c r="B283" s="195"/>
      <c r="C283" s="237"/>
      <c r="D283" s="195"/>
      <c r="E283" s="238"/>
      <c r="F283" s="238"/>
      <c r="G283" s="238"/>
      <c r="H283" s="239"/>
      <c r="I283" s="240"/>
    </row>
    <row r="284" spans="1:9">
      <c r="A284" s="195"/>
      <c r="B284" s="195"/>
      <c r="C284" s="237"/>
      <c r="D284" s="195"/>
      <c r="E284" s="238"/>
      <c r="F284" s="238"/>
      <c r="G284" s="238"/>
      <c r="H284" s="239"/>
      <c r="I284" s="240"/>
    </row>
    <row r="285" spans="1:9">
      <c r="A285" s="195"/>
      <c r="B285" s="195"/>
      <c r="C285" s="237"/>
      <c r="D285" s="195"/>
      <c r="E285" s="238"/>
      <c r="F285" s="238"/>
      <c r="G285" s="238"/>
      <c r="H285" s="239"/>
      <c r="I285" s="240"/>
    </row>
    <row r="286" spans="1:9">
      <c r="A286" s="195"/>
      <c r="B286" s="195"/>
      <c r="C286" s="237"/>
      <c r="D286" s="195"/>
      <c r="E286" s="238"/>
      <c r="F286" s="238"/>
      <c r="G286" s="238"/>
      <c r="H286" s="239"/>
      <c r="I286" s="240"/>
    </row>
    <row r="287" spans="1:9">
      <c r="A287" s="195"/>
      <c r="B287" s="195"/>
      <c r="C287" s="237"/>
      <c r="D287" s="195"/>
      <c r="E287" s="238"/>
      <c r="F287" s="238"/>
      <c r="G287" s="238"/>
      <c r="H287" s="239"/>
      <c r="I287" s="240"/>
    </row>
    <row r="288" spans="1:9">
      <c r="A288" s="195"/>
      <c r="B288" s="195"/>
      <c r="C288" s="237"/>
      <c r="D288" s="195"/>
      <c r="E288" s="238"/>
      <c r="F288" s="238"/>
      <c r="G288" s="238"/>
      <c r="H288" s="239"/>
      <c r="I288" s="240"/>
    </row>
    <row r="289" spans="1:9">
      <c r="A289" s="195"/>
      <c r="B289" s="195"/>
      <c r="C289" s="237"/>
      <c r="D289" s="195"/>
      <c r="E289" s="238"/>
      <c r="F289" s="238"/>
      <c r="G289" s="238"/>
      <c r="H289" s="239"/>
      <c r="I289" s="240"/>
    </row>
    <row r="290" spans="1:9">
      <c r="A290" s="195"/>
      <c r="B290" s="195"/>
      <c r="C290" s="237"/>
      <c r="D290" s="195"/>
      <c r="E290" s="238"/>
      <c r="F290" s="238"/>
      <c r="G290" s="238"/>
      <c r="H290" s="239"/>
      <c r="I290" s="240"/>
    </row>
    <row r="291" spans="1:9">
      <c r="A291" s="195"/>
      <c r="B291" s="195"/>
      <c r="C291" s="237"/>
      <c r="D291" s="195"/>
      <c r="E291" s="238"/>
      <c r="F291" s="238"/>
      <c r="G291" s="238"/>
      <c r="H291" s="239"/>
      <c r="I291" s="240"/>
    </row>
    <row r="292" spans="1:9">
      <c r="A292" s="195"/>
      <c r="B292" s="195"/>
      <c r="C292" s="237"/>
      <c r="D292" s="195"/>
      <c r="E292" s="238"/>
      <c r="F292" s="238"/>
      <c r="G292" s="238"/>
      <c r="H292" s="239"/>
      <c r="I292" s="240"/>
    </row>
    <row r="293" spans="1:9">
      <c r="A293" s="195"/>
      <c r="B293" s="195"/>
      <c r="C293" s="237"/>
      <c r="D293" s="195"/>
      <c r="E293" s="238"/>
      <c r="F293" s="238"/>
      <c r="G293" s="238"/>
      <c r="H293" s="239"/>
      <c r="I293" s="240"/>
    </row>
    <row r="294" spans="1:9">
      <c r="A294" s="195"/>
      <c r="B294" s="195"/>
      <c r="C294" s="237"/>
      <c r="D294" s="195"/>
      <c r="E294" s="238"/>
      <c r="F294" s="238"/>
      <c r="G294" s="238"/>
      <c r="H294" s="239"/>
      <c r="I294" s="240"/>
    </row>
    <row r="295" spans="1:9">
      <c r="A295" s="195"/>
      <c r="B295" s="195"/>
      <c r="C295" s="237"/>
      <c r="D295" s="195"/>
      <c r="E295" s="238"/>
      <c r="F295" s="238"/>
      <c r="G295" s="238"/>
      <c r="H295" s="239"/>
      <c r="I295" s="240"/>
    </row>
    <row r="296" spans="1:9">
      <c r="A296" s="195"/>
      <c r="B296" s="195"/>
      <c r="C296" s="237"/>
      <c r="D296" s="195"/>
      <c r="E296" s="238"/>
      <c r="F296" s="238"/>
      <c r="G296" s="238"/>
      <c r="H296" s="239"/>
      <c r="I296" s="240"/>
    </row>
    <row r="297" spans="1:9">
      <c r="A297" s="195"/>
      <c r="B297" s="195"/>
      <c r="C297" s="237"/>
      <c r="D297" s="195"/>
      <c r="E297" s="238"/>
      <c r="F297" s="238"/>
      <c r="G297" s="238"/>
      <c r="H297" s="239"/>
      <c r="I297" s="240"/>
    </row>
    <row r="298" spans="1:9">
      <c r="A298" s="195"/>
      <c r="B298" s="195"/>
      <c r="C298" s="237"/>
      <c r="D298" s="195"/>
      <c r="E298" s="238"/>
      <c r="F298" s="238"/>
      <c r="G298" s="238"/>
      <c r="H298" s="239"/>
      <c r="I298" s="240"/>
    </row>
    <row r="299" spans="1:9">
      <c r="A299" s="195"/>
      <c r="B299" s="195"/>
      <c r="C299" s="237"/>
      <c r="D299" s="195"/>
      <c r="E299" s="238"/>
      <c r="F299" s="238"/>
      <c r="G299" s="238"/>
      <c r="H299" s="239"/>
      <c r="I299" s="240"/>
    </row>
    <row r="300" spans="1:9">
      <c r="A300" s="195"/>
      <c r="B300" s="195"/>
      <c r="C300" s="237"/>
      <c r="D300" s="195"/>
      <c r="E300" s="238"/>
      <c r="F300" s="238"/>
      <c r="G300" s="238"/>
      <c r="H300" s="239"/>
      <c r="I300" s="240"/>
    </row>
    <row r="301" spans="1:9">
      <c r="A301" s="195"/>
      <c r="B301" s="195"/>
      <c r="C301" s="237"/>
      <c r="D301" s="195"/>
      <c r="E301" s="238"/>
      <c r="F301" s="238"/>
      <c r="G301" s="238"/>
      <c r="H301" s="239"/>
      <c r="I301" s="240"/>
    </row>
    <row r="302" spans="1:9">
      <c r="A302" s="195"/>
      <c r="B302" s="195"/>
      <c r="C302" s="237"/>
      <c r="D302" s="195"/>
      <c r="E302" s="238"/>
      <c r="F302" s="238"/>
      <c r="G302" s="238"/>
      <c r="H302" s="239"/>
      <c r="I302" s="240"/>
    </row>
    <row r="303" spans="1:9">
      <c r="A303" s="195"/>
      <c r="B303" s="195"/>
      <c r="C303" s="237"/>
      <c r="D303" s="195"/>
      <c r="E303" s="238"/>
      <c r="F303" s="238"/>
      <c r="G303" s="238"/>
      <c r="H303" s="239"/>
      <c r="I303" s="240"/>
    </row>
    <row r="304" spans="1:9">
      <c r="A304" s="195"/>
      <c r="B304" s="195"/>
      <c r="C304" s="237"/>
      <c r="D304" s="195"/>
      <c r="E304" s="238"/>
      <c r="F304" s="238"/>
      <c r="G304" s="238"/>
      <c r="H304" s="239"/>
      <c r="I304" s="240"/>
    </row>
    <row r="305" spans="1:9">
      <c r="A305" s="195"/>
      <c r="B305" s="195"/>
      <c r="C305" s="237"/>
      <c r="D305" s="195"/>
      <c r="E305" s="238"/>
      <c r="F305" s="238"/>
      <c r="G305" s="238"/>
      <c r="H305" s="239"/>
      <c r="I305" s="240"/>
    </row>
    <row r="306" spans="1:9">
      <c r="A306" s="195"/>
      <c r="B306" s="195"/>
      <c r="C306" s="237"/>
      <c r="D306" s="195"/>
      <c r="E306" s="238"/>
      <c r="F306" s="238"/>
      <c r="G306" s="238"/>
      <c r="H306" s="239"/>
      <c r="I306" s="240"/>
    </row>
    <row r="307" spans="1:9">
      <c r="A307" s="195"/>
      <c r="B307" s="195"/>
      <c r="C307" s="237"/>
      <c r="D307" s="195"/>
      <c r="E307" s="238"/>
      <c r="F307" s="238"/>
      <c r="G307" s="238"/>
      <c r="H307" s="239"/>
      <c r="I307" s="240"/>
    </row>
    <row r="308" spans="1:9">
      <c r="A308" s="195"/>
      <c r="B308" s="195"/>
      <c r="C308" s="237"/>
      <c r="D308" s="195"/>
      <c r="E308" s="238"/>
      <c r="F308" s="238"/>
      <c r="G308" s="238"/>
      <c r="H308" s="239"/>
      <c r="I308" s="240"/>
    </row>
    <row r="309" spans="1:9">
      <c r="A309" s="195"/>
      <c r="B309" s="195"/>
      <c r="C309" s="237"/>
      <c r="D309" s="195"/>
      <c r="E309" s="238"/>
      <c r="F309" s="238"/>
      <c r="G309" s="238"/>
      <c r="H309" s="239"/>
      <c r="I309" s="240"/>
    </row>
    <row r="310" spans="1:9">
      <c r="A310" s="195"/>
      <c r="B310" s="195"/>
      <c r="C310" s="237"/>
      <c r="D310" s="195"/>
      <c r="E310" s="238"/>
      <c r="F310" s="238"/>
      <c r="G310" s="238"/>
      <c r="H310" s="239"/>
      <c r="I310" s="240"/>
    </row>
    <row r="311" spans="1:9">
      <c r="A311" s="195"/>
      <c r="B311" s="195"/>
      <c r="C311" s="237"/>
      <c r="D311" s="195"/>
      <c r="E311" s="238"/>
      <c r="F311" s="238"/>
      <c r="G311" s="238"/>
      <c r="H311" s="239"/>
      <c r="I311" s="240"/>
    </row>
    <row r="312" spans="1:9">
      <c r="A312" s="195"/>
      <c r="B312" s="195"/>
      <c r="C312" s="237"/>
      <c r="D312" s="195"/>
      <c r="E312" s="238"/>
      <c r="F312" s="238"/>
      <c r="G312" s="238"/>
      <c r="H312" s="239"/>
      <c r="I312" s="240"/>
    </row>
    <row r="313" spans="1:9">
      <c r="A313" s="195"/>
      <c r="B313" s="195"/>
      <c r="C313" s="237"/>
      <c r="D313" s="195"/>
      <c r="E313" s="238"/>
      <c r="F313" s="238"/>
      <c r="G313" s="238"/>
      <c r="H313" s="239"/>
      <c r="I313" s="240"/>
    </row>
    <row r="314" spans="1:9">
      <c r="A314" s="195"/>
      <c r="B314" s="195"/>
      <c r="C314" s="237"/>
      <c r="D314" s="195"/>
      <c r="E314" s="238"/>
      <c r="F314" s="238"/>
      <c r="G314" s="238"/>
      <c r="H314" s="239"/>
      <c r="I314" s="240"/>
    </row>
    <row r="315" spans="1:9">
      <c r="A315" s="195"/>
      <c r="B315" s="195"/>
      <c r="C315" s="237"/>
      <c r="D315" s="195"/>
      <c r="E315" s="238"/>
      <c r="F315" s="238"/>
      <c r="G315" s="238"/>
      <c r="H315" s="239"/>
      <c r="I315" s="240"/>
    </row>
    <row r="316" spans="1:9">
      <c r="A316" s="195"/>
      <c r="B316" s="195"/>
      <c r="C316" s="237"/>
      <c r="D316" s="195"/>
      <c r="E316" s="238"/>
      <c r="F316" s="238"/>
      <c r="G316" s="238"/>
      <c r="H316" s="239"/>
      <c r="I316" s="240"/>
    </row>
    <row r="317" spans="1:9">
      <c r="A317" s="195"/>
      <c r="B317" s="195"/>
      <c r="C317" s="237"/>
      <c r="D317" s="195"/>
      <c r="E317" s="238"/>
      <c r="F317" s="238"/>
      <c r="G317" s="238"/>
      <c r="H317" s="239"/>
      <c r="I317" s="240"/>
    </row>
    <row r="318" spans="1:9">
      <c r="A318" s="195"/>
      <c r="B318" s="195"/>
      <c r="C318" s="237"/>
      <c r="D318" s="195"/>
      <c r="E318" s="238"/>
      <c r="F318" s="238"/>
      <c r="G318" s="238"/>
      <c r="H318" s="239"/>
      <c r="I318" s="240"/>
    </row>
    <row r="319" spans="1:9">
      <c r="A319" s="195"/>
      <c r="B319" s="195"/>
      <c r="C319" s="237"/>
      <c r="D319" s="195"/>
      <c r="E319" s="238"/>
      <c r="F319" s="238"/>
      <c r="G319" s="238"/>
      <c r="H319" s="239"/>
      <c r="I319" s="240"/>
    </row>
    <row r="320" spans="1:9">
      <c r="A320" s="195"/>
      <c r="B320" s="195"/>
      <c r="C320" s="237"/>
      <c r="D320" s="195"/>
      <c r="E320" s="238"/>
      <c r="F320" s="238"/>
      <c r="G320" s="238"/>
      <c r="H320" s="239"/>
      <c r="I320" s="240"/>
    </row>
    <row r="321" spans="1:9">
      <c r="A321" s="195"/>
      <c r="B321" s="195"/>
      <c r="C321" s="237"/>
      <c r="D321" s="195"/>
      <c r="E321" s="238"/>
      <c r="F321" s="238"/>
      <c r="G321" s="238"/>
      <c r="H321" s="239"/>
      <c r="I321" s="240"/>
    </row>
    <row r="322" spans="1:9">
      <c r="A322" s="195"/>
      <c r="B322" s="195"/>
      <c r="C322" s="237"/>
      <c r="D322" s="195"/>
      <c r="E322" s="238"/>
      <c r="F322" s="238"/>
      <c r="G322" s="238"/>
      <c r="H322" s="239"/>
      <c r="I322" s="240"/>
    </row>
    <row r="323" spans="1:9">
      <c r="A323" s="195"/>
      <c r="B323" s="195"/>
      <c r="C323" s="237"/>
      <c r="D323" s="195"/>
      <c r="E323" s="238"/>
      <c r="F323" s="238"/>
      <c r="G323" s="238"/>
      <c r="H323" s="239"/>
      <c r="I323" s="240"/>
    </row>
    <row r="324" spans="1:9">
      <c r="A324" s="195"/>
      <c r="B324" s="195"/>
      <c r="C324" s="237"/>
      <c r="D324" s="195"/>
      <c r="E324" s="238"/>
      <c r="F324" s="238"/>
      <c r="G324" s="238"/>
      <c r="H324" s="239"/>
      <c r="I324" s="240"/>
    </row>
    <row r="325" spans="1:9">
      <c r="A325" s="195"/>
      <c r="B325" s="195"/>
      <c r="C325" s="237"/>
      <c r="D325" s="195"/>
      <c r="E325" s="238"/>
      <c r="F325" s="238"/>
      <c r="G325" s="238"/>
      <c r="H325" s="239"/>
      <c r="I325" s="240"/>
    </row>
    <row r="326" spans="1:9">
      <c r="A326" s="195"/>
      <c r="B326" s="195"/>
      <c r="C326" s="237"/>
      <c r="D326" s="195"/>
      <c r="E326" s="238"/>
      <c r="F326" s="238"/>
      <c r="G326" s="238"/>
      <c r="H326" s="239"/>
      <c r="I326" s="240"/>
    </row>
    <row r="327" spans="1:9">
      <c r="A327" s="195"/>
      <c r="B327" s="195"/>
      <c r="C327" s="237"/>
      <c r="D327" s="195"/>
      <c r="E327" s="238"/>
      <c r="F327" s="238"/>
      <c r="G327" s="238"/>
      <c r="H327" s="239"/>
      <c r="I327" s="240"/>
    </row>
    <row r="328" spans="1:9">
      <c r="A328" s="195"/>
      <c r="B328" s="195"/>
      <c r="C328" s="237"/>
      <c r="D328" s="195"/>
      <c r="E328" s="238"/>
      <c r="F328" s="238"/>
      <c r="G328" s="238"/>
      <c r="H328" s="239"/>
      <c r="I328" s="240"/>
    </row>
    <row r="329" spans="1:9">
      <c r="A329" s="195"/>
      <c r="B329" s="195"/>
      <c r="C329" s="237"/>
      <c r="D329" s="195"/>
      <c r="E329" s="238"/>
      <c r="F329" s="238"/>
      <c r="G329" s="238"/>
      <c r="H329" s="239"/>
      <c r="I329" s="240"/>
    </row>
    <row r="330" spans="1:9">
      <c r="A330" s="195"/>
      <c r="B330" s="195"/>
      <c r="C330" s="237"/>
      <c r="D330" s="195"/>
      <c r="E330" s="238"/>
      <c r="F330" s="238"/>
      <c r="G330" s="238"/>
      <c r="H330" s="239"/>
      <c r="I330" s="240"/>
    </row>
    <row r="331" spans="1:9">
      <c r="A331" s="195"/>
      <c r="B331" s="195"/>
      <c r="C331" s="237"/>
      <c r="D331" s="195"/>
      <c r="E331" s="238"/>
      <c r="F331" s="238"/>
      <c r="G331" s="238"/>
      <c r="H331" s="239"/>
      <c r="I331" s="240"/>
    </row>
    <row r="332" spans="1:9">
      <c r="A332" s="195"/>
      <c r="B332" s="195"/>
      <c r="C332" s="237"/>
      <c r="D332" s="195"/>
      <c r="E332" s="238"/>
      <c r="F332" s="238"/>
      <c r="G332" s="238"/>
      <c r="H332" s="239"/>
      <c r="I332" s="240"/>
    </row>
    <row r="333" spans="1:9">
      <c r="A333" s="195"/>
      <c r="B333" s="195"/>
      <c r="C333" s="237"/>
      <c r="D333" s="195"/>
      <c r="E333" s="238"/>
      <c r="F333" s="238"/>
      <c r="G333" s="238"/>
      <c r="H333" s="239"/>
      <c r="I333" s="240"/>
    </row>
    <row r="334" spans="1:9">
      <c r="A334" s="195"/>
      <c r="B334" s="195"/>
      <c r="C334" s="237"/>
      <c r="D334" s="195"/>
      <c r="E334" s="238"/>
      <c r="F334" s="238"/>
      <c r="G334" s="238"/>
      <c r="H334" s="239"/>
      <c r="I334" s="240"/>
    </row>
    <row r="335" spans="1:9">
      <c r="A335" s="195"/>
      <c r="B335" s="195"/>
      <c r="C335" s="237"/>
      <c r="D335" s="195"/>
      <c r="E335" s="238"/>
      <c r="F335" s="238"/>
      <c r="G335" s="238"/>
      <c r="H335" s="239"/>
      <c r="I335" s="240"/>
    </row>
    <row r="336" spans="1:9">
      <c r="A336" s="195"/>
      <c r="B336" s="195"/>
      <c r="C336" s="237"/>
      <c r="D336" s="195"/>
      <c r="E336" s="238"/>
      <c r="F336" s="238"/>
      <c r="G336" s="238"/>
      <c r="H336" s="239"/>
      <c r="I336" s="240"/>
    </row>
    <row r="337" spans="1:9">
      <c r="A337" s="195"/>
      <c r="B337" s="195"/>
      <c r="C337" s="237"/>
      <c r="D337" s="195"/>
      <c r="E337" s="238"/>
      <c r="F337" s="238"/>
      <c r="G337" s="238"/>
      <c r="H337" s="239"/>
      <c r="I337" s="240"/>
    </row>
    <row r="338" spans="1:9">
      <c r="A338" s="195"/>
      <c r="B338" s="195"/>
      <c r="C338" s="237"/>
      <c r="D338" s="195"/>
      <c r="E338" s="238"/>
      <c r="F338" s="238"/>
      <c r="G338" s="238"/>
      <c r="H338" s="239"/>
      <c r="I338" s="240"/>
    </row>
    <row r="339" spans="1:9">
      <c r="A339" s="195"/>
      <c r="B339" s="195"/>
      <c r="C339" s="237"/>
      <c r="D339" s="195"/>
      <c r="E339" s="238"/>
      <c r="F339" s="238"/>
      <c r="G339" s="238"/>
      <c r="H339" s="239"/>
      <c r="I339" s="240"/>
    </row>
    <row r="340" spans="1:9">
      <c r="A340" s="195"/>
      <c r="B340" s="195"/>
      <c r="C340" s="237"/>
      <c r="D340" s="195"/>
      <c r="E340" s="238"/>
      <c r="F340" s="238"/>
      <c r="G340" s="238"/>
      <c r="H340" s="239"/>
      <c r="I340" s="240"/>
    </row>
    <row r="341" spans="1:9">
      <c r="A341" s="195"/>
      <c r="B341" s="195"/>
      <c r="C341" s="237"/>
      <c r="D341" s="195"/>
      <c r="E341" s="238"/>
      <c r="F341" s="238"/>
      <c r="G341" s="238"/>
      <c r="H341" s="239"/>
      <c r="I341" s="240"/>
    </row>
    <row r="342" spans="1:9">
      <c r="A342" s="195"/>
      <c r="B342" s="195"/>
      <c r="C342" s="237"/>
      <c r="D342" s="195"/>
      <c r="E342" s="238"/>
      <c r="F342" s="238"/>
      <c r="G342" s="238"/>
      <c r="H342" s="239"/>
      <c r="I342" s="240"/>
    </row>
    <row r="343" spans="1:9">
      <c r="A343" s="195"/>
      <c r="B343" s="195"/>
      <c r="C343" s="237"/>
      <c r="D343" s="195"/>
      <c r="E343" s="238"/>
      <c r="F343" s="238"/>
      <c r="G343" s="238"/>
      <c r="H343" s="239"/>
      <c r="I343" s="240"/>
    </row>
    <row r="344" spans="1:9">
      <c r="A344" s="195"/>
      <c r="B344" s="195"/>
      <c r="C344" s="237"/>
      <c r="D344" s="195"/>
      <c r="E344" s="238"/>
      <c r="F344" s="238"/>
      <c r="G344" s="238"/>
      <c r="H344" s="239"/>
      <c r="I344" s="240"/>
    </row>
    <row r="345" spans="1:9">
      <c r="A345" s="195"/>
      <c r="B345" s="195"/>
      <c r="C345" s="237"/>
      <c r="D345" s="195"/>
      <c r="E345" s="238"/>
      <c r="F345" s="238"/>
      <c r="G345" s="238"/>
      <c r="H345" s="239"/>
      <c r="I345" s="240"/>
    </row>
    <row r="346" spans="1:9">
      <c r="A346" s="195"/>
      <c r="B346" s="195"/>
      <c r="C346" s="237"/>
      <c r="D346" s="195"/>
      <c r="E346" s="238"/>
      <c r="F346" s="238"/>
      <c r="G346" s="238"/>
      <c r="H346" s="239"/>
      <c r="I346" s="240"/>
    </row>
    <row r="347" spans="1:9">
      <c r="A347" s="195"/>
      <c r="B347" s="195"/>
      <c r="C347" s="237"/>
      <c r="D347" s="195"/>
      <c r="E347" s="238"/>
      <c r="F347" s="238"/>
      <c r="G347" s="238"/>
      <c r="H347" s="239"/>
      <c r="I347" s="240"/>
    </row>
    <row r="348" spans="1:9">
      <c r="A348" s="195"/>
      <c r="B348" s="195"/>
      <c r="C348" s="237"/>
      <c r="D348" s="195"/>
      <c r="E348" s="238"/>
      <c r="F348" s="238"/>
      <c r="G348" s="238"/>
      <c r="H348" s="239"/>
      <c r="I348" s="240"/>
    </row>
    <row r="349" spans="1:9">
      <c r="A349" s="195"/>
      <c r="B349" s="195"/>
      <c r="C349" s="237"/>
      <c r="D349" s="195"/>
      <c r="E349" s="238"/>
      <c r="F349" s="238"/>
      <c r="G349" s="238"/>
      <c r="H349" s="239"/>
      <c r="I349" s="240"/>
    </row>
    <row r="350" spans="1:9">
      <c r="A350" s="195"/>
      <c r="B350" s="195"/>
      <c r="C350" s="237"/>
      <c r="D350" s="195"/>
      <c r="E350" s="238"/>
      <c r="F350" s="238"/>
      <c r="G350" s="238"/>
      <c r="H350" s="239"/>
      <c r="I350" s="240"/>
    </row>
    <row r="351" spans="1:9">
      <c r="A351" s="195"/>
      <c r="B351" s="195"/>
      <c r="C351" s="237"/>
      <c r="D351" s="195"/>
      <c r="E351" s="238"/>
      <c r="F351" s="238"/>
      <c r="G351" s="238"/>
      <c r="H351" s="239"/>
      <c r="I351" s="240"/>
    </row>
    <row r="352" spans="1:9">
      <c r="A352" s="195"/>
      <c r="B352" s="195"/>
      <c r="C352" s="237"/>
      <c r="D352" s="195"/>
      <c r="E352" s="238"/>
      <c r="F352" s="238"/>
      <c r="G352" s="238"/>
      <c r="H352" s="239"/>
      <c r="I352" s="240"/>
    </row>
    <row r="353" spans="1:9">
      <c r="A353" s="195"/>
      <c r="B353" s="195"/>
      <c r="C353" s="237"/>
      <c r="D353" s="195"/>
      <c r="E353" s="238"/>
      <c r="F353" s="238"/>
      <c r="G353" s="238"/>
      <c r="H353" s="239"/>
      <c r="I353" s="240"/>
    </row>
    <row r="354" spans="1:9">
      <c r="A354" s="195"/>
      <c r="B354" s="195"/>
      <c r="C354" s="237"/>
      <c r="D354" s="195"/>
      <c r="E354" s="238"/>
      <c r="F354" s="238"/>
      <c r="G354" s="238"/>
      <c r="H354" s="239"/>
      <c r="I354" s="240"/>
    </row>
    <row r="355" spans="1:9">
      <c r="A355" s="195"/>
      <c r="B355" s="195"/>
      <c r="C355" s="237"/>
      <c r="D355" s="195"/>
      <c r="E355" s="238"/>
      <c r="F355" s="238"/>
      <c r="G355" s="238"/>
      <c r="H355" s="239"/>
      <c r="I355" s="240"/>
    </row>
    <row r="356" spans="1:9">
      <c r="A356" s="195"/>
      <c r="B356" s="195"/>
      <c r="C356" s="237"/>
      <c r="D356" s="195"/>
      <c r="E356" s="238"/>
      <c r="F356" s="238"/>
      <c r="G356" s="238"/>
      <c r="H356" s="239"/>
      <c r="I356" s="240"/>
    </row>
    <row r="357" spans="1:9">
      <c r="A357" s="195"/>
      <c r="B357" s="195"/>
      <c r="C357" s="237"/>
      <c r="D357" s="195"/>
      <c r="E357" s="238"/>
      <c r="F357" s="238"/>
      <c r="G357" s="238"/>
      <c r="H357" s="239"/>
      <c r="I357" s="240"/>
    </row>
    <row r="358" spans="1:9">
      <c r="A358" s="195"/>
      <c r="B358" s="195"/>
      <c r="C358" s="237"/>
      <c r="D358" s="195"/>
      <c r="E358" s="238"/>
      <c r="F358" s="238"/>
      <c r="G358" s="238"/>
      <c r="H358" s="239"/>
      <c r="I358" s="240"/>
    </row>
    <row r="359" spans="1:9">
      <c r="A359" s="195"/>
      <c r="B359" s="195"/>
      <c r="C359" s="237"/>
      <c r="D359" s="195"/>
      <c r="E359" s="238"/>
      <c r="F359" s="238"/>
      <c r="G359" s="238"/>
      <c r="H359" s="239"/>
      <c r="I359" s="240"/>
    </row>
    <row r="360" spans="1:9">
      <c r="A360" s="195"/>
      <c r="B360" s="195"/>
      <c r="C360" s="237"/>
      <c r="D360" s="195"/>
      <c r="E360" s="238"/>
      <c r="F360" s="238"/>
      <c r="G360" s="238"/>
      <c r="H360" s="239"/>
      <c r="I360" s="240"/>
    </row>
    <row r="361" spans="1:9">
      <c r="A361" s="195"/>
      <c r="B361" s="195"/>
      <c r="C361" s="237"/>
      <c r="D361" s="195"/>
      <c r="E361" s="238"/>
      <c r="F361" s="238"/>
      <c r="G361" s="238"/>
      <c r="H361" s="239"/>
      <c r="I361" s="240"/>
    </row>
    <row r="362" spans="1:9">
      <c r="A362" s="195"/>
      <c r="B362" s="195"/>
      <c r="C362" s="237"/>
      <c r="D362" s="195"/>
      <c r="E362" s="238"/>
      <c r="F362" s="238"/>
      <c r="G362" s="238"/>
      <c r="H362" s="239"/>
      <c r="I362" s="240"/>
    </row>
    <row r="363" spans="1:9">
      <c r="A363" s="195"/>
      <c r="B363" s="195"/>
      <c r="C363" s="237"/>
      <c r="D363" s="195"/>
      <c r="E363" s="238"/>
      <c r="F363" s="238"/>
      <c r="G363" s="238"/>
      <c r="H363" s="239"/>
      <c r="I363" s="240"/>
    </row>
    <row r="364" spans="1:9">
      <c r="A364" s="195"/>
      <c r="B364" s="195"/>
      <c r="C364" s="237"/>
      <c r="D364" s="195"/>
      <c r="E364" s="238"/>
      <c r="F364" s="238"/>
      <c r="G364" s="238"/>
      <c r="H364" s="239"/>
      <c r="I364" s="240"/>
    </row>
    <row r="365" spans="1:9">
      <c r="A365" s="195"/>
      <c r="B365" s="195"/>
      <c r="C365" s="237"/>
      <c r="D365" s="195"/>
      <c r="E365" s="238"/>
      <c r="F365" s="238"/>
      <c r="G365" s="238"/>
      <c r="H365" s="239"/>
      <c r="I365" s="240"/>
    </row>
    <row r="366" spans="1:9">
      <c r="A366" s="195"/>
      <c r="B366" s="195"/>
      <c r="C366" s="237"/>
      <c r="D366" s="195"/>
      <c r="E366" s="238"/>
      <c r="F366" s="238"/>
      <c r="G366" s="238"/>
      <c r="H366" s="239"/>
      <c r="I366" s="240"/>
    </row>
    <row r="367" spans="1:9">
      <c r="A367" s="195"/>
      <c r="B367" s="195"/>
      <c r="C367" s="237"/>
      <c r="D367" s="195"/>
      <c r="E367" s="238"/>
      <c r="F367" s="238"/>
      <c r="G367" s="238"/>
      <c r="H367" s="239"/>
      <c r="I367" s="240"/>
    </row>
    <row r="368" spans="1:9">
      <c r="A368" s="195"/>
      <c r="B368" s="195"/>
      <c r="C368" s="237"/>
      <c r="D368" s="195"/>
      <c r="E368" s="238"/>
      <c r="F368" s="238"/>
      <c r="G368" s="238"/>
      <c r="H368" s="239"/>
      <c r="I368" s="240"/>
    </row>
    <row r="369" spans="1:9">
      <c r="A369" s="195"/>
      <c r="B369" s="195"/>
      <c r="C369" s="237"/>
      <c r="D369" s="195"/>
      <c r="E369" s="238"/>
      <c r="F369" s="238"/>
      <c r="G369" s="238"/>
      <c r="H369" s="239"/>
      <c r="I369" s="240"/>
    </row>
    <row r="370" spans="1:9">
      <c r="A370" s="195"/>
      <c r="B370" s="195"/>
      <c r="C370" s="237"/>
      <c r="D370" s="195"/>
      <c r="E370" s="238"/>
      <c r="F370" s="238"/>
      <c r="G370" s="238"/>
      <c r="H370" s="239"/>
      <c r="I370" s="240"/>
    </row>
    <row r="371" spans="1:9">
      <c r="A371" s="195"/>
      <c r="B371" s="195"/>
      <c r="C371" s="237"/>
      <c r="D371" s="195"/>
      <c r="E371" s="238"/>
      <c r="F371" s="238"/>
      <c r="G371" s="238"/>
      <c r="H371" s="239"/>
      <c r="I371" s="240"/>
    </row>
    <row r="372" spans="1:9">
      <c r="A372" s="195"/>
      <c r="B372" s="195"/>
      <c r="C372" s="237"/>
      <c r="D372" s="195"/>
      <c r="E372" s="238"/>
      <c r="F372" s="238"/>
      <c r="G372" s="238"/>
      <c r="H372" s="239"/>
      <c r="I372" s="240"/>
    </row>
    <row r="373" spans="1:9">
      <c r="A373" s="195"/>
      <c r="B373" s="195"/>
      <c r="C373" s="237"/>
      <c r="D373" s="195"/>
      <c r="E373" s="238"/>
      <c r="F373" s="238"/>
      <c r="G373" s="238"/>
      <c r="H373" s="239"/>
      <c r="I373" s="240"/>
    </row>
    <row r="374" spans="1:9">
      <c r="A374" s="195"/>
      <c r="B374" s="195"/>
      <c r="C374" s="237"/>
      <c r="D374" s="195"/>
      <c r="E374" s="238"/>
      <c r="F374" s="238"/>
      <c r="G374" s="238"/>
      <c r="H374" s="239"/>
      <c r="I374" s="240"/>
    </row>
    <row r="375" spans="1:9">
      <c r="A375" s="195"/>
      <c r="B375" s="195"/>
      <c r="C375" s="237"/>
      <c r="D375" s="195"/>
      <c r="E375" s="238"/>
      <c r="F375" s="238"/>
      <c r="G375" s="238"/>
      <c r="H375" s="239"/>
      <c r="I375" s="240"/>
    </row>
    <row r="376" spans="1:9">
      <c r="A376" s="195"/>
      <c r="B376" s="195"/>
      <c r="C376" s="237"/>
      <c r="D376" s="195"/>
      <c r="E376" s="238"/>
      <c r="F376" s="238"/>
      <c r="G376" s="238"/>
      <c r="H376" s="239"/>
      <c r="I376" s="240"/>
    </row>
    <row r="377" spans="1:9">
      <c r="A377" s="195"/>
      <c r="B377" s="195"/>
      <c r="C377" s="237"/>
      <c r="D377" s="195"/>
      <c r="E377" s="238"/>
      <c r="F377" s="238"/>
      <c r="G377" s="238"/>
      <c r="H377" s="239"/>
      <c r="I377" s="240"/>
    </row>
    <row r="378" spans="1:9">
      <c r="A378" s="195"/>
      <c r="B378" s="195"/>
      <c r="C378" s="237"/>
      <c r="D378" s="195"/>
      <c r="E378" s="238"/>
      <c r="F378" s="238"/>
      <c r="G378" s="238"/>
      <c r="H378" s="239"/>
      <c r="I378" s="240"/>
    </row>
    <row r="379" spans="1:9">
      <c r="A379" s="195"/>
      <c r="B379" s="195"/>
      <c r="C379" s="237"/>
      <c r="D379" s="195"/>
      <c r="E379" s="238"/>
      <c r="F379" s="238"/>
      <c r="G379" s="238"/>
      <c r="H379" s="239"/>
      <c r="I379" s="240"/>
    </row>
    <row r="380" spans="1:9">
      <c r="A380" s="195"/>
      <c r="B380" s="195"/>
      <c r="C380" s="237"/>
      <c r="D380" s="195"/>
      <c r="E380" s="238"/>
      <c r="F380" s="238"/>
      <c r="G380" s="238"/>
      <c r="H380" s="239"/>
      <c r="I380" s="240"/>
    </row>
    <row r="381" spans="1:9">
      <c r="A381" s="195"/>
      <c r="B381" s="195"/>
      <c r="C381" s="237"/>
      <c r="D381" s="195"/>
      <c r="E381" s="238"/>
      <c r="F381" s="238"/>
      <c r="G381" s="238"/>
      <c r="H381" s="239"/>
      <c r="I381" s="240"/>
    </row>
    <row r="382" spans="1:9">
      <c r="A382" s="195"/>
      <c r="B382" s="195"/>
      <c r="C382" s="237"/>
      <c r="D382" s="195"/>
      <c r="E382" s="238"/>
      <c r="F382" s="238"/>
      <c r="G382" s="238"/>
      <c r="H382" s="239"/>
      <c r="I382" s="240"/>
    </row>
    <row r="383" spans="1:9">
      <c r="A383" s="195"/>
      <c r="B383" s="195"/>
      <c r="C383" s="237"/>
      <c r="D383" s="195"/>
      <c r="E383" s="238"/>
      <c r="F383" s="238"/>
      <c r="G383" s="238"/>
      <c r="H383" s="239"/>
      <c r="I383" s="240"/>
    </row>
    <row r="384" spans="1:9">
      <c r="A384" s="195"/>
      <c r="B384" s="195"/>
      <c r="C384" s="237"/>
      <c r="D384" s="195"/>
      <c r="E384" s="238"/>
      <c r="F384" s="238"/>
      <c r="G384" s="238"/>
      <c r="H384" s="239"/>
      <c r="I384" s="240"/>
    </row>
    <row r="385" spans="1:9">
      <c r="A385" s="195"/>
      <c r="B385" s="195"/>
      <c r="C385" s="237"/>
      <c r="D385" s="195"/>
      <c r="E385" s="238"/>
      <c r="F385" s="238"/>
      <c r="G385" s="238"/>
      <c r="H385" s="239"/>
      <c r="I385" s="240"/>
    </row>
    <row r="386" spans="1:9">
      <c r="A386" s="195"/>
      <c r="B386" s="195"/>
      <c r="C386" s="237"/>
      <c r="D386" s="195"/>
      <c r="E386" s="238"/>
      <c r="F386" s="238"/>
      <c r="G386" s="238"/>
      <c r="H386" s="239"/>
      <c r="I386" s="240"/>
    </row>
    <row r="387" spans="1:9">
      <c r="A387" s="195"/>
      <c r="B387" s="195"/>
      <c r="C387" s="237"/>
      <c r="D387" s="195"/>
      <c r="E387" s="238"/>
      <c r="F387" s="238"/>
      <c r="G387" s="238"/>
      <c r="H387" s="239"/>
      <c r="I387" s="240"/>
    </row>
    <row r="388" spans="1:9">
      <c r="A388" s="195"/>
      <c r="B388" s="195"/>
      <c r="C388" s="237"/>
      <c r="D388" s="195"/>
      <c r="E388" s="238"/>
      <c r="F388" s="238"/>
      <c r="G388" s="238"/>
      <c r="H388" s="239"/>
      <c r="I388" s="240"/>
    </row>
    <row r="389" spans="1:9">
      <c r="A389" s="195"/>
      <c r="B389" s="195"/>
      <c r="C389" s="237"/>
      <c r="D389" s="195"/>
      <c r="E389" s="238"/>
      <c r="F389" s="238"/>
      <c r="G389" s="238"/>
      <c r="H389" s="239"/>
      <c r="I389" s="240"/>
    </row>
    <row r="390" spans="1:9">
      <c r="A390" s="195"/>
      <c r="B390" s="195"/>
      <c r="C390" s="237"/>
      <c r="D390" s="195"/>
      <c r="E390" s="238"/>
      <c r="F390" s="238"/>
      <c r="G390" s="238"/>
      <c r="H390" s="239"/>
      <c r="I390" s="240"/>
    </row>
    <row r="391" spans="1:9">
      <c r="A391" s="195"/>
      <c r="B391" s="195"/>
      <c r="C391" s="237"/>
      <c r="D391" s="195"/>
      <c r="E391" s="238"/>
      <c r="F391" s="238"/>
      <c r="G391" s="238"/>
      <c r="H391" s="239"/>
      <c r="I391" s="240"/>
    </row>
    <row r="392" spans="1:9">
      <c r="A392" s="195"/>
      <c r="B392" s="195"/>
      <c r="C392" s="237"/>
      <c r="D392" s="195"/>
      <c r="E392" s="238"/>
      <c r="F392" s="238"/>
      <c r="G392" s="238"/>
      <c r="H392" s="239"/>
      <c r="I392" s="240"/>
    </row>
    <row r="393" spans="1:9">
      <c r="A393" s="195"/>
      <c r="B393" s="195"/>
      <c r="C393" s="237"/>
      <c r="D393" s="195"/>
      <c r="E393" s="238"/>
      <c r="F393" s="238"/>
      <c r="G393" s="238"/>
      <c r="H393" s="239"/>
      <c r="I393" s="240"/>
    </row>
    <row r="394" spans="1:9">
      <c r="A394" s="195"/>
      <c r="B394" s="195"/>
      <c r="C394" s="237"/>
      <c r="D394" s="195"/>
      <c r="E394" s="238"/>
      <c r="F394" s="238"/>
      <c r="G394" s="238"/>
      <c r="H394" s="239"/>
      <c r="I394" s="240"/>
    </row>
    <row r="395" spans="1:9">
      <c r="A395" s="195"/>
      <c r="B395" s="195"/>
      <c r="C395" s="237"/>
      <c r="D395" s="195"/>
      <c r="E395" s="238"/>
      <c r="F395" s="238"/>
      <c r="G395" s="238"/>
      <c r="H395" s="239"/>
      <c r="I395" s="240"/>
    </row>
    <row r="396" spans="1:9">
      <c r="A396" s="195"/>
      <c r="B396" s="195"/>
      <c r="C396" s="237"/>
      <c r="D396" s="195"/>
      <c r="E396" s="238"/>
      <c r="F396" s="238"/>
      <c r="G396" s="238"/>
      <c r="H396" s="239"/>
      <c r="I396" s="240"/>
    </row>
    <row r="397" spans="1:9">
      <c r="A397" s="195"/>
      <c r="B397" s="195"/>
      <c r="C397" s="237"/>
      <c r="D397" s="195"/>
      <c r="E397" s="238"/>
      <c r="F397" s="238"/>
      <c r="G397" s="238"/>
      <c r="H397" s="239"/>
      <c r="I397" s="240"/>
    </row>
    <row r="398" spans="1:9">
      <c r="A398" s="195"/>
      <c r="B398" s="195"/>
      <c r="C398" s="237"/>
      <c r="D398" s="195"/>
      <c r="E398" s="238"/>
      <c r="F398" s="238"/>
      <c r="G398" s="238"/>
      <c r="H398" s="239"/>
      <c r="I398" s="240"/>
    </row>
    <row r="399" spans="1:9">
      <c r="A399" s="195"/>
      <c r="B399" s="195"/>
      <c r="C399" s="237"/>
      <c r="D399" s="195"/>
      <c r="E399" s="238"/>
      <c r="F399" s="238"/>
      <c r="G399" s="238"/>
      <c r="H399" s="239"/>
      <c r="I399" s="240"/>
    </row>
    <row r="400" spans="1:9">
      <c r="A400" s="195"/>
      <c r="B400" s="195"/>
      <c r="C400" s="237"/>
      <c r="D400" s="195"/>
      <c r="E400" s="238"/>
      <c r="F400" s="238"/>
      <c r="G400" s="238"/>
      <c r="H400" s="239"/>
      <c r="I400" s="240"/>
    </row>
    <row r="401" spans="1:9">
      <c r="A401" s="195"/>
      <c r="B401" s="195"/>
      <c r="C401" s="237"/>
      <c r="D401" s="195"/>
      <c r="E401" s="238"/>
      <c r="F401" s="238"/>
      <c r="G401" s="238"/>
      <c r="H401" s="239"/>
      <c r="I401" s="240"/>
    </row>
    <row r="402" spans="1:9">
      <c r="A402" s="195"/>
      <c r="B402" s="195"/>
      <c r="C402" s="237"/>
      <c r="D402" s="195"/>
      <c r="E402" s="238"/>
      <c r="F402" s="238"/>
      <c r="G402" s="238"/>
      <c r="H402" s="239"/>
      <c r="I402" s="240"/>
    </row>
    <row r="403" spans="1:9">
      <c r="A403" s="195"/>
      <c r="B403" s="195"/>
      <c r="C403" s="237"/>
      <c r="D403" s="195"/>
      <c r="E403" s="238"/>
      <c r="F403" s="238"/>
      <c r="G403" s="238"/>
      <c r="H403" s="239"/>
      <c r="I403" s="240"/>
    </row>
    <row r="404" spans="1:9">
      <c r="A404" s="195"/>
      <c r="B404" s="195"/>
      <c r="C404" s="237"/>
      <c r="D404" s="195"/>
      <c r="E404" s="238"/>
      <c r="F404" s="238"/>
      <c r="G404" s="238"/>
      <c r="H404" s="239"/>
      <c r="I404" s="240"/>
    </row>
    <row r="405" spans="1:9">
      <c r="A405" s="195"/>
      <c r="B405" s="195"/>
      <c r="C405" s="237"/>
      <c r="D405" s="195"/>
      <c r="E405" s="238"/>
      <c r="F405" s="238"/>
      <c r="G405" s="238"/>
      <c r="H405" s="239"/>
      <c r="I405" s="240"/>
    </row>
    <row r="406" spans="1:9">
      <c r="A406" s="195"/>
      <c r="B406" s="195"/>
      <c r="C406" s="237"/>
      <c r="D406" s="195"/>
      <c r="E406" s="238"/>
      <c r="F406" s="238"/>
      <c r="G406" s="238"/>
      <c r="H406" s="239"/>
      <c r="I406" s="240"/>
    </row>
    <row r="407" spans="1:9">
      <c r="A407" s="195"/>
      <c r="B407" s="195"/>
      <c r="C407" s="237"/>
      <c r="D407" s="195"/>
      <c r="E407" s="238"/>
      <c r="F407" s="238"/>
      <c r="G407" s="238"/>
      <c r="H407" s="239"/>
      <c r="I407" s="240"/>
    </row>
    <row r="408" spans="1:9">
      <c r="A408" s="195"/>
      <c r="B408" s="195"/>
      <c r="C408" s="237"/>
      <c r="D408" s="195"/>
      <c r="E408" s="238"/>
      <c r="F408" s="238"/>
      <c r="G408" s="238"/>
      <c r="H408" s="239"/>
      <c r="I408" s="240"/>
    </row>
    <row r="409" spans="1:9">
      <c r="A409" s="195"/>
      <c r="B409" s="195"/>
      <c r="C409" s="237"/>
      <c r="D409" s="195"/>
      <c r="E409" s="238"/>
      <c r="F409" s="238"/>
      <c r="G409" s="238"/>
      <c r="H409" s="239"/>
      <c r="I409" s="240"/>
    </row>
    <row r="410" spans="1:9">
      <c r="A410" s="195"/>
      <c r="B410" s="195"/>
      <c r="C410" s="237"/>
      <c r="D410" s="195"/>
      <c r="E410" s="238"/>
      <c r="F410" s="238"/>
      <c r="G410" s="238"/>
      <c r="H410" s="239"/>
      <c r="I410" s="240"/>
    </row>
    <row r="411" spans="1:9">
      <c r="A411" s="195"/>
      <c r="B411" s="195"/>
      <c r="C411" s="237"/>
      <c r="D411" s="195"/>
      <c r="E411" s="238"/>
      <c r="F411" s="238"/>
      <c r="G411" s="238"/>
      <c r="H411" s="239"/>
      <c r="I411" s="240"/>
    </row>
    <row r="412" spans="1:9">
      <c r="A412" s="195"/>
      <c r="B412" s="195"/>
      <c r="C412" s="237"/>
      <c r="D412" s="195"/>
      <c r="E412" s="238"/>
      <c r="F412" s="238"/>
      <c r="G412" s="238"/>
      <c r="H412" s="239"/>
      <c r="I412" s="240"/>
    </row>
    <row r="413" spans="1:9">
      <c r="A413" s="195"/>
      <c r="B413" s="195"/>
      <c r="C413" s="237"/>
      <c r="D413" s="195"/>
      <c r="E413" s="238"/>
      <c r="F413" s="238"/>
      <c r="G413" s="238"/>
      <c r="H413" s="239"/>
      <c r="I413" s="240"/>
    </row>
    <row r="414" spans="1:9">
      <c r="A414" s="195"/>
      <c r="B414" s="195"/>
      <c r="C414" s="237"/>
      <c r="D414" s="195"/>
      <c r="E414" s="238"/>
      <c r="F414" s="238"/>
      <c r="G414" s="238"/>
      <c r="H414" s="239"/>
      <c r="I414" s="240"/>
    </row>
    <row r="415" spans="1:9">
      <c r="A415" s="195"/>
      <c r="B415" s="195"/>
      <c r="C415" s="237"/>
      <c r="D415" s="195"/>
      <c r="E415" s="238"/>
      <c r="F415" s="238"/>
      <c r="G415" s="238"/>
      <c r="H415" s="239"/>
      <c r="I415" s="240"/>
    </row>
    <row r="416" spans="1:9">
      <c r="A416" s="195"/>
      <c r="B416" s="195"/>
      <c r="C416" s="237"/>
      <c r="D416" s="195"/>
      <c r="E416" s="238"/>
      <c r="F416" s="238"/>
      <c r="G416" s="238"/>
      <c r="H416" s="239"/>
      <c r="I416" s="240"/>
    </row>
    <row r="417" spans="1:9">
      <c r="A417" s="195"/>
      <c r="B417" s="195"/>
      <c r="C417" s="237"/>
      <c r="D417" s="195"/>
      <c r="E417" s="238"/>
      <c r="F417" s="238"/>
      <c r="G417" s="238"/>
      <c r="H417" s="239"/>
      <c r="I417" s="240"/>
    </row>
    <row r="418" spans="1:9">
      <c r="A418" s="195"/>
      <c r="B418" s="195"/>
      <c r="C418" s="237"/>
      <c r="D418" s="195"/>
      <c r="E418" s="238"/>
      <c r="F418" s="238"/>
      <c r="G418" s="238"/>
      <c r="H418" s="239"/>
      <c r="I418" s="240"/>
    </row>
    <row r="419" spans="1:9">
      <c r="A419" s="195"/>
      <c r="B419" s="195"/>
      <c r="C419" s="237"/>
      <c r="D419" s="195"/>
      <c r="E419" s="238"/>
      <c r="F419" s="238"/>
      <c r="G419" s="238"/>
      <c r="H419" s="239"/>
      <c r="I419" s="240"/>
    </row>
    <row r="420" spans="1:9">
      <c r="A420" s="195"/>
      <c r="B420" s="195"/>
      <c r="C420" s="237"/>
      <c r="D420" s="195"/>
      <c r="E420" s="238"/>
      <c r="F420" s="238"/>
      <c r="G420" s="238"/>
      <c r="H420" s="239"/>
      <c r="I420" s="240"/>
    </row>
    <row r="421" spans="1:9">
      <c r="A421" s="195"/>
      <c r="B421" s="195"/>
      <c r="C421" s="237"/>
      <c r="D421" s="195"/>
      <c r="E421" s="238"/>
      <c r="F421" s="238"/>
      <c r="G421" s="238"/>
      <c r="H421" s="239"/>
      <c r="I421" s="240"/>
    </row>
    <row r="422" spans="1:9">
      <c r="A422" s="195"/>
      <c r="B422" s="195"/>
      <c r="C422" s="237"/>
      <c r="D422" s="195"/>
      <c r="E422" s="238"/>
      <c r="F422" s="238"/>
      <c r="G422" s="238"/>
      <c r="H422" s="239"/>
      <c r="I422" s="240"/>
    </row>
    <row r="423" spans="1:9">
      <c r="A423" s="195"/>
      <c r="B423" s="195"/>
      <c r="C423" s="237"/>
      <c r="D423" s="195"/>
      <c r="E423" s="238"/>
      <c r="F423" s="238"/>
      <c r="G423" s="238"/>
      <c r="H423" s="239"/>
      <c r="I423" s="240"/>
    </row>
    <row r="424" spans="1:9">
      <c r="A424" s="195"/>
      <c r="B424" s="195"/>
      <c r="C424" s="237"/>
      <c r="D424" s="195"/>
      <c r="E424" s="238"/>
      <c r="F424" s="238"/>
      <c r="G424" s="238"/>
      <c r="H424" s="239"/>
      <c r="I424" s="240"/>
    </row>
    <row r="425" spans="1:9">
      <c r="A425" s="195"/>
      <c r="B425" s="195"/>
      <c r="C425" s="237"/>
      <c r="D425" s="195"/>
      <c r="E425" s="238"/>
      <c r="F425" s="238"/>
      <c r="G425" s="238"/>
      <c r="H425" s="239"/>
      <c r="I425" s="240"/>
    </row>
    <row r="426" spans="1:9">
      <c r="A426" s="195"/>
      <c r="B426" s="195"/>
      <c r="C426" s="237"/>
      <c r="D426" s="195"/>
      <c r="E426" s="238"/>
      <c r="F426" s="238"/>
      <c r="G426" s="238"/>
      <c r="H426" s="239"/>
      <c r="I426" s="240"/>
    </row>
    <row r="427" spans="1:9">
      <c r="A427" s="195"/>
      <c r="B427" s="195"/>
      <c r="C427" s="237"/>
      <c r="D427" s="195"/>
      <c r="E427" s="238"/>
      <c r="F427" s="238"/>
      <c r="G427" s="238"/>
      <c r="H427" s="239"/>
      <c r="I427" s="240"/>
    </row>
    <row r="428" spans="1:9">
      <c r="A428" s="195"/>
      <c r="B428" s="195"/>
      <c r="C428" s="237"/>
      <c r="D428" s="195"/>
      <c r="E428" s="238"/>
      <c r="F428" s="238"/>
      <c r="G428" s="238"/>
      <c r="H428" s="239"/>
      <c r="I428" s="240"/>
    </row>
    <row r="429" spans="1:9">
      <c r="A429" s="195"/>
      <c r="B429" s="195"/>
      <c r="C429" s="237"/>
      <c r="D429" s="195"/>
      <c r="E429" s="238"/>
      <c r="F429" s="238"/>
      <c r="G429" s="238"/>
      <c r="H429" s="239"/>
      <c r="I429" s="240"/>
    </row>
    <row r="430" spans="1:9">
      <c r="A430" s="195"/>
      <c r="B430" s="195"/>
      <c r="C430" s="237"/>
      <c r="D430" s="195"/>
      <c r="E430" s="238"/>
      <c r="F430" s="238"/>
      <c r="G430" s="238"/>
      <c r="H430" s="239"/>
      <c r="I430" s="240"/>
    </row>
    <row r="431" spans="1:9">
      <c r="A431" s="195"/>
      <c r="B431" s="195"/>
      <c r="C431" s="237"/>
      <c r="D431" s="195"/>
      <c r="E431" s="238"/>
      <c r="F431" s="238"/>
      <c r="G431" s="238"/>
      <c r="H431" s="239"/>
      <c r="I431" s="240"/>
    </row>
    <row r="432" spans="1:9">
      <c r="A432" s="195"/>
      <c r="B432" s="195"/>
      <c r="C432" s="237"/>
      <c r="D432" s="195"/>
      <c r="E432" s="238"/>
      <c r="F432" s="238"/>
      <c r="G432" s="238"/>
      <c r="H432" s="239"/>
      <c r="I432" s="240"/>
    </row>
    <row r="433" spans="1:9">
      <c r="A433" s="195"/>
      <c r="B433" s="195"/>
      <c r="C433" s="237"/>
      <c r="D433" s="195"/>
      <c r="E433" s="238"/>
      <c r="F433" s="238"/>
      <c r="G433" s="238"/>
      <c r="H433" s="239"/>
      <c r="I433" s="240"/>
    </row>
    <row r="434" spans="1:9">
      <c r="A434" s="195"/>
      <c r="B434" s="195"/>
      <c r="C434" s="237"/>
      <c r="D434" s="195"/>
      <c r="E434" s="238"/>
      <c r="F434" s="238"/>
      <c r="G434" s="238"/>
      <c r="H434" s="239"/>
      <c r="I434" s="240"/>
    </row>
    <row r="435" spans="1:9">
      <c r="A435" s="195"/>
      <c r="B435" s="195"/>
      <c r="C435" s="237"/>
      <c r="D435" s="195"/>
      <c r="E435" s="238"/>
      <c r="F435" s="238"/>
      <c r="G435" s="238"/>
      <c r="H435" s="239"/>
      <c r="I435" s="240"/>
    </row>
    <row r="436" spans="1:9">
      <c r="A436" s="195"/>
      <c r="B436" s="195"/>
      <c r="C436" s="237"/>
      <c r="D436" s="195"/>
      <c r="E436" s="238"/>
      <c r="F436" s="238"/>
      <c r="G436" s="238"/>
      <c r="H436" s="239"/>
      <c r="I436" s="240"/>
    </row>
    <row r="437" spans="1:9">
      <c r="A437" s="195"/>
      <c r="B437" s="195"/>
      <c r="C437" s="237"/>
      <c r="D437" s="195"/>
      <c r="E437" s="238"/>
      <c r="F437" s="238"/>
      <c r="G437" s="238"/>
      <c r="H437" s="239"/>
      <c r="I437" s="240"/>
    </row>
    <row r="438" spans="1:9">
      <c r="A438" s="195"/>
      <c r="B438" s="195"/>
      <c r="C438" s="237"/>
      <c r="D438" s="195"/>
      <c r="E438" s="238"/>
      <c r="F438" s="238"/>
      <c r="G438" s="238"/>
      <c r="H438" s="239"/>
      <c r="I438" s="240"/>
    </row>
    <row r="439" spans="1:9">
      <c r="A439" s="195"/>
      <c r="B439" s="195"/>
      <c r="C439" s="237"/>
      <c r="D439" s="195"/>
      <c r="E439" s="238"/>
      <c r="F439" s="238"/>
      <c r="G439" s="238"/>
      <c r="H439" s="239"/>
      <c r="I439" s="240"/>
    </row>
    <row r="440" spans="1:9">
      <c r="A440" s="195"/>
      <c r="B440" s="195"/>
      <c r="C440" s="237"/>
      <c r="D440" s="195"/>
      <c r="E440" s="238"/>
      <c r="F440" s="238"/>
      <c r="G440" s="238"/>
      <c r="H440" s="239"/>
      <c r="I440" s="240"/>
    </row>
    <row r="441" spans="1:9">
      <c r="A441" s="195"/>
      <c r="B441" s="195"/>
      <c r="C441" s="237"/>
      <c r="D441" s="195"/>
      <c r="E441" s="238"/>
      <c r="F441" s="238"/>
      <c r="G441" s="238"/>
      <c r="H441" s="239"/>
      <c r="I441" s="240"/>
    </row>
    <row r="442" spans="1:9">
      <c r="A442" s="195"/>
      <c r="B442" s="195"/>
      <c r="C442" s="237"/>
      <c r="D442" s="195"/>
      <c r="E442" s="238"/>
      <c r="F442" s="238"/>
      <c r="G442" s="238"/>
      <c r="H442" s="239"/>
      <c r="I442" s="240"/>
    </row>
    <row r="443" spans="1:9">
      <c r="A443" s="195"/>
      <c r="B443" s="195"/>
      <c r="C443" s="237"/>
      <c r="D443" s="195"/>
      <c r="E443" s="238"/>
      <c r="F443" s="238"/>
      <c r="G443" s="238"/>
      <c r="H443" s="239"/>
      <c r="I443" s="240"/>
    </row>
    <row r="444" spans="1:9">
      <c r="A444" s="195"/>
      <c r="B444" s="195"/>
      <c r="C444" s="237"/>
      <c r="D444" s="195"/>
      <c r="E444" s="238"/>
      <c r="F444" s="238"/>
      <c r="G444" s="238"/>
      <c r="H444" s="239"/>
      <c r="I444" s="240"/>
    </row>
    <row r="445" spans="1:9">
      <c r="A445" s="195"/>
      <c r="B445" s="195"/>
      <c r="C445" s="237"/>
      <c r="D445" s="195"/>
      <c r="E445" s="238"/>
      <c r="F445" s="238"/>
      <c r="G445" s="238"/>
      <c r="H445" s="239"/>
      <c r="I445" s="240"/>
    </row>
    <row r="446" spans="1:9">
      <c r="A446" s="195"/>
      <c r="B446" s="195"/>
      <c r="C446" s="237"/>
      <c r="D446" s="195"/>
      <c r="E446" s="238"/>
      <c r="F446" s="238"/>
      <c r="G446" s="238"/>
      <c r="H446" s="239"/>
      <c r="I446" s="240"/>
    </row>
    <row r="447" spans="1:9">
      <c r="A447" s="195"/>
      <c r="B447" s="195"/>
      <c r="C447" s="237"/>
      <c r="D447" s="195"/>
      <c r="E447" s="238"/>
      <c r="F447" s="238"/>
      <c r="G447" s="238"/>
      <c r="H447" s="239"/>
      <c r="I447" s="240"/>
    </row>
    <row r="448" spans="1:9">
      <c r="A448" s="195"/>
      <c r="B448" s="195"/>
      <c r="C448" s="237"/>
      <c r="D448" s="195"/>
      <c r="E448" s="238"/>
      <c r="F448" s="238"/>
      <c r="G448" s="238"/>
      <c r="H448" s="239"/>
      <c r="I448" s="240"/>
    </row>
    <row r="449" spans="1:9">
      <c r="A449" s="195"/>
      <c r="B449" s="195"/>
      <c r="C449" s="237"/>
      <c r="D449" s="195"/>
      <c r="E449" s="238"/>
      <c r="F449" s="238"/>
      <c r="G449" s="238"/>
      <c r="H449" s="239"/>
      <c r="I449" s="240"/>
    </row>
    <row r="450" spans="1:9">
      <c r="A450" s="195"/>
      <c r="B450" s="195"/>
      <c r="C450" s="237"/>
      <c r="D450" s="195"/>
      <c r="E450" s="238"/>
      <c r="F450" s="238"/>
      <c r="G450" s="238"/>
      <c r="H450" s="239"/>
      <c r="I450" s="240"/>
    </row>
    <row r="451" spans="1:9">
      <c r="A451" s="195"/>
      <c r="B451" s="195"/>
      <c r="C451" s="237"/>
      <c r="D451" s="195"/>
      <c r="E451" s="238"/>
      <c r="F451" s="238"/>
      <c r="G451" s="238"/>
      <c r="H451" s="239"/>
      <c r="I451" s="240"/>
    </row>
    <row r="452" spans="1:9">
      <c r="A452" s="195"/>
      <c r="B452" s="195"/>
      <c r="C452" s="237"/>
      <c r="D452" s="195"/>
      <c r="E452" s="238"/>
      <c r="F452" s="238"/>
      <c r="G452" s="238"/>
      <c r="H452" s="239"/>
      <c r="I452" s="240"/>
    </row>
    <row r="453" spans="1:9">
      <c r="A453" s="195"/>
      <c r="B453" s="195"/>
      <c r="C453" s="237"/>
      <c r="D453" s="195"/>
      <c r="E453" s="238"/>
      <c r="F453" s="238"/>
      <c r="G453" s="238"/>
      <c r="H453" s="239"/>
      <c r="I453" s="240"/>
    </row>
    <row r="454" spans="1:9">
      <c r="A454" s="195"/>
      <c r="B454" s="195"/>
      <c r="C454" s="237"/>
      <c r="D454" s="195"/>
      <c r="E454" s="238"/>
      <c r="F454" s="238"/>
      <c r="G454" s="238"/>
      <c r="H454" s="239"/>
      <c r="I454" s="240"/>
    </row>
    <row r="455" spans="1:9">
      <c r="A455" s="195"/>
      <c r="B455" s="195"/>
      <c r="C455" s="237"/>
      <c r="D455" s="195"/>
      <c r="E455" s="238"/>
      <c r="F455" s="238"/>
      <c r="G455" s="238"/>
      <c r="H455" s="239"/>
      <c r="I455" s="240"/>
    </row>
    <row r="456" spans="1:9">
      <c r="A456" s="195"/>
      <c r="B456" s="195"/>
      <c r="C456" s="237"/>
      <c r="D456" s="195"/>
      <c r="E456" s="238"/>
      <c r="F456" s="238"/>
      <c r="G456" s="238"/>
      <c r="H456" s="239"/>
      <c r="I456" s="240"/>
    </row>
    <row r="457" spans="1:9">
      <c r="A457" s="195"/>
      <c r="B457" s="195"/>
      <c r="C457" s="237"/>
      <c r="D457" s="195"/>
      <c r="E457" s="238"/>
      <c r="F457" s="238"/>
      <c r="G457" s="238"/>
      <c r="H457" s="239"/>
      <c r="I457" s="240"/>
    </row>
    <row r="458" spans="1:9">
      <c r="A458" s="195"/>
      <c r="B458" s="195"/>
      <c r="C458" s="237"/>
      <c r="D458" s="195"/>
      <c r="E458" s="238"/>
      <c r="F458" s="238"/>
      <c r="G458" s="238"/>
      <c r="H458" s="239"/>
      <c r="I458" s="240"/>
    </row>
    <row r="459" spans="1:9">
      <c r="A459" s="195"/>
      <c r="B459" s="195"/>
      <c r="C459" s="237"/>
      <c r="D459" s="195"/>
      <c r="E459" s="238"/>
      <c r="F459" s="238"/>
      <c r="G459" s="238"/>
      <c r="H459" s="239"/>
      <c r="I459" s="240"/>
    </row>
    <row r="460" spans="1:9">
      <c r="A460" s="195"/>
      <c r="B460" s="195"/>
      <c r="C460" s="237"/>
      <c r="D460" s="195"/>
      <c r="E460" s="238"/>
      <c r="F460" s="238"/>
      <c r="G460" s="238"/>
      <c r="H460" s="239"/>
      <c r="I460" s="240"/>
    </row>
    <row r="461" spans="1:9">
      <c r="A461" s="195"/>
      <c r="B461" s="195"/>
      <c r="C461" s="237"/>
      <c r="D461" s="195"/>
      <c r="E461" s="238"/>
      <c r="F461" s="238"/>
      <c r="G461" s="238"/>
      <c r="H461" s="239"/>
      <c r="I461" s="240"/>
    </row>
    <row r="462" spans="1:9">
      <c r="A462" s="195"/>
      <c r="B462" s="195"/>
      <c r="C462" s="237"/>
      <c r="D462" s="195"/>
      <c r="E462" s="238"/>
      <c r="F462" s="238"/>
      <c r="G462" s="238"/>
      <c r="H462" s="239"/>
      <c r="I462" s="240"/>
    </row>
    <row r="463" spans="1:9">
      <c r="A463" s="195"/>
      <c r="B463" s="195"/>
      <c r="C463" s="237"/>
      <c r="D463" s="195"/>
      <c r="E463" s="238"/>
      <c r="F463" s="238"/>
      <c r="G463" s="238"/>
      <c r="H463" s="239"/>
      <c r="I463" s="240"/>
    </row>
    <row r="464" spans="1:9">
      <c r="A464" s="195"/>
      <c r="B464" s="195"/>
      <c r="C464" s="237"/>
      <c r="D464" s="195"/>
      <c r="E464" s="238"/>
      <c r="F464" s="238"/>
      <c r="G464" s="238"/>
      <c r="H464" s="239"/>
      <c r="I464" s="240"/>
    </row>
    <row r="465" spans="1:9">
      <c r="A465" s="195"/>
      <c r="B465" s="195"/>
      <c r="C465" s="237"/>
      <c r="D465" s="195"/>
      <c r="E465" s="238"/>
      <c r="F465" s="238"/>
      <c r="G465" s="238"/>
      <c r="H465" s="239"/>
      <c r="I465" s="240"/>
    </row>
    <row r="466" spans="1:9">
      <c r="A466" s="195"/>
      <c r="B466" s="195"/>
      <c r="C466" s="237"/>
      <c r="D466" s="195"/>
      <c r="E466" s="238"/>
      <c r="F466" s="238"/>
      <c r="G466" s="238"/>
      <c r="H466" s="239"/>
      <c r="I466" s="240"/>
    </row>
    <row r="467" spans="1:9">
      <c r="A467" s="195"/>
      <c r="B467" s="195"/>
      <c r="C467" s="237"/>
      <c r="D467" s="195"/>
      <c r="E467" s="238"/>
      <c r="F467" s="238"/>
      <c r="G467" s="238"/>
      <c r="H467" s="239"/>
      <c r="I467" s="240"/>
    </row>
    <row r="468" spans="1:9">
      <c r="A468" s="195"/>
      <c r="B468" s="195"/>
      <c r="C468" s="237"/>
      <c r="D468" s="195"/>
      <c r="E468" s="238"/>
      <c r="F468" s="238"/>
      <c r="G468" s="238"/>
      <c r="H468" s="239"/>
      <c r="I468" s="240"/>
    </row>
    <row r="469" spans="1:9">
      <c r="A469" s="195"/>
      <c r="B469" s="195"/>
      <c r="C469" s="237"/>
      <c r="D469" s="195"/>
      <c r="E469" s="238"/>
      <c r="F469" s="238"/>
      <c r="G469" s="238"/>
      <c r="H469" s="239"/>
      <c r="I469" s="240"/>
    </row>
    <row r="470" spans="1:9">
      <c r="A470" s="195"/>
      <c r="B470" s="195"/>
      <c r="C470" s="237"/>
      <c r="D470" s="195"/>
      <c r="E470" s="238"/>
      <c r="F470" s="238"/>
      <c r="G470" s="238"/>
      <c r="H470" s="239"/>
      <c r="I470" s="240"/>
    </row>
    <row r="471" spans="1:9">
      <c r="A471" s="195"/>
      <c r="B471" s="195"/>
      <c r="C471" s="237"/>
      <c r="D471" s="195"/>
      <c r="E471" s="238"/>
      <c r="F471" s="238"/>
      <c r="G471" s="238"/>
      <c r="H471" s="239"/>
      <c r="I471" s="240"/>
    </row>
    <row r="472" spans="1:9">
      <c r="A472" s="195"/>
      <c r="B472" s="195"/>
      <c r="C472" s="237"/>
      <c r="D472" s="195"/>
      <c r="E472" s="238"/>
      <c r="F472" s="238"/>
      <c r="G472" s="238"/>
      <c r="H472" s="239"/>
      <c r="I472" s="240"/>
    </row>
    <row r="473" spans="1:9">
      <c r="A473" s="195"/>
      <c r="B473" s="195"/>
      <c r="C473" s="237"/>
      <c r="D473" s="195"/>
      <c r="E473" s="238"/>
      <c r="F473" s="238"/>
      <c r="G473" s="238"/>
      <c r="H473" s="239"/>
      <c r="I473" s="240"/>
    </row>
    <row r="474" spans="1:9">
      <c r="A474" s="195"/>
      <c r="B474" s="195"/>
      <c r="C474" s="237"/>
      <c r="D474" s="195"/>
      <c r="E474" s="238"/>
      <c r="F474" s="238"/>
      <c r="G474" s="238"/>
      <c r="H474" s="239"/>
      <c r="I474" s="240"/>
    </row>
    <row r="475" spans="1:9">
      <c r="A475" s="195"/>
      <c r="B475" s="195"/>
      <c r="C475" s="237"/>
      <c r="D475" s="195"/>
      <c r="E475" s="238"/>
      <c r="F475" s="238"/>
      <c r="G475" s="238"/>
      <c r="H475" s="239"/>
      <c r="I475" s="240"/>
    </row>
    <row r="476" spans="1:9">
      <c r="A476" s="195"/>
      <c r="B476" s="195"/>
      <c r="C476" s="237"/>
      <c r="D476" s="195"/>
      <c r="E476" s="238"/>
      <c r="F476" s="238"/>
      <c r="G476" s="238"/>
      <c r="H476" s="239"/>
      <c r="I476" s="240"/>
    </row>
    <row r="477" spans="1:9">
      <c r="A477" s="195"/>
      <c r="B477" s="195"/>
      <c r="C477" s="237"/>
      <c r="D477" s="195"/>
      <c r="E477" s="238"/>
      <c r="F477" s="238"/>
      <c r="G477" s="238"/>
      <c r="H477" s="239"/>
      <c r="I477" s="240"/>
    </row>
    <row r="478" spans="1:9">
      <c r="A478" s="195"/>
      <c r="B478" s="195"/>
      <c r="C478" s="237"/>
      <c r="D478" s="195"/>
      <c r="E478" s="238"/>
      <c r="F478" s="238"/>
      <c r="G478" s="238"/>
      <c r="H478" s="239"/>
      <c r="I478" s="240"/>
    </row>
    <row r="479" spans="1:9">
      <c r="A479" s="195"/>
      <c r="B479" s="195"/>
      <c r="C479" s="237"/>
      <c r="D479" s="195"/>
      <c r="E479" s="238"/>
      <c r="F479" s="238"/>
      <c r="G479" s="238"/>
      <c r="H479" s="239"/>
      <c r="I479" s="240"/>
    </row>
    <row r="480" spans="1:9">
      <c r="A480" s="195"/>
      <c r="B480" s="195"/>
      <c r="C480" s="237"/>
      <c r="D480" s="195"/>
      <c r="E480" s="238"/>
      <c r="F480" s="238"/>
      <c r="G480" s="238"/>
      <c r="H480" s="239"/>
      <c r="I480" s="240"/>
    </row>
    <row r="481" spans="1:9">
      <c r="A481" s="195"/>
      <c r="B481" s="195"/>
      <c r="C481" s="237"/>
      <c r="D481" s="195"/>
      <c r="E481" s="238"/>
      <c r="F481" s="238"/>
      <c r="G481" s="238"/>
      <c r="H481" s="239"/>
      <c r="I481" s="240"/>
    </row>
    <row r="482" spans="1:9">
      <c r="A482" s="195"/>
      <c r="B482" s="195"/>
      <c r="C482" s="237"/>
      <c r="D482" s="195"/>
      <c r="E482" s="238"/>
      <c r="F482" s="238"/>
      <c r="G482" s="238"/>
      <c r="H482" s="239"/>
      <c r="I482" s="240"/>
    </row>
    <row r="483" spans="1:9">
      <c r="A483" s="195"/>
      <c r="B483" s="195"/>
      <c r="C483" s="237"/>
      <c r="D483" s="195"/>
      <c r="E483" s="238"/>
      <c r="F483" s="238"/>
      <c r="G483" s="238"/>
      <c r="H483" s="239"/>
      <c r="I483" s="240"/>
    </row>
    <row r="484" spans="1:9">
      <c r="A484" s="195"/>
      <c r="B484" s="195"/>
      <c r="C484" s="237"/>
      <c r="D484" s="195"/>
      <c r="E484" s="238"/>
      <c r="F484" s="238"/>
      <c r="G484" s="238"/>
      <c r="H484" s="239"/>
      <c r="I484" s="240"/>
    </row>
    <row r="485" spans="1:9">
      <c r="A485" s="195"/>
      <c r="B485" s="195"/>
      <c r="C485" s="237"/>
      <c r="D485" s="195"/>
      <c r="E485" s="238"/>
      <c r="F485" s="238"/>
      <c r="G485" s="238"/>
      <c r="H485" s="239"/>
      <c r="I485" s="240"/>
    </row>
    <row r="486" spans="1:9">
      <c r="A486" s="195"/>
      <c r="B486" s="195"/>
      <c r="C486" s="237"/>
      <c r="D486" s="195"/>
      <c r="E486" s="238"/>
      <c r="F486" s="238"/>
      <c r="G486" s="238"/>
      <c r="H486" s="239"/>
      <c r="I486" s="240"/>
    </row>
    <row r="487" spans="1:9">
      <c r="A487" s="195"/>
      <c r="B487" s="195"/>
      <c r="C487" s="237"/>
      <c r="D487" s="195"/>
      <c r="E487" s="238"/>
      <c r="F487" s="238"/>
      <c r="G487" s="238"/>
      <c r="H487" s="239"/>
      <c r="I487" s="240"/>
    </row>
    <row r="488" spans="1:9">
      <c r="A488" s="195"/>
      <c r="B488" s="195"/>
      <c r="C488" s="237"/>
      <c r="D488" s="195"/>
      <c r="E488" s="238"/>
      <c r="F488" s="238"/>
      <c r="G488" s="238"/>
      <c r="H488" s="239"/>
      <c r="I488" s="240"/>
    </row>
    <row r="489" spans="1:9">
      <c r="A489" s="195"/>
      <c r="B489" s="195"/>
      <c r="C489" s="237"/>
      <c r="D489" s="195"/>
      <c r="E489" s="238"/>
      <c r="F489" s="238"/>
      <c r="G489" s="238"/>
      <c r="H489" s="239"/>
      <c r="I489" s="240"/>
    </row>
    <row r="490" spans="1:9">
      <c r="A490" s="195"/>
      <c r="B490" s="195"/>
      <c r="C490" s="237"/>
      <c r="D490" s="195"/>
      <c r="E490" s="238"/>
      <c r="F490" s="238"/>
      <c r="G490" s="238"/>
      <c r="H490" s="239"/>
      <c r="I490" s="240"/>
    </row>
    <row r="491" spans="1:9">
      <c r="A491" s="195"/>
      <c r="B491" s="195"/>
      <c r="C491" s="237"/>
      <c r="D491" s="195"/>
      <c r="E491" s="238"/>
      <c r="F491" s="238"/>
      <c r="G491" s="238"/>
      <c r="H491" s="239"/>
      <c r="I491" s="240"/>
    </row>
    <row r="492" spans="1:9">
      <c r="A492" s="195"/>
      <c r="B492" s="195"/>
      <c r="C492" s="237"/>
      <c r="D492" s="195"/>
      <c r="E492" s="238"/>
      <c r="F492" s="238"/>
      <c r="G492" s="238"/>
      <c r="H492" s="239"/>
      <c r="I492" s="240"/>
    </row>
    <row r="493" spans="1:9">
      <c r="A493" s="195"/>
      <c r="B493" s="195"/>
      <c r="C493" s="237"/>
      <c r="D493" s="195"/>
      <c r="E493" s="238"/>
      <c r="F493" s="238"/>
      <c r="G493" s="238"/>
      <c r="H493" s="239"/>
      <c r="I493" s="240"/>
    </row>
    <row r="494" spans="1:9">
      <c r="A494" s="195"/>
      <c r="B494" s="195"/>
      <c r="C494" s="237"/>
      <c r="D494" s="195"/>
      <c r="E494" s="238"/>
      <c r="F494" s="238"/>
      <c r="G494" s="238"/>
      <c r="H494" s="239"/>
      <c r="I494" s="240"/>
    </row>
    <row r="495" spans="1:9">
      <c r="A495" s="195"/>
      <c r="B495" s="195"/>
      <c r="C495" s="237"/>
      <c r="D495" s="195"/>
      <c r="E495" s="238"/>
      <c r="F495" s="238"/>
      <c r="G495" s="238"/>
      <c r="H495" s="239"/>
      <c r="I495" s="240"/>
    </row>
    <row r="496" spans="1:9">
      <c r="A496" s="195"/>
      <c r="B496" s="195"/>
      <c r="C496" s="237"/>
      <c r="D496" s="195"/>
      <c r="E496" s="238"/>
      <c r="F496" s="238"/>
      <c r="G496" s="238"/>
      <c r="H496" s="239"/>
      <c r="I496" s="240"/>
    </row>
    <row r="497" spans="1:9">
      <c r="A497" s="195"/>
      <c r="B497" s="195"/>
      <c r="C497" s="237"/>
      <c r="D497" s="195"/>
      <c r="E497" s="238"/>
      <c r="F497" s="238"/>
      <c r="G497" s="238"/>
      <c r="H497" s="239"/>
      <c r="I497" s="240"/>
    </row>
    <row r="498" spans="1:9">
      <c r="A498" s="195"/>
      <c r="B498" s="195"/>
      <c r="C498" s="237"/>
      <c r="D498" s="195"/>
      <c r="E498" s="238"/>
      <c r="F498" s="238"/>
      <c r="G498" s="238"/>
      <c r="H498" s="239"/>
      <c r="I498" s="240"/>
    </row>
    <row r="499" spans="1:9">
      <c r="A499" s="195"/>
      <c r="B499" s="195"/>
      <c r="C499" s="237"/>
      <c r="D499" s="195"/>
      <c r="E499" s="238"/>
      <c r="F499" s="238"/>
      <c r="G499" s="238"/>
      <c r="H499" s="239"/>
      <c r="I499" s="240"/>
    </row>
    <row r="500" spans="1:9">
      <c r="A500" s="195"/>
      <c r="B500" s="195"/>
      <c r="C500" s="237"/>
      <c r="D500" s="195"/>
      <c r="E500" s="238"/>
      <c r="F500" s="238"/>
      <c r="G500" s="238"/>
      <c r="H500" s="239"/>
      <c r="I500" s="240"/>
    </row>
    <row r="501" spans="1:9">
      <c r="A501" s="195"/>
      <c r="B501" s="195"/>
      <c r="C501" s="237"/>
      <c r="D501" s="195"/>
      <c r="E501" s="238"/>
      <c r="F501" s="238"/>
      <c r="G501" s="238"/>
      <c r="H501" s="239"/>
      <c r="I501" s="240"/>
    </row>
    <row r="502" spans="1:9">
      <c r="A502" s="195"/>
      <c r="B502" s="195"/>
      <c r="C502" s="237"/>
      <c r="D502" s="195"/>
      <c r="E502" s="238"/>
      <c r="F502" s="238"/>
      <c r="G502" s="238"/>
      <c r="H502" s="239"/>
      <c r="I502" s="240"/>
    </row>
    <row r="503" spans="1:9">
      <c r="A503" s="195"/>
      <c r="B503" s="195"/>
      <c r="C503" s="237"/>
      <c r="D503" s="195"/>
      <c r="E503" s="238"/>
      <c r="F503" s="238"/>
      <c r="G503" s="238"/>
      <c r="H503" s="239"/>
      <c r="I503" s="240"/>
    </row>
    <row r="504" spans="1:9">
      <c r="A504" s="195"/>
      <c r="B504" s="195"/>
      <c r="C504" s="237"/>
      <c r="D504" s="195"/>
      <c r="E504" s="238"/>
      <c r="F504" s="238"/>
      <c r="G504" s="238"/>
      <c r="H504" s="239"/>
      <c r="I504" s="240"/>
    </row>
    <row r="505" spans="1:9">
      <c r="A505" s="195"/>
      <c r="B505" s="195"/>
      <c r="C505" s="237"/>
      <c r="D505" s="195"/>
      <c r="E505" s="238"/>
      <c r="F505" s="238"/>
      <c r="G505" s="238"/>
      <c r="H505" s="239"/>
      <c r="I505" s="240"/>
    </row>
    <row r="506" spans="1:9">
      <c r="A506" s="195"/>
      <c r="B506" s="195"/>
      <c r="C506" s="237"/>
      <c r="D506" s="195"/>
      <c r="E506" s="238"/>
      <c r="F506" s="238"/>
      <c r="G506" s="238"/>
      <c r="H506" s="239"/>
      <c r="I506" s="240"/>
    </row>
    <row r="507" spans="1:9">
      <c r="A507" s="195"/>
      <c r="B507" s="195"/>
      <c r="C507" s="237"/>
      <c r="D507" s="195"/>
      <c r="E507" s="238"/>
      <c r="F507" s="238"/>
      <c r="G507" s="238"/>
      <c r="H507" s="239"/>
      <c r="I507" s="240"/>
    </row>
    <row r="508" spans="1:9">
      <c r="A508" s="195"/>
      <c r="B508" s="195"/>
      <c r="C508" s="237"/>
      <c r="D508" s="195"/>
      <c r="E508" s="238"/>
      <c r="F508" s="238"/>
      <c r="G508" s="238"/>
      <c r="H508" s="239"/>
      <c r="I508" s="240"/>
    </row>
    <row r="509" spans="1:9">
      <c r="A509" s="195"/>
      <c r="B509" s="195"/>
      <c r="C509" s="237"/>
      <c r="D509" s="195"/>
      <c r="E509" s="238"/>
      <c r="F509" s="238"/>
      <c r="G509" s="238"/>
      <c r="H509" s="239"/>
      <c r="I509" s="240"/>
    </row>
    <row r="510" spans="1:9">
      <c r="A510" s="195"/>
      <c r="B510" s="195"/>
      <c r="C510" s="237"/>
      <c r="D510" s="195"/>
      <c r="E510" s="238"/>
      <c r="F510" s="238"/>
      <c r="G510" s="238"/>
      <c r="H510" s="239"/>
      <c r="I510" s="240"/>
    </row>
    <row r="511" spans="1:9">
      <c r="A511" s="195"/>
      <c r="B511" s="195"/>
      <c r="C511" s="237"/>
      <c r="D511" s="195"/>
      <c r="E511" s="238"/>
      <c r="F511" s="238"/>
      <c r="G511" s="238"/>
      <c r="H511" s="239"/>
      <c r="I511" s="240"/>
    </row>
    <row r="512" spans="1:9">
      <c r="A512" s="195"/>
      <c r="B512" s="195"/>
      <c r="C512" s="237"/>
      <c r="D512" s="195"/>
      <c r="E512" s="238"/>
      <c r="F512" s="238"/>
      <c r="G512" s="238"/>
      <c r="H512" s="239"/>
      <c r="I512" s="240"/>
    </row>
    <row r="513" spans="1:9">
      <c r="A513" s="195"/>
      <c r="B513" s="195"/>
      <c r="C513" s="237"/>
      <c r="D513" s="195"/>
      <c r="E513" s="238"/>
      <c r="F513" s="238"/>
      <c r="G513" s="238"/>
      <c r="H513" s="239"/>
      <c r="I513" s="240"/>
    </row>
    <row r="514" spans="1:9">
      <c r="A514" s="195"/>
      <c r="B514" s="195"/>
      <c r="C514" s="237"/>
      <c r="D514" s="195"/>
      <c r="E514" s="238"/>
      <c r="F514" s="238"/>
      <c r="G514" s="238"/>
      <c r="H514" s="239"/>
      <c r="I514" s="240"/>
    </row>
    <row r="515" spans="1:9">
      <c r="A515" s="195"/>
      <c r="B515" s="195"/>
      <c r="C515" s="237"/>
      <c r="D515" s="195"/>
      <c r="E515" s="238"/>
      <c r="F515" s="238"/>
      <c r="G515" s="238"/>
      <c r="H515" s="239"/>
      <c r="I515" s="240"/>
    </row>
    <row r="516" spans="1:9">
      <c r="A516" s="195"/>
      <c r="B516" s="195"/>
      <c r="C516" s="237"/>
      <c r="D516" s="195"/>
      <c r="E516" s="238"/>
      <c r="F516" s="238"/>
      <c r="G516" s="238"/>
      <c r="H516" s="239"/>
      <c r="I516" s="240"/>
    </row>
    <row r="517" spans="1:9">
      <c r="A517" s="195"/>
      <c r="B517" s="195"/>
      <c r="C517" s="237"/>
      <c r="D517" s="195"/>
      <c r="E517" s="238"/>
      <c r="F517" s="238"/>
      <c r="G517" s="238"/>
      <c r="H517" s="239"/>
      <c r="I517" s="240"/>
    </row>
    <row r="518" spans="1:9">
      <c r="A518" s="195"/>
      <c r="B518" s="195"/>
      <c r="C518" s="237"/>
      <c r="D518" s="195"/>
      <c r="E518" s="238"/>
      <c r="F518" s="238"/>
      <c r="G518" s="238"/>
      <c r="H518" s="239"/>
      <c r="I518" s="240"/>
    </row>
    <row r="519" spans="1:9">
      <c r="A519" s="195"/>
      <c r="B519" s="195"/>
      <c r="C519" s="237"/>
      <c r="D519" s="195"/>
      <c r="E519" s="238"/>
      <c r="F519" s="238"/>
      <c r="G519" s="238"/>
      <c r="H519" s="239"/>
      <c r="I519" s="240"/>
    </row>
    <row r="520" spans="1:9">
      <c r="A520" s="195"/>
      <c r="B520" s="195"/>
      <c r="C520" s="237"/>
      <c r="D520" s="195"/>
      <c r="E520" s="238"/>
      <c r="F520" s="238"/>
      <c r="G520" s="238"/>
      <c r="H520" s="239"/>
      <c r="I520" s="240"/>
    </row>
    <row r="521" spans="1:9">
      <c r="A521" s="195"/>
      <c r="B521" s="195"/>
      <c r="C521" s="237"/>
      <c r="D521" s="195"/>
      <c r="E521" s="238"/>
      <c r="F521" s="238"/>
      <c r="G521" s="238"/>
      <c r="H521" s="239"/>
      <c r="I521" s="240"/>
    </row>
    <row r="522" spans="1:9">
      <c r="A522" s="195"/>
      <c r="B522" s="195"/>
      <c r="C522" s="237"/>
      <c r="D522" s="195"/>
      <c r="E522" s="238"/>
      <c r="F522" s="238"/>
      <c r="G522" s="238"/>
      <c r="H522" s="239"/>
      <c r="I522" s="240"/>
    </row>
    <row r="523" spans="1:9">
      <c r="A523" s="195"/>
      <c r="B523" s="195"/>
      <c r="C523" s="237"/>
      <c r="D523" s="195"/>
      <c r="E523" s="238"/>
      <c r="F523" s="238"/>
      <c r="G523" s="238"/>
      <c r="H523" s="239"/>
      <c r="I523" s="240"/>
    </row>
    <row r="524" spans="1:9">
      <c r="A524" s="195"/>
      <c r="B524" s="195"/>
      <c r="C524" s="237"/>
      <c r="D524" s="195"/>
      <c r="E524" s="238"/>
      <c r="F524" s="238"/>
      <c r="G524" s="238"/>
      <c r="H524" s="239"/>
      <c r="I524" s="240"/>
    </row>
    <row r="525" spans="1:9">
      <c r="A525" s="195"/>
      <c r="B525" s="195"/>
      <c r="C525" s="237"/>
      <c r="D525" s="195"/>
      <c r="E525" s="238"/>
      <c r="F525" s="238"/>
      <c r="G525" s="238"/>
      <c r="H525" s="239"/>
      <c r="I525" s="240"/>
    </row>
    <row r="526" spans="1:9">
      <c r="A526" s="195"/>
      <c r="B526" s="195"/>
      <c r="C526" s="237"/>
      <c r="D526" s="195"/>
      <c r="E526" s="238"/>
      <c r="F526" s="238"/>
      <c r="G526" s="238"/>
      <c r="H526" s="239"/>
      <c r="I526" s="240"/>
    </row>
    <row r="527" spans="1:9">
      <c r="A527" s="195"/>
      <c r="B527" s="195"/>
      <c r="C527" s="237"/>
      <c r="D527" s="195"/>
      <c r="E527" s="238"/>
      <c r="F527" s="238"/>
      <c r="G527" s="238"/>
      <c r="H527" s="239"/>
      <c r="I527" s="240"/>
    </row>
    <row r="528" spans="1:9">
      <c r="A528" s="195"/>
      <c r="B528" s="195"/>
      <c r="C528" s="237"/>
      <c r="D528" s="195"/>
      <c r="E528" s="238"/>
      <c r="F528" s="238"/>
      <c r="G528" s="238"/>
      <c r="H528" s="239"/>
      <c r="I528" s="240"/>
    </row>
    <row r="529" spans="1:9">
      <c r="A529" s="195"/>
      <c r="B529" s="195"/>
      <c r="C529" s="237"/>
      <c r="D529" s="195"/>
      <c r="E529" s="238"/>
      <c r="F529" s="238"/>
      <c r="G529" s="238"/>
      <c r="H529" s="239"/>
      <c r="I529" s="240"/>
    </row>
    <row r="530" spans="1:9">
      <c r="A530" s="195"/>
      <c r="B530" s="195"/>
      <c r="C530" s="237"/>
      <c r="D530" s="195"/>
      <c r="E530" s="238"/>
      <c r="F530" s="238"/>
      <c r="G530" s="238"/>
      <c r="H530" s="239"/>
      <c r="I530" s="240"/>
    </row>
    <row r="531" spans="1:9">
      <c r="A531" s="195"/>
      <c r="B531" s="195"/>
      <c r="C531" s="237"/>
      <c r="D531" s="195"/>
      <c r="E531" s="238"/>
      <c r="F531" s="238"/>
      <c r="G531" s="238"/>
      <c r="H531" s="239"/>
      <c r="I531" s="240"/>
    </row>
    <row r="532" spans="1:9">
      <c r="A532" s="195"/>
      <c r="B532" s="195"/>
      <c r="C532" s="237"/>
      <c r="D532" s="195"/>
      <c r="E532" s="238"/>
      <c r="F532" s="238"/>
      <c r="G532" s="238"/>
      <c r="H532" s="239"/>
      <c r="I532" s="240"/>
    </row>
    <row r="533" spans="1:9">
      <c r="A533" s="195"/>
      <c r="B533" s="195"/>
      <c r="C533" s="237"/>
      <c r="D533" s="195"/>
      <c r="E533" s="238"/>
      <c r="F533" s="238"/>
      <c r="G533" s="238"/>
      <c r="H533" s="239"/>
      <c r="I533" s="240"/>
    </row>
    <row r="534" spans="1:9">
      <c r="A534" s="195"/>
      <c r="B534" s="195"/>
      <c r="C534" s="237"/>
      <c r="D534" s="195"/>
      <c r="E534" s="238"/>
      <c r="F534" s="238"/>
      <c r="G534" s="238"/>
      <c r="H534" s="239"/>
      <c r="I534" s="240"/>
    </row>
    <row r="535" spans="1:9">
      <c r="A535" s="195"/>
      <c r="B535" s="195"/>
      <c r="C535" s="237"/>
      <c r="D535" s="195"/>
      <c r="E535" s="238"/>
      <c r="F535" s="238"/>
      <c r="G535" s="238"/>
      <c r="H535" s="239"/>
      <c r="I535" s="240"/>
    </row>
    <row r="536" spans="1:9">
      <c r="A536" s="195"/>
      <c r="B536" s="195"/>
      <c r="C536" s="237"/>
      <c r="D536" s="195"/>
      <c r="E536" s="238"/>
      <c r="F536" s="238"/>
      <c r="G536" s="238"/>
      <c r="H536" s="239"/>
      <c r="I536" s="240"/>
    </row>
    <row r="537" spans="1:9">
      <c r="A537" s="195"/>
      <c r="B537" s="195"/>
      <c r="C537" s="237"/>
      <c r="D537" s="195"/>
      <c r="E537" s="238"/>
      <c r="F537" s="238"/>
      <c r="G537" s="238"/>
      <c r="H537" s="239"/>
      <c r="I537" s="240"/>
    </row>
    <row r="538" spans="1:9">
      <c r="A538" s="195"/>
      <c r="B538" s="195"/>
      <c r="C538" s="237"/>
      <c r="D538" s="195"/>
      <c r="E538" s="238"/>
      <c r="F538" s="238"/>
      <c r="G538" s="238"/>
      <c r="H538" s="239"/>
      <c r="I538" s="240"/>
    </row>
    <row r="539" spans="1:9">
      <c r="A539" s="195"/>
      <c r="B539" s="195"/>
      <c r="C539" s="237"/>
      <c r="D539" s="195"/>
      <c r="E539" s="238"/>
      <c r="F539" s="238"/>
      <c r="G539" s="238"/>
      <c r="H539" s="239"/>
      <c r="I539" s="240"/>
    </row>
    <row r="540" spans="1:9">
      <c r="A540" s="195"/>
      <c r="B540" s="195"/>
      <c r="C540" s="237"/>
      <c r="D540" s="195"/>
      <c r="E540" s="238"/>
      <c r="F540" s="238"/>
      <c r="G540" s="238"/>
      <c r="H540" s="239"/>
      <c r="I540" s="240"/>
    </row>
    <row r="541" spans="1:9">
      <c r="A541" s="195"/>
      <c r="B541" s="195"/>
      <c r="C541" s="237"/>
      <c r="D541" s="195"/>
      <c r="E541" s="238"/>
      <c r="F541" s="238"/>
      <c r="G541" s="238"/>
      <c r="H541" s="239"/>
      <c r="I541" s="240"/>
    </row>
    <row r="542" spans="1:9">
      <c r="A542" s="195"/>
      <c r="B542" s="195"/>
      <c r="C542" s="237"/>
      <c r="D542" s="195"/>
      <c r="E542" s="238"/>
      <c r="F542" s="238"/>
      <c r="G542" s="238"/>
      <c r="H542" s="239"/>
      <c r="I542" s="240"/>
    </row>
    <row r="543" spans="1:9">
      <c r="A543" s="195"/>
      <c r="B543" s="195"/>
      <c r="C543" s="237"/>
      <c r="D543" s="195"/>
      <c r="E543" s="238"/>
      <c r="F543" s="238"/>
      <c r="G543" s="238"/>
      <c r="H543" s="239"/>
      <c r="I543" s="240"/>
    </row>
    <row r="544" spans="1:9">
      <c r="A544" s="195"/>
      <c r="B544" s="195"/>
      <c r="C544" s="237"/>
      <c r="D544" s="195"/>
      <c r="E544" s="238"/>
      <c r="F544" s="238"/>
      <c r="G544" s="238"/>
      <c r="H544" s="239"/>
      <c r="I544" s="240"/>
    </row>
    <row r="545" spans="1:9">
      <c r="A545" s="195"/>
      <c r="B545" s="195"/>
      <c r="C545" s="237"/>
      <c r="D545" s="195"/>
      <c r="E545" s="238"/>
      <c r="F545" s="238"/>
      <c r="G545" s="238"/>
      <c r="H545" s="239"/>
      <c r="I545" s="240"/>
    </row>
    <row r="546" spans="1:9">
      <c r="A546" s="195"/>
      <c r="B546" s="195"/>
      <c r="C546" s="237"/>
      <c r="D546" s="195"/>
      <c r="E546" s="238"/>
      <c r="F546" s="238"/>
      <c r="G546" s="238"/>
      <c r="H546" s="239"/>
      <c r="I546" s="240"/>
    </row>
    <row r="547" spans="1:9">
      <c r="A547" s="195"/>
      <c r="B547" s="195"/>
      <c r="C547" s="237"/>
      <c r="D547" s="195"/>
      <c r="E547" s="238"/>
      <c r="F547" s="238"/>
      <c r="G547" s="238"/>
      <c r="H547" s="239"/>
      <c r="I547" s="240"/>
    </row>
    <row r="548" spans="1:9">
      <c r="A548" s="195"/>
      <c r="B548" s="195"/>
      <c r="C548" s="237"/>
      <c r="D548" s="195"/>
      <c r="E548" s="238"/>
      <c r="F548" s="238"/>
      <c r="G548" s="238"/>
      <c r="H548" s="239"/>
      <c r="I548" s="240"/>
    </row>
    <row r="549" spans="1:9">
      <c r="A549" s="195"/>
      <c r="B549" s="195"/>
      <c r="C549" s="237"/>
      <c r="D549" s="195"/>
      <c r="E549" s="238"/>
      <c r="F549" s="238"/>
      <c r="G549" s="238"/>
      <c r="H549" s="239"/>
      <c r="I549" s="240"/>
    </row>
    <row r="550" spans="1:9">
      <c r="A550" s="195"/>
      <c r="B550" s="195"/>
      <c r="C550" s="237"/>
      <c r="D550" s="195"/>
      <c r="E550" s="238"/>
      <c r="F550" s="238"/>
      <c r="G550" s="238"/>
      <c r="H550" s="239"/>
      <c r="I550" s="240"/>
    </row>
    <row r="551" spans="1:9">
      <c r="A551" s="195"/>
      <c r="B551" s="195"/>
      <c r="C551" s="237"/>
      <c r="D551" s="195"/>
      <c r="E551" s="238"/>
      <c r="F551" s="238"/>
      <c r="G551" s="238"/>
      <c r="H551" s="239"/>
      <c r="I551" s="240"/>
    </row>
    <row r="552" spans="1:9">
      <c r="A552" s="195"/>
      <c r="B552" s="195"/>
      <c r="C552" s="237"/>
      <c r="D552" s="195"/>
      <c r="E552" s="238"/>
      <c r="F552" s="238"/>
      <c r="G552" s="238"/>
      <c r="H552" s="239"/>
      <c r="I552" s="240"/>
    </row>
    <row r="553" spans="1:9">
      <c r="A553" s="195"/>
      <c r="B553" s="195"/>
      <c r="C553" s="237"/>
      <c r="D553" s="195"/>
      <c r="E553" s="238"/>
      <c r="F553" s="238"/>
      <c r="G553" s="238"/>
      <c r="H553" s="239"/>
      <c r="I553" s="240"/>
    </row>
    <row r="554" spans="1:9">
      <c r="A554" s="195"/>
      <c r="B554" s="195"/>
      <c r="C554" s="237"/>
      <c r="D554" s="195"/>
      <c r="E554" s="238"/>
      <c r="F554" s="238"/>
      <c r="G554" s="238"/>
      <c r="H554" s="239"/>
      <c r="I554" s="240"/>
    </row>
    <row r="555" spans="1:9">
      <c r="A555" s="195"/>
      <c r="B555" s="195"/>
      <c r="C555" s="237"/>
      <c r="D555" s="195"/>
      <c r="E555" s="238"/>
      <c r="F555" s="238"/>
      <c r="G555" s="238"/>
      <c r="H555" s="239"/>
      <c r="I555" s="240"/>
    </row>
    <row r="556" spans="1:9">
      <c r="A556" s="195"/>
      <c r="B556" s="195"/>
      <c r="C556" s="237"/>
      <c r="D556" s="195"/>
      <c r="E556" s="238"/>
      <c r="F556" s="238"/>
      <c r="G556" s="238"/>
      <c r="H556" s="239"/>
      <c r="I556" s="240"/>
    </row>
    <row r="557" spans="1:9">
      <c r="A557" s="195"/>
      <c r="B557" s="195"/>
      <c r="C557" s="237"/>
      <c r="D557" s="195"/>
      <c r="E557" s="238"/>
      <c r="F557" s="238"/>
      <c r="G557" s="238"/>
      <c r="H557" s="239"/>
      <c r="I557" s="240"/>
    </row>
    <row r="558" spans="1:9">
      <c r="A558" s="195"/>
      <c r="B558" s="195"/>
      <c r="C558" s="237"/>
      <c r="D558" s="195"/>
      <c r="E558" s="238"/>
      <c r="F558" s="238"/>
      <c r="G558" s="238"/>
      <c r="H558" s="239"/>
      <c r="I558" s="240"/>
    </row>
    <row r="559" spans="1:9">
      <c r="A559" s="195"/>
      <c r="B559" s="195"/>
      <c r="C559" s="237"/>
      <c r="D559" s="195"/>
      <c r="E559" s="238"/>
      <c r="F559" s="238"/>
      <c r="G559" s="238"/>
      <c r="H559" s="239"/>
      <c r="I559" s="240"/>
    </row>
    <row r="560" spans="1:9">
      <c r="A560" s="195"/>
      <c r="B560" s="195"/>
      <c r="C560" s="237"/>
      <c r="D560" s="195"/>
      <c r="E560" s="238"/>
      <c r="F560" s="238"/>
      <c r="G560" s="238"/>
      <c r="H560" s="239"/>
      <c r="I560" s="240"/>
    </row>
    <row r="561" spans="1:9">
      <c r="A561" s="195"/>
      <c r="B561" s="195"/>
      <c r="C561" s="237"/>
      <c r="D561" s="195"/>
      <c r="E561" s="238"/>
      <c r="F561" s="238"/>
      <c r="G561" s="238"/>
      <c r="H561" s="239"/>
      <c r="I561" s="240"/>
    </row>
    <row r="562" spans="1:9">
      <c r="A562" s="195"/>
      <c r="B562" s="195"/>
      <c r="C562" s="237"/>
      <c r="D562" s="195"/>
      <c r="E562" s="238"/>
      <c r="F562" s="238"/>
      <c r="G562" s="238"/>
      <c r="H562" s="239"/>
      <c r="I562" s="240"/>
    </row>
    <row r="563" spans="1:9">
      <c r="A563" s="195"/>
      <c r="B563" s="195"/>
      <c r="C563" s="237"/>
      <c r="D563" s="195"/>
      <c r="E563" s="238"/>
      <c r="F563" s="238"/>
      <c r="G563" s="238"/>
      <c r="H563" s="239"/>
      <c r="I563" s="240"/>
    </row>
    <row r="564" spans="1:9">
      <c r="A564" s="195"/>
      <c r="B564" s="195"/>
      <c r="C564" s="237"/>
      <c r="D564" s="195"/>
      <c r="E564" s="238"/>
      <c r="F564" s="238"/>
      <c r="G564" s="238"/>
      <c r="H564" s="239"/>
      <c r="I564" s="240"/>
    </row>
    <row r="565" spans="1:9">
      <c r="A565" s="195"/>
      <c r="B565" s="195"/>
      <c r="C565" s="237"/>
      <c r="D565" s="195"/>
      <c r="E565" s="238"/>
      <c r="F565" s="238"/>
      <c r="G565" s="238"/>
      <c r="H565" s="239"/>
      <c r="I565" s="240"/>
    </row>
    <row r="566" spans="1:9">
      <c r="A566" s="195"/>
      <c r="B566" s="195"/>
      <c r="C566" s="237"/>
      <c r="D566" s="195"/>
      <c r="E566" s="238"/>
      <c r="F566" s="238"/>
      <c r="G566" s="238"/>
      <c r="H566" s="239"/>
      <c r="I566" s="240"/>
    </row>
    <row r="567" spans="1:9">
      <c r="A567" s="195"/>
      <c r="B567" s="195"/>
      <c r="C567" s="237"/>
      <c r="D567" s="195"/>
      <c r="E567" s="238"/>
      <c r="F567" s="238"/>
      <c r="G567" s="238"/>
      <c r="H567" s="239"/>
      <c r="I567" s="240"/>
    </row>
    <row r="568" spans="1:9">
      <c r="A568" s="195"/>
      <c r="B568" s="195"/>
      <c r="C568" s="237"/>
      <c r="D568" s="195"/>
      <c r="E568" s="238"/>
      <c r="F568" s="238"/>
      <c r="G568" s="238"/>
      <c r="H568" s="239"/>
      <c r="I568" s="240"/>
    </row>
    <row r="569" spans="1:9">
      <c r="A569" s="195"/>
      <c r="B569" s="195"/>
      <c r="C569" s="237"/>
      <c r="D569" s="195"/>
      <c r="E569" s="238"/>
      <c r="F569" s="238"/>
      <c r="G569" s="238"/>
      <c r="H569" s="239"/>
      <c r="I569" s="240"/>
    </row>
    <row r="570" spans="1:9">
      <c r="A570" s="195"/>
      <c r="B570" s="195"/>
      <c r="C570" s="237"/>
      <c r="D570" s="195"/>
      <c r="E570" s="238"/>
      <c r="F570" s="238"/>
      <c r="G570" s="238"/>
      <c r="H570" s="239"/>
      <c r="I570" s="240"/>
    </row>
    <row r="571" spans="1:9">
      <c r="A571" s="195"/>
      <c r="B571" s="195"/>
      <c r="C571" s="237"/>
      <c r="D571" s="195"/>
      <c r="E571" s="238"/>
      <c r="F571" s="238"/>
      <c r="G571" s="238"/>
      <c r="H571" s="239"/>
      <c r="I571" s="240"/>
    </row>
    <row r="572" spans="1:9">
      <c r="A572" s="195"/>
      <c r="B572" s="195"/>
      <c r="C572" s="237"/>
      <c r="D572" s="195"/>
      <c r="E572" s="238"/>
      <c r="F572" s="238"/>
      <c r="G572" s="238"/>
      <c r="H572" s="239"/>
      <c r="I572" s="240"/>
    </row>
    <row r="573" spans="1:9">
      <c r="A573" s="195"/>
      <c r="B573" s="195"/>
      <c r="C573" s="237"/>
      <c r="D573" s="195"/>
      <c r="E573" s="238"/>
      <c r="F573" s="238"/>
      <c r="G573" s="238"/>
      <c r="H573" s="239"/>
      <c r="I573" s="240"/>
    </row>
    <row r="574" spans="1:9">
      <c r="A574" s="195"/>
      <c r="B574" s="195"/>
      <c r="C574" s="237"/>
      <c r="D574" s="195"/>
      <c r="E574" s="238"/>
      <c r="F574" s="238"/>
      <c r="G574" s="238"/>
      <c r="H574" s="239"/>
      <c r="I574" s="240"/>
    </row>
    <row r="575" spans="1:9">
      <c r="A575" s="195"/>
      <c r="B575" s="195"/>
      <c r="C575" s="237"/>
      <c r="D575" s="195"/>
      <c r="E575" s="238"/>
      <c r="F575" s="238"/>
      <c r="G575" s="238"/>
      <c r="H575" s="239"/>
      <c r="I575" s="240"/>
    </row>
    <row r="576" spans="1:9">
      <c r="A576" s="195"/>
      <c r="B576" s="195"/>
      <c r="C576" s="237"/>
      <c r="D576" s="195"/>
      <c r="E576" s="238"/>
      <c r="F576" s="238"/>
      <c r="G576" s="238"/>
      <c r="H576" s="239"/>
      <c r="I576" s="240"/>
    </row>
    <row r="577" spans="1:9">
      <c r="A577" s="195"/>
      <c r="B577" s="195"/>
      <c r="C577" s="237"/>
      <c r="D577" s="195"/>
      <c r="E577" s="238"/>
      <c r="F577" s="238"/>
      <c r="G577" s="238"/>
      <c r="H577" s="239"/>
      <c r="I577" s="240"/>
    </row>
    <row r="578" spans="1:9">
      <c r="A578" s="195"/>
      <c r="B578" s="195"/>
      <c r="C578" s="237"/>
      <c r="D578" s="195"/>
      <c r="E578" s="238"/>
      <c r="F578" s="238"/>
      <c r="G578" s="238"/>
      <c r="H578" s="239"/>
      <c r="I578" s="240"/>
    </row>
    <row r="579" spans="1:9">
      <c r="A579" s="195"/>
      <c r="B579" s="195"/>
      <c r="C579" s="237"/>
      <c r="D579" s="195"/>
      <c r="E579" s="238"/>
      <c r="F579" s="238"/>
      <c r="G579" s="238"/>
      <c r="H579" s="239"/>
      <c r="I579" s="240"/>
    </row>
    <row r="580" spans="1:9">
      <c r="A580" s="195"/>
      <c r="B580" s="195"/>
      <c r="C580" s="237"/>
      <c r="D580" s="195"/>
      <c r="E580" s="238"/>
      <c r="F580" s="238"/>
      <c r="G580" s="238"/>
      <c r="H580" s="239"/>
      <c r="I580" s="240"/>
    </row>
    <row r="581" spans="1:9">
      <c r="A581" s="195"/>
      <c r="B581" s="195"/>
      <c r="C581" s="237"/>
      <c r="D581" s="195"/>
      <c r="E581" s="238"/>
      <c r="F581" s="238"/>
      <c r="G581" s="238"/>
      <c r="H581" s="239"/>
      <c r="I581" s="240"/>
    </row>
    <row r="582" spans="1:9">
      <c r="A582" s="195"/>
      <c r="B582" s="195"/>
      <c r="C582" s="237"/>
      <c r="D582" s="195"/>
      <c r="E582" s="238"/>
      <c r="F582" s="238"/>
      <c r="G582" s="238"/>
      <c r="H582" s="239"/>
      <c r="I582" s="240"/>
    </row>
    <row r="583" spans="1:9">
      <c r="A583" s="195"/>
      <c r="B583" s="195"/>
      <c r="C583" s="237"/>
      <c r="D583" s="195"/>
      <c r="E583" s="238"/>
      <c r="F583" s="238"/>
      <c r="G583" s="238"/>
      <c r="H583" s="239"/>
      <c r="I583" s="240"/>
    </row>
    <row r="584" spans="1:9">
      <c r="A584" s="195"/>
      <c r="B584" s="195"/>
      <c r="C584" s="237"/>
      <c r="D584" s="195"/>
      <c r="E584" s="238"/>
      <c r="F584" s="238"/>
      <c r="G584" s="238"/>
      <c r="H584" s="239"/>
      <c r="I584" s="240"/>
    </row>
    <row r="585" spans="1:9">
      <c r="A585" s="195"/>
      <c r="B585" s="195"/>
      <c r="C585" s="237"/>
      <c r="D585" s="195"/>
      <c r="E585" s="238"/>
      <c r="F585" s="238"/>
      <c r="G585" s="238"/>
      <c r="H585" s="239"/>
      <c r="I585" s="240"/>
    </row>
    <row r="586" spans="1:9">
      <c r="A586" s="195"/>
      <c r="B586" s="195"/>
      <c r="C586" s="237"/>
      <c r="D586" s="195"/>
      <c r="E586" s="238"/>
      <c r="F586" s="238"/>
      <c r="G586" s="238"/>
      <c r="H586" s="239"/>
      <c r="I586" s="240"/>
    </row>
    <row r="587" spans="1:9">
      <c r="A587" s="195"/>
      <c r="B587" s="195"/>
      <c r="C587" s="237"/>
      <c r="D587" s="195"/>
      <c r="E587" s="238"/>
      <c r="F587" s="238"/>
      <c r="G587" s="238"/>
      <c r="H587" s="239"/>
      <c r="I587" s="240"/>
    </row>
    <row r="588" spans="1:9">
      <c r="A588" s="195"/>
      <c r="B588" s="195"/>
      <c r="C588" s="237"/>
      <c r="D588" s="195"/>
      <c r="E588" s="238"/>
      <c r="F588" s="238"/>
      <c r="G588" s="238"/>
      <c r="H588" s="239"/>
      <c r="I588" s="240"/>
    </row>
    <row r="589" spans="1:9">
      <c r="A589" s="195"/>
      <c r="B589" s="195"/>
      <c r="C589" s="237"/>
      <c r="D589" s="195"/>
      <c r="E589" s="238"/>
      <c r="F589" s="238"/>
      <c r="G589" s="238"/>
      <c r="H589" s="239"/>
      <c r="I589" s="240"/>
    </row>
    <row r="590" spans="1:9">
      <c r="A590" s="195"/>
      <c r="B590" s="195"/>
      <c r="C590" s="237"/>
      <c r="D590" s="195"/>
      <c r="E590" s="238"/>
      <c r="F590" s="238"/>
      <c r="G590" s="238"/>
      <c r="H590" s="239"/>
      <c r="I590" s="240"/>
    </row>
    <row r="591" spans="1:9">
      <c r="A591" s="195"/>
      <c r="B591" s="195"/>
      <c r="C591" s="237"/>
      <c r="D591" s="195"/>
      <c r="E591" s="238"/>
      <c r="F591" s="238"/>
      <c r="G591" s="238"/>
      <c r="H591" s="239"/>
      <c r="I591" s="240"/>
    </row>
    <row r="592" spans="1:9">
      <c r="A592" s="195"/>
      <c r="B592" s="195"/>
      <c r="C592" s="237"/>
      <c r="D592" s="195"/>
      <c r="E592" s="238"/>
      <c r="F592" s="238"/>
      <c r="G592" s="238"/>
      <c r="H592" s="239"/>
      <c r="I592" s="240"/>
    </row>
    <row r="593" spans="1:9">
      <c r="A593" s="195"/>
      <c r="B593" s="195"/>
      <c r="C593" s="237"/>
      <c r="D593" s="195"/>
      <c r="E593" s="238"/>
      <c r="F593" s="238"/>
      <c r="G593" s="238"/>
      <c r="H593" s="239"/>
      <c r="I593" s="240"/>
    </row>
    <row r="594" spans="1:9">
      <c r="A594" s="195"/>
      <c r="B594" s="195"/>
      <c r="C594" s="237"/>
      <c r="D594" s="195"/>
      <c r="E594" s="238"/>
      <c r="F594" s="238"/>
      <c r="G594" s="238"/>
      <c r="H594" s="239"/>
      <c r="I594" s="240"/>
    </row>
    <row r="595" spans="1:9">
      <c r="A595" s="195"/>
      <c r="B595" s="195"/>
      <c r="C595" s="237"/>
      <c r="D595" s="195"/>
      <c r="E595" s="238"/>
      <c r="F595" s="238"/>
      <c r="G595" s="238"/>
      <c r="H595" s="239"/>
      <c r="I595" s="240"/>
    </row>
    <row r="596" spans="1:9">
      <c r="A596" s="195"/>
      <c r="B596" s="195"/>
      <c r="C596" s="237"/>
      <c r="D596" s="195"/>
      <c r="E596" s="238"/>
      <c r="F596" s="238"/>
      <c r="G596" s="238"/>
      <c r="H596" s="239"/>
      <c r="I596" s="240"/>
    </row>
    <row r="597" spans="1:9">
      <c r="A597" s="195"/>
      <c r="B597" s="195"/>
      <c r="C597" s="237"/>
      <c r="D597" s="195"/>
      <c r="E597" s="238"/>
      <c r="F597" s="238"/>
      <c r="G597" s="238"/>
      <c r="H597" s="239"/>
      <c r="I597" s="240"/>
    </row>
    <row r="598" spans="1:9">
      <c r="A598" s="195"/>
      <c r="B598" s="195"/>
      <c r="C598" s="237"/>
      <c r="D598" s="195"/>
      <c r="E598" s="238"/>
      <c r="F598" s="238"/>
      <c r="G598" s="238"/>
      <c r="H598" s="239"/>
      <c r="I598" s="240"/>
    </row>
    <row r="599" spans="1:9">
      <c r="A599" s="195"/>
      <c r="B599" s="195"/>
      <c r="C599" s="237"/>
      <c r="D599" s="195"/>
      <c r="E599" s="238"/>
      <c r="F599" s="238"/>
      <c r="G599" s="238"/>
      <c r="H599" s="239"/>
      <c r="I599" s="240"/>
    </row>
    <row r="600" spans="1:9">
      <c r="A600" s="195"/>
      <c r="B600" s="195"/>
      <c r="C600" s="237"/>
      <c r="D600" s="195"/>
      <c r="E600" s="238"/>
      <c r="F600" s="238"/>
      <c r="G600" s="238"/>
      <c r="H600" s="239"/>
      <c r="I600" s="240"/>
    </row>
    <row r="601" spans="1:9">
      <c r="A601" s="195"/>
      <c r="B601" s="195"/>
      <c r="C601" s="237"/>
      <c r="D601" s="195"/>
      <c r="E601" s="238"/>
      <c r="F601" s="238"/>
      <c r="G601" s="238"/>
      <c r="H601" s="239"/>
      <c r="I601" s="240"/>
    </row>
    <row r="602" spans="1:9">
      <c r="A602" s="195"/>
      <c r="B602" s="195"/>
      <c r="C602" s="237"/>
      <c r="D602" s="195"/>
      <c r="E602" s="238"/>
      <c r="F602" s="238"/>
      <c r="G602" s="238"/>
      <c r="H602" s="239"/>
      <c r="I602" s="240"/>
    </row>
    <row r="603" spans="1:9">
      <c r="A603" s="195"/>
      <c r="B603" s="195"/>
      <c r="C603" s="237"/>
      <c r="D603" s="195"/>
      <c r="E603" s="238"/>
      <c r="F603" s="238"/>
      <c r="G603" s="238"/>
      <c r="H603" s="239"/>
      <c r="I603" s="240"/>
    </row>
    <row r="604" spans="1:9">
      <c r="A604" s="195"/>
      <c r="B604" s="195"/>
      <c r="C604" s="237"/>
      <c r="D604" s="195"/>
      <c r="E604" s="238"/>
      <c r="F604" s="238"/>
      <c r="G604" s="238"/>
      <c r="H604" s="239"/>
      <c r="I604" s="240"/>
    </row>
    <row r="605" spans="1:9">
      <c r="A605" s="195"/>
      <c r="B605" s="195"/>
      <c r="C605" s="237"/>
      <c r="D605" s="195"/>
      <c r="E605" s="238"/>
      <c r="F605" s="238"/>
      <c r="G605" s="238"/>
      <c r="H605" s="239"/>
      <c r="I605" s="240"/>
    </row>
    <row r="606" spans="1:9">
      <c r="A606" s="195"/>
      <c r="B606" s="195"/>
      <c r="C606" s="237"/>
      <c r="D606" s="195"/>
      <c r="E606" s="238"/>
      <c r="F606" s="238"/>
      <c r="G606" s="238"/>
      <c r="H606" s="239"/>
      <c r="I606" s="240"/>
    </row>
    <row r="607" spans="1:9">
      <c r="A607" s="195"/>
      <c r="B607" s="195"/>
      <c r="C607" s="237"/>
      <c r="D607" s="195"/>
      <c r="E607" s="238"/>
      <c r="F607" s="238"/>
      <c r="G607" s="238"/>
      <c r="H607" s="239"/>
      <c r="I607" s="240"/>
    </row>
    <row r="608" spans="1:9">
      <c r="A608" s="195"/>
      <c r="B608" s="195"/>
      <c r="C608" s="237"/>
      <c r="D608" s="195"/>
      <c r="E608" s="238"/>
      <c r="F608" s="238"/>
      <c r="G608" s="238"/>
      <c r="H608" s="239"/>
      <c r="I608" s="240"/>
    </row>
    <row r="609" spans="1:9">
      <c r="A609" s="195"/>
      <c r="B609" s="195"/>
      <c r="C609" s="237"/>
      <c r="D609" s="195"/>
      <c r="E609" s="238"/>
      <c r="F609" s="238"/>
      <c r="G609" s="238"/>
      <c r="H609" s="239"/>
      <c r="I609" s="240"/>
    </row>
    <row r="610" spans="1:9">
      <c r="A610" s="195"/>
      <c r="B610" s="195"/>
      <c r="C610" s="237"/>
      <c r="D610" s="195"/>
      <c r="E610" s="238"/>
      <c r="F610" s="238"/>
      <c r="G610" s="238"/>
      <c r="H610" s="239"/>
      <c r="I610" s="240"/>
    </row>
    <row r="611" spans="1:9">
      <c r="A611" s="195"/>
      <c r="B611" s="195"/>
      <c r="C611" s="237"/>
      <c r="D611" s="195"/>
      <c r="E611" s="238"/>
      <c r="F611" s="238"/>
      <c r="G611" s="238"/>
      <c r="H611" s="239"/>
      <c r="I611" s="240"/>
    </row>
    <row r="612" spans="1:9">
      <c r="A612" s="195"/>
      <c r="B612" s="195"/>
      <c r="C612" s="237"/>
      <c r="D612" s="195"/>
      <c r="E612" s="238"/>
      <c r="F612" s="238"/>
      <c r="G612" s="238"/>
      <c r="H612" s="239"/>
      <c r="I612" s="240"/>
    </row>
    <row r="613" spans="1:9">
      <c r="A613" s="195"/>
      <c r="B613" s="195"/>
      <c r="C613" s="237"/>
      <c r="D613" s="195"/>
      <c r="E613" s="238"/>
      <c r="F613" s="238"/>
      <c r="G613" s="238"/>
      <c r="H613" s="239"/>
      <c r="I613" s="240"/>
    </row>
    <row r="614" spans="1:9">
      <c r="A614" s="195"/>
      <c r="B614" s="195"/>
      <c r="C614" s="237"/>
      <c r="D614" s="195"/>
      <c r="E614" s="238"/>
      <c r="F614" s="238"/>
      <c r="G614" s="238"/>
      <c r="H614" s="239"/>
      <c r="I614" s="240"/>
    </row>
    <row r="615" spans="1:9">
      <c r="A615" s="195"/>
      <c r="B615" s="195"/>
      <c r="C615" s="237"/>
      <c r="D615" s="195"/>
      <c r="E615" s="238"/>
      <c r="F615" s="238"/>
      <c r="G615" s="238"/>
      <c r="H615" s="239"/>
      <c r="I615" s="240"/>
    </row>
    <row r="616" spans="1:9">
      <c r="A616" s="195"/>
      <c r="B616" s="195"/>
      <c r="C616" s="237"/>
      <c r="D616" s="195"/>
      <c r="E616" s="238"/>
      <c r="F616" s="238"/>
      <c r="G616" s="238"/>
      <c r="H616" s="239"/>
      <c r="I616" s="240"/>
    </row>
    <row r="617" spans="1:9">
      <c r="A617" s="195"/>
      <c r="B617" s="195"/>
      <c r="C617" s="237"/>
      <c r="D617" s="195"/>
      <c r="E617" s="238"/>
      <c r="F617" s="238"/>
      <c r="G617" s="238"/>
      <c r="H617" s="239"/>
      <c r="I617" s="240"/>
    </row>
    <row r="618" spans="1:9">
      <c r="A618" s="195"/>
      <c r="B618" s="195"/>
      <c r="C618" s="237"/>
      <c r="D618" s="195"/>
      <c r="E618" s="238"/>
      <c r="F618" s="238"/>
      <c r="G618" s="238"/>
      <c r="H618" s="239"/>
      <c r="I618" s="240"/>
    </row>
    <row r="619" spans="1:9">
      <c r="A619" s="195"/>
      <c r="B619" s="195"/>
      <c r="C619" s="237"/>
      <c r="D619" s="195"/>
      <c r="E619" s="238"/>
      <c r="F619" s="238"/>
      <c r="G619" s="238"/>
      <c r="H619" s="239"/>
      <c r="I619" s="240"/>
    </row>
    <row r="620" spans="1:9">
      <c r="A620" s="195"/>
      <c r="B620" s="195"/>
      <c r="C620" s="237"/>
      <c r="D620" s="195"/>
      <c r="E620" s="238"/>
      <c r="F620" s="238"/>
      <c r="G620" s="238"/>
      <c r="H620" s="239"/>
      <c r="I620" s="240"/>
    </row>
    <row r="621" spans="1:9">
      <c r="A621" s="195"/>
      <c r="B621" s="195"/>
      <c r="C621" s="237"/>
      <c r="D621" s="195"/>
      <c r="E621" s="238"/>
      <c r="F621" s="238"/>
      <c r="G621" s="238"/>
      <c r="H621" s="239"/>
      <c r="I621" s="240"/>
    </row>
    <row r="622" spans="1:9">
      <c r="A622" s="195"/>
      <c r="B622" s="195"/>
      <c r="C622" s="237"/>
      <c r="D622" s="195"/>
      <c r="E622" s="238"/>
      <c r="F622" s="238"/>
      <c r="G622" s="238"/>
      <c r="H622" s="239"/>
      <c r="I622" s="240"/>
    </row>
    <row r="623" spans="1:9">
      <c r="A623" s="195"/>
      <c r="B623" s="195"/>
      <c r="C623" s="237"/>
      <c r="D623" s="195"/>
      <c r="E623" s="238"/>
      <c r="F623" s="238"/>
      <c r="G623" s="238"/>
      <c r="H623" s="239"/>
      <c r="I623" s="240"/>
    </row>
    <row r="624" spans="1:9">
      <c r="A624" s="195"/>
      <c r="B624" s="195"/>
      <c r="C624" s="237"/>
      <c r="D624" s="195"/>
      <c r="E624" s="238"/>
      <c r="F624" s="238"/>
      <c r="G624" s="238"/>
      <c r="H624" s="239"/>
      <c r="I624" s="240"/>
    </row>
    <row r="625" spans="1:9">
      <c r="A625" s="195"/>
      <c r="B625" s="195"/>
      <c r="C625" s="237"/>
      <c r="D625" s="195"/>
      <c r="E625" s="238"/>
      <c r="F625" s="238"/>
      <c r="G625" s="238"/>
      <c r="H625" s="239"/>
      <c r="I625" s="240"/>
    </row>
    <row r="626" spans="1:9">
      <c r="A626" s="195"/>
      <c r="B626" s="195"/>
      <c r="C626" s="237"/>
      <c r="D626" s="195"/>
      <c r="E626" s="238"/>
      <c r="F626" s="238"/>
      <c r="G626" s="238"/>
      <c r="H626" s="239"/>
      <c r="I626" s="240"/>
    </row>
    <row r="627" spans="1:9">
      <c r="A627" s="195"/>
      <c r="B627" s="195"/>
      <c r="C627" s="237"/>
      <c r="D627" s="195"/>
      <c r="E627" s="238"/>
      <c r="F627" s="238"/>
      <c r="G627" s="238"/>
      <c r="H627" s="239"/>
      <c r="I627" s="240"/>
    </row>
    <row r="628" spans="1:9">
      <c r="A628" s="195"/>
      <c r="B628" s="195"/>
      <c r="C628" s="237"/>
      <c r="D628" s="195"/>
      <c r="E628" s="238"/>
      <c r="F628" s="238"/>
      <c r="G628" s="238"/>
      <c r="H628" s="239"/>
      <c r="I628" s="240"/>
    </row>
    <row r="629" spans="1:9">
      <c r="A629" s="195"/>
      <c r="B629" s="195"/>
      <c r="C629" s="237"/>
      <c r="D629" s="195"/>
      <c r="E629" s="238"/>
      <c r="F629" s="238"/>
      <c r="G629" s="238"/>
      <c r="H629" s="239"/>
      <c r="I629" s="240"/>
    </row>
    <row r="630" spans="1:9">
      <c r="A630" s="195"/>
      <c r="B630" s="195"/>
      <c r="C630" s="237"/>
      <c r="D630" s="195"/>
      <c r="E630" s="238"/>
      <c r="F630" s="238"/>
      <c r="G630" s="238"/>
      <c r="H630" s="239"/>
      <c r="I630" s="240"/>
    </row>
    <row r="631" spans="1:9">
      <c r="A631" s="195"/>
      <c r="B631" s="195"/>
      <c r="C631" s="237"/>
      <c r="D631" s="195"/>
      <c r="E631" s="238"/>
      <c r="F631" s="238"/>
      <c r="G631" s="238"/>
      <c r="H631" s="239"/>
      <c r="I631" s="240"/>
    </row>
    <row r="632" spans="1:9">
      <c r="A632" s="195"/>
      <c r="B632" s="195"/>
      <c r="C632" s="237"/>
      <c r="D632" s="195"/>
      <c r="E632" s="238"/>
      <c r="F632" s="238"/>
      <c r="G632" s="238"/>
      <c r="H632" s="239"/>
      <c r="I632" s="240"/>
    </row>
    <row r="633" spans="1:9">
      <c r="A633" s="195"/>
      <c r="B633" s="195"/>
      <c r="C633" s="237"/>
      <c r="D633" s="195"/>
      <c r="E633" s="238"/>
      <c r="F633" s="238"/>
      <c r="G633" s="238"/>
      <c r="H633" s="239"/>
      <c r="I633" s="240"/>
    </row>
    <row r="634" spans="1:9">
      <c r="A634" s="195"/>
      <c r="B634" s="195"/>
      <c r="C634" s="237"/>
      <c r="D634" s="195"/>
      <c r="E634" s="238"/>
      <c r="F634" s="238"/>
      <c r="G634" s="238"/>
      <c r="H634" s="239"/>
      <c r="I634" s="240"/>
    </row>
    <row r="635" spans="1:9">
      <c r="A635" s="195"/>
      <c r="B635" s="195"/>
      <c r="C635" s="237"/>
      <c r="D635" s="195"/>
      <c r="E635" s="238"/>
      <c r="F635" s="238"/>
      <c r="G635" s="238"/>
      <c r="H635" s="239"/>
      <c r="I635" s="240"/>
    </row>
    <row r="636" spans="1:9">
      <c r="A636" s="195"/>
      <c r="B636" s="195"/>
      <c r="C636" s="237"/>
      <c r="D636" s="195"/>
      <c r="E636" s="238"/>
      <c r="F636" s="238"/>
      <c r="G636" s="238"/>
      <c r="H636" s="239"/>
      <c r="I636" s="240"/>
    </row>
    <row r="637" spans="1:9">
      <c r="A637" s="195"/>
      <c r="B637" s="195"/>
      <c r="C637" s="237"/>
      <c r="D637" s="195"/>
      <c r="E637" s="238"/>
      <c r="F637" s="238"/>
      <c r="G637" s="238"/>
      <c r="H637" s="239"/>
      <c r="I637" s="240"/>
    </row>
    <row r="638" spans="1:9">
      <c r="A638" s="195"/>
      <c r="B638" s="195"/>
      <c r="C638" s="237"/>
      <c r="D638" s="195"/>
      <c r="E638" s="238"/>
      <c r="F638" s="238"/>
      <c r="G638" s="238"/>
      <c r="H638" s="239"/>
      <c r="I638" s="240"/>
    </row>
    <row r="639" spans="1:9">
      <c r="A639" s="195"/>
      <c r="B639" s="195"/>
      <c r="C639" s="237"/>
      <c r="D639" s="195"/>
      <c r="E639" s="238"/>
      <c r="F639" s="238"/>
      <c r="G639" s="238"/>
      <c r="H639" s="239"/>
      <c r="I639" s="240"/>
    </row>
    <row r="640" spans="1:9">
      <c r="A640" s="195"/>
      <c r="B640" s="195"/>
      <c r="C640" s="237"/>
      <c r="D640" s="195"/>
      <c r="E640" s="238"/>
      <c r="F640" s="238"/>
      <c r="G640" s="238"/>
      <c r="H640" s="239"/>
      <c r="I640" s="240"/>
    </row>
    <row r="641" spans="1:9">
      <c r="A641" s="195"/>
      <c r="B641" s="195"/>
      <c r="C641" s="237"/>
      <c r="D641" s="195"/>
      <c r="E641" s="238"/>
      <c r="F641" s="238"/>
      <c r="G641" s="238"/>
      <c r="H641" s="239"/>
      <c r="I641" s="240"/>
    </row>
    <row r="642" spans="1:9">
      <c r="A642" s="195"/>
      <c r="B642" s="195"/>
      <c r="C642" s="237"/>
      <c r="D642" s="195"/>
      <c r="E642" s="238"/>
      <c r="F642" s="238"/>
      <c r="G642" s="238"/>
      <c r="H642" s="239"/>
      <c r="I642" s="240"/>
    </row>
    <row r="643" spans="1:9">
      <c r="A643" s="195"/>
      <c r="B643" s="195"/>
      <c r="C643" s="237"/>
      <c r="D643" s="195"/>
      <c r="E643" s="238"/>
      <c r="F643" s="238"/>
      <c r="G643" s="238"/>
      <c r="H643" s="239"/>
      <c r="I643" s="240"/>
    </row>
    <row r="644" spans="1:9">
      <c r="A644" s="195"/>
      <c r="B644" s="195"/>
      <c r="C644" s="237"/>
      <c r="D644" s="195"/>
      <c r="E644" s="238"/>
      <c r="F644" s="238"/>
      <c r="G644" s="238"/>
      <c r="H644" s="239"/>
      <c r="I644" s="240"/>
    </row>
    <row r="645" spans="1:9">
      <c r="A645" s="195"/>
      <c r="B645" s="195"/>
      <c r="C645" s="237"/>
      <c r="D645" s="195"/>
      <c r="E645" s="238"/>
      <c r="F645" s="238"/>
      <c r="G645" s="238"/>
      <c r="H645" s="239"/>
      <c r="I645" s="240"/>
    </row>
    <row r="646" spans="1:9">
      <c r="A646" s="195"/>
      <c r="B646" s="195"/>
      <c r="C646" s="237"/>
      <c r="D646" s="195"/>
      <c r="E646" s="238"/>
      <c r="F646" s="238"/>
      <c r="G646" s="238"/>
      <c r="H646" s="239"/>
      <c r="I646" s="240"/>
    </row>
    <row r="647" spans="1:9">
      <c r="A647" s="195"/>
      <c r="B647" s="195"/>
      <c r="C647" s="237"/>
      <c r="D647" s="195"/>
      <c r="E647" s="238"/>
      <c r="F647" s="238"/>
      <c r="G647" s="238"/>
      <c r="H647" s="239"/>
      <c r="I647" s="240"/>
    </row>
    <row r="648" spans="1:9">
      <c r="A648" s="195"/>
      <c r="B648" s="195"/>
      <c r="C648" s="237"/>
      <c r="D648" s="195"/>
      <c r="E648" s="238"/>
      <c r="F648" s="238"/>
      <c r="G648" s="238"/>
      <c r="H648" s="239"/>
      <c r="I648" s="240"/>
    </row>
    <row r="649" spans="1:9">
      <c r="A649" s="195"/>
      <c r="B649" s="195"/>
      <c r="C649" s="237"/>
      <c r="D649" s="195"/>
      <c r="E649" s="238"/>
      <c r="F649" s="238"/>
      <c r="G649" s="238"/>
      <c r="H649" s="239"/>
      <c r="I649" s="240"/>
    </row>
    <row r="650" spans="1:9">
      <c r="A650" s="195"/>
      <c r="B650" s="195"/>
      <c r="C650" s="237"/>
      <c r="D650" s="195"/>
      <c r="E650" s="238"/>
      <c r="F650" s="238"/>
      <c r="G650" s="238"/>
      <c r="H650" s="239"/>
      <c r="I650" s="240"/>
    </row>
    <row r="651" spans="1:9">
      <c r="A651" s="195"/>
      <c r="B651" s="195"/>
      <c r="C651" s="237"/>
      <c r="D651" s="195"/>
      <c r="E651" s="238"/>
      <c r="F651" s="238"/>
      <c r="G651" s="238"/>
      <c r="H651" s="239"/>
      <c r="I651" s="240"/>
    </row>
    <row r="652" spans="1:9">
      <c r="A652" s="195"/>
      <c r="B652" s="195"/>
      <c r="C652" s="237"/>
      <c r="D652" s="195"/>
      <c r="E652" s="238"/>
      <c r="F652" s="238"/>
      <c r="G652" s="238"/>
      <c r="H652" s="239"/>
      <c r="I652" s="240"/>
    </row>
    <row r="653" spans="1:9">
      <c r="A653" s="195"/>
      <c r="B653" s="195"/>
      <c r="C653" s="237"/>
      <c r="D653" s="195"/>
      <c r="E653" s="238"/>
      <c r="F653" s="238"/>
      <c r="G653" s="238"/>
      <c r="H653" s="239"/>
      <c r="I653" s="240"/>
    </row>
    <row r="654" spans="1:9">
      <c r="A654" s="195"/>
      <c r="B654" s="195"/>
      <c r="C654" s="237"/>
      <c r="D654" s="195"/>
      <c r="E654" s="238"/>
      <c r="F654" s="238"/>
      <c r="G654" s="238"/>
      <c r="H654" s="239"/>
      <c r="I654" s="240"/>
    </row>
    <row r="655" spans="1:9">
      <c r="A655" s="195"/>
      <c r="B655" s="195"/>
      <c r="C655" s="237"/>
      <c r="D655" s="195"/>
      <c r="E655" s="238"/>
      <c r="F655" s="238"/>
      <c r="G655" s="238"/>
      <c r="H655" s="239"/>
      <c r="I655" s="240"/>
    </row>
    <row r="656" spans="1:9">
      <c r="A656" s="195"/>
      <c r="B656" s="195"/>
      <c r="C656" s="237"/>
      <c r="D656" s="195"/>
      <c r="E656" s="238"/>
      <c r="F656" s="238"/>
      <c r="G656" s="238"/>
      <c r="H656" s="239"/>
      <c r="I656" s="240"/>
    </row>
    <row r="657" spans="1:9">
      <c r="A657" s="195"/>
      <c r="B657" s="195"/>
      <c r="C657" s="237"/>
      <c r="D657" s="195"/>
      <c r="E657" s="238"/>
      <c r="F657" s="238"/>
      <c r="G657" s="238"/>
      <c r="H657" s="239"/>
      <c r="I657" s="240"/>
    </row>
    <row r="658" spans="1:9">
      <c r="A658" s="195"/>
      <c r="B658" s="195"/>
      <c r="C658" s="237"/>
      <c r="D658" s="195"/>
      <c r="E658" s="238"/>
      <c r="F658" s="238"/>
      <c r="G658" s="238"/>
      <c r="H658" s="239"/>
      <c r="I658" s="240"/>
    </row>
    <row r="659" spans="1:9">
      <c r="A659" s="195"/>
      <c r="B659" s="195"/>
      <c r="C659" s="237"/>
      <c r="D659" s="195"/>
      <c r="E659" s="238"/>
      <c r="F659" s="238"/>
      <c r="G659" s="238"/>
      <c r="H659" s="239"/>
      <c r="I659" s="240"/>
    </row>
    <row r="660" spans="1:9">
      <c r="A660" s="195"/>
      <c r="B660" s="195"/>
      <c r="C660" s="237"/>
      <c r="D660" s="195"/>
      <c r="E660" s="238"/>
      <c r="F660" s="238"/>
      <c r="G660" s="238"/>
      <c r="H660" s="239"/>
      <c r="I660" s="240"/>
    </row>
    <row r="661" spans="1:9">
      <c r="A661" s="195"/>
      <c r="B661" s="195"/>
      <c r="C661" s="237"/>
      <c r="D661" s="195"/>
      <c r="E661" s="238"/>
      <c r="F661" s="238"/>
      <c r="G661" s="238"/>
      <c r="H661" s="239"/>
      <c r="I661" s="240"/>
    </row>
    <row r="662" spans="1:9">
      <c r="A662" s="195"/>
      <c r="B662" s="195"/>
      <c r="C662" s="237"/>
      <c r="D662" s="195"/>
      <c r="E662" s="238"/>
      <c r="F662" s="238"/>
      <c r="G662" s="238"/>
      <c r="H662" s="239"/>
      <c r="I662" s="240"/>
    </row>
    <row r="663" spans="1:9">
      <c r="A663" s="195"/>
      <c r="B663" s="195"/>
      <c r="C663" s="237"/>
      <c r="D663" s="195"/>
      <c r="E663" s="238"/>
      <c r="F663" s="238"/>
      <c r="G663" s="238"/>
      <c r="H663" s="239"/>
      <c r="I663" s="240"/>
    </row>
    <row r="664" spans="1:9">
      <c r="A664" s="195"/>
      <c r="B664" s="195"/>
      <c r="C664" s="237"/>
      <c r="D664" s="195"/>
      <c r="E664" s="238"/>
      <c r="F664" s="238"/>
      <c r="G664" s="238"/>
      <c r="H664" s="239"/>
      <c r="I664" s="240"/>
    </row>
    <row r="665" spans="1:9">
      <c r="A665" s="195"/>
      <c r="B665" s="195"/>
      <c r="C665" s="237"/>
      <c r="D665" s="195"/>
      <c r="E665" s="238"/>
      <c r="F665" s="238"/>
      <c r="G665" s="238"/>
      <c r="H665" s="239"/>
      <c r="I665" s="240"/>
    </row>
    <row r="666" spans="1:9">
      <c r="A666" s="195"/>
      <c r="B666" s="195"/>
      <c r="C666" s="237"/>
      <c r="D666" s="195"/>
      <c r="E666" s="238"/>
      <c r="F666" s="238"/>
      <c r="G666" s="238"/>
      <c r="H666" s="239"/>
      <c r="I666" s="240"/>
    </row>
    <row r="667" spans="1:9">
      <c r="A667" s="195"/>
      <c r="B667" s="195"/>
      <c r="C667" s="237"/>
      <c r="D667" s="195"/>
      <c r="E667" s="238"/>
      <c r="F667" s="238"/>
      <c r="G667" s="238"/>
      <c r="H667" s="239"/>
      <c r="I667" s="240"/>
    </row>
    <row r="668" spans="1:9">
      <c r="A668" s="195"/>
      <c r="B668" s="195"/>
      <c r="C668" s="237"/>
      <c r="D668" s="195"/>
      <c r="E668" s="238"/>
      <c r="F668" s="238"/>
      <c r="G668" s="238"/>
      <c r="H668" s="239"/>
      <c r="I668" s="240"/>
    </row>
    <row r="669" spans="1:9">
      <c r="A669" s="195"/>
      <c r="B669" s="195"/>
      <c r="C669" s="237"/>
      <c r="D669" s="195"/>
      <c r="E669" s="238"/>
      <c r="F669" s="238"/>
      <c r="G669" s="238"/>
      <c r="H669" s="239"/>
      <c r="I669" s="240"/>
    </row>
    <row r="670" spans="1:9">
      <c r="A670" s="195"/>
      <c r="B670" s="195"/>
      <c r="C670" s="237"/>
      <c r="D670" s="195"/>
      <c r="E670" s="238"/>
      <c r="F670" s="238"/>
      <c r="G670" s="238"/>
      <c r="H670" s="239"/>
      <c r="I670" s="240"/>
    </row>
    <row r="671" spans="1:9">
      <c r="A671" s="195"/>
      <c r="B671" s="195"/>
      <c r="C671" s="237"/>
      <c r="D671" s="195"/>
      <c r="E671" s="238"/>
      <c r="F671" s="238"/>
      <c r="G671" s="238"/>
      <c r="H671" s="239"/>
      <c r="I671" s="240"/>
    </row>
    <row r="672" spans="1:9">
      <c r="A672" s="195"/>
      <c r="B672" s="195"/>
      <c r="C672" s="237"/>
      <c r="D672" s="195"/>
      <c r="E672" s="238"/>
      <c r="F672" s="238"/>
      <c r="G672" s="238"/>
      <c r="H672" s="239"/>
      <c r="I672" s="240"/>
    </row>
    <row r="673" spans="1:9">
      <c r="A673" s="195"/>
      <c r="B673" s="195"/>
      <c r="C673" s="237"/>
      <c r="D673" s="195"/>
      <c r="E673" s="238"/>
      <c r="F673" s="238"/>
      <c r="G673" s="238"/>
      <c r="H673" s="239"/>
      <c r="I673" s="240"/>
    </row>
    <row r="674" spans="1:9">
      <c r="A674" s="195"/>
      <c r="B674" s="195"/>
      <c r="C674" s="237"/>
      <c r="D674" s="195"/>
      <c r="E674" s="238"/>
      <c r="F674" s="238"/>
      <c r="G674" s="238"/>
      <c r="H674" s="239"/>
      <c r="I674" s="240"/>
    </row>
    <row r="675" spans="1:9">
      <c r="A675" s="195"/>
      <c r="B675" s="195"/>
      <c r="C675" s="237"/>
      <c r="D675" s="195"/>
      <c r="E675" s="238"/>
      <c r="F675" s="238"/>
      <c r="G675" s="238"/>
      <c r="H675" s="239"/>
      <c r="I675" s="240"/>
    </row>
    <row r="676" spans="1:9">
      <c r="A676" s="195"/>
      <c r="B676" s="195"/>
      <c r="C676" s="237"/>
      <c r="D676" s="195"/>
      <c r="E676" s="238"/>
      <c r="F676" s="238"/>
      <c r="G676" s="238"/>
      <c r="H676" s="239"/>
      <c r="I676" s="240"/>
    </row>
    <row r="677" spans="1:9">
      <c r="A677" s="195"/>
      <c r="B677" s="195"/>
      <c r="C677" s="237"/>
      <c r="D677" s="195"/>
      <c r="E677" s="238"/>
      <c r="F677" s="238"/>
      <c r="G677" s="238"/>
      <c r="H677" s="239"/>
      <c r="I677" s="240"/>
    </row>
    <row r="678" spans="1:9">
      <c r="A678" s="195"/>
      <c r="B678" s="195"/>
      <c r="C678" s="237"/>
      <c r="D678" s="195"/>
      <c r="E678" s="238"/>
      <c r="F678" s="238"/>
      <c r="G678" s="238"/>
      <c r="H678" s="239"/>
      <c r="I678" s="240"/>
    </row>
    <row r="679" spans="1:9">
      <c r="A679" s="195"/>
      <c r="B679" s="195"/>
      <c r="C679" s="237"/>
      <c r="D679" s="195"/>
      <c r="E679" s="238"/>
      <c r="F679" s="238"/>
      <c r="G679" s="238"/>
      <c r="H679" s="239"/>
      <c r="I679" s="240"/>
    </row>
    <row r="680" spans="1:9">
      <c r="A680" s="195"/>
      <c r="B680" s="195"/>
      <c r="C680" s="237"/>
      <c r="D680" s="195"/>
      <c r="E680" s="238"/>
      <c r="F680" s="238"/>
      <c r="G680" s="238"/>
      <c r="H680" s="239"/>
      <c r="I680" s="240"/>
    </row>
    <row r="681" spans="1:9">
      <c r="A681" s="195"/>
      <c r="B681" s="195"/>
      <c r="C681" s="237"/>
      <c r="D681" s="195"/>
      <c r="E681" s="238"/>
      <c r="F681" s="238"/>
      <c r="G681" s="238"/>
      <c r="H681" s="239"/>
      <c r="I681" s="240"/>
    </row>
    <row r="682" spans="1:9">
      <c r="A682" s="195"/>
      <c r="B682" s="195"/>
      <c r="C682" s="237"/>
      <c r="D682" s="195"/>
      <c r="E682" s="238"/>
      <c r="F682" s="238"/>
      <c r="G682" s="238"/>
      <c r="H682" s="239"/>
      <c r="I682" s="240"/>
    </row>
    <row r="683" spans="1:9">
      <c r="A683" s="195"/>
      <c r="B683" s="195"/>
      <c r="C683" s="237"/>
      <c r="D683" s="195"/>
      <c r="E683" s="238"/>
      <c r="F683" s="238"/>
      <c r="G683" s="238"/>
      <c r="H683" s="239"/>
      <c r="I683" s="240"/>
    </row>
    <row r="684" spans="1:9">
      <c r="A684" s="195"/>
      <c r="B684" s="195"/>
      <c r="C684" s="237"/>
      <c r="D684" s="195"/>
      <c r="E684" s="238"/>
      <c r="F684" s="238"/>
      <c r="G684" s="238"/>
      <c r="H684" s="239"/>
      <c r="I684" s="240"/>
    </row>
    <row r="685" spans="1:9">
      <c r="A685" s="195"/>
      <c r="B685" s="195"/>
      <c r="C685" s="237"/>
      <c r="D685" s="195"/>
      <c r="E685" s="238"/>
      <c r="F685" s="238"/>
      <c r="G685" s="238"/>
      <c r="H685" s="239"/>
      <c r="I685" s="240"/>
    </row>
    <row r="686" spans="1:9">
      <c r="A686" s="195"/>
      <c r="B686" s="195"/>
      <c r="C686" s="237"/>
      <c r="D686" s="195"/>
      <c r="E686" s="238"/>
      <c r="F686" s="238"/>
      <c r="G686" s="238"/>
      <c r="H686" s="239"/>
      <c r="I686" s="240"/>
    </row>
    <row r="687" spans="1:9">
      <c r="A687" s="195"/>
      <c r="B687" s="195"/>
      <c r="C687" s="237"/>
      <c r="D687" s="195"/>
      <c r="E687" s="238"/>
      <c r="F687" s="238"/>
      <c r="G687" s="238"/>
      <c r="H687" s="239"/>
      <c r="I687" s="240"/>
    </row>
    <row r="688" spans="1:9">
      <c r="A688" s="195"/>
      <c r="B688" s="195"/>
      <c r="C688" s="237"/>
      <c r="D688" s="195"/>
      <c r="E688" s="238"/>
      <c r="F688" s="238"/>
      <c r="G688" s="238"/>
      <c r="H688" s="239"/>
      <c r="I688" s="240"/>
    </row>
    <row r="689" spans="1:9">
      <c r="A689" s="195"/>
      <c r="B689" s="195"/>
      <c r="C689" s="237"/>
      <c r="D689" s="195"/>
      <c r="E689" s="238"/>
      <c r="F689" s="238"/>
      <c r="G689" s="238"/>
      <c r="H689" s="239"/>
      <c r="I689" s="240"/>
    </row>
    <row r="690" spans="1:9">
      <c r="A690" s="195"/>
      <c r="B690" s="195"/>
      <c r="C690" s="237"/>
      <c r="D690" s="195"/>
      <c r="E690" s="238"/>
      <c r="F690" s="238"/>
      <c r="G690" s="238"/>
      <c r="H690" s="239"/>
      <c r="I690" s="240"/>
    </row>
    <row r="691" spans="1:9">
      <c r="A691" s="195"/>
      <c r="B691" s="195"/>
      <c r="C691" s="237"/>
      <c r="D691" s="195"/>
      <c r="E691" s="238"/>
      <c r="F691" s="238"/>
      <c r="G691" s="238"/>
      <c r="H691" s="239"/>
      <c r="I691" s="240"/>
    </row>
    <row r="692" spans="1:9">
      <c r="A692" s="195"/>
      <c r="B692" s="195"/>
      <c r="C692" s="237"/>
      <c r="D692" s="195"/>
      <c r="E692" s="238"/>
      <c r="F692" s="238"/>
      <c r="G692" s="238"/>
      <c r="H692" s="239"/>
      <c r="I692" s="240"/>
    </row>
    <row r="693" spans="1:9">
      <c r="A693" s="195"/>
      <c r="B693" s="195"/>
      <c r="C693" s="237"/>
      <c r="D693" s="195"/>
      <c r="E693" s="238"/>
      <c r="F693" s="238"/>
      <c r="G693" s="238"/>
      <c r="H693" s="239"/>
      <c r="I693" s="240"/>
    </row>
    <row r="694" spans="1:9">
      <c r="A694" s="195"/>
      <c r="B694" s="195"/>
      <c r="C694" s="237"/>
      <c r="D694" s="195"/>
      <c r="E694" s="238"/>
      <c r="F694" s="238"/>
      <c r="G694" s="238"/>
      <c r="H694" s="239"/>
      <c r="I694" s="240"/>
    </row>
    <row r="695" spans="1:9">
      <c r="A695" s="195"/>
      <c r="B695" s="195"/>
      <c r="C695" s="237"/>
      <c r="D695" s="195"/>
      <c r="E695" s="238"/>
      <c r="F695" s="238"/>
      <c r="G695" s="238"/>
      <c r="H695" s="239"/>
      <c r="I695" s="240"/>
    </row>
    <row r="696" spans="1:9">
      <c r="A696" s="195"/>
      <c r="B696" s="195"/>
      <c r="C696" s="237"/>
      <c r="D696" s="195"/>
      <c r="E696" s="238"/>
      <c r="F696" s="238"/>
      <c r="G696" s="238"/>
      <c r="H696" s="239"/>
      <c r="I696" s="240"/>
    </row>
    <row r="697" spans="1:9">
      <c r="A697" s="195"/>
      <c r="B697" s="195"/>
      <c r="C697" s="237"/>
      <c r="D697" s="195"/>
      <c r="E697" s="238"/>
      <c r="F697" s="238"/>
      <c r="G697" s="238"/>
      <c r="H697" s="239"/>
      <c r="I697" s="240"/>
    </row>
    <row r="698" spans="1:9">
      <c r="A698" s="195"/>
      <c r="B698" s="195"/>
      <c r="C698" s="237"/>
      <c r="D698" s="195"/>
      <c r="E698" s="238"/>
      <c r="F698" s="238"/>
      <c r="G698" s="238"/>
      <c r="H698" s="239"/>
      <c r="I698" s="240"/>
    </row>
    <row r="699" spans="1:9">
      <c r="A699" s="195"/>
      <c r="B699" s="195"/>
      <c r="C699" s="237"/>
      <c r="D699" s="195"/>
      <c r="E699" s="238"/>
      <c r="F699" s="238"/>
      <c r="G699" s="238"/>
      <c r="H699" s="239"/>
      <c r="I699" s="240"/>
    </row>
    <row r="700" spans="1:9">
      <c r="A700" s="195"/>
      <c r="B700" s="195"/>
      <c r="C700" s="237"/>
      <c r="D700" s="195"/>
      <c r="E700" s="238"/>
      <c r="F700" s="238"/>
      <c r="G700" s="238"/>
      <c r="H700" s="239"/>
      <c r="I700" s="240"/>
    </row>
    <row r="701" spans="1:9">
      <c r="A701" s="195"/>
      <c r="B701" s="195"/>
      <c r="C701" s="237"/>
      <c r="D701" s="195"/>
      <c r="E701" s="238"/>
      <c r="F701" s="238"/>
      <c r="G701" s="238"/>
      <c r="H701" s="239"/>
      <c r="I701" s="240"/>
    </row>
    <row r="702" spans="1:9">
      <c r="A702" s="195"/>
      <c r="B702" s="195"/>
      <c r="C702" s="237"/>
      <c r="D702" s="195"/>
      <c r="E702" s="238"/>
      <c r="F702" s="238"/>
      <c r="G702" s="238"/>
      <c r="H702" s="239"/>
      <c r="I702" s="240"/>
    </row>
    <row r="703" spans="1:9">
      <c r="A703" s="195"/>
      <c r="B703" s="195"/>
      <c r="C703" s="237"/>
      <c r="D703" s="195"/>
      <c r="E703" s="238"/>
      <c r="F703" s="238"/>
      <c r="G703" s="238"/>
      <c r="H703" s="239"/>
      <c r="I703" s="240"/>
    </row>
    <row r="704" spans="1:9">
      <c r="A704" s="195"/>
      <c r="B704" s="195"/>
      <c r="C704" s="237"/>
      <c r="D704" s="195"/>
      <c r="E704" s="238"/>
      <c r="F704" s="238"/>
      <c r="G704" s="238"/>
      <c r="H704" s="239"/>
      <c r="I704" s="240"/>
    </row>
    <row r="705" spans="1:9">
      <c r="A705" s="195"/>
      <c r="B705" s="195"/>
      <c r="C705" s="237"/>
      <c r="D705" s="195"/>
      <c r="E705" s="238"/>
      <c r="F705" s="238"/>
      <c r="G705" s="238"/>
      <c r="H705" s="239"/>
      <c r="I705" s="240"/>
    </row>
    <row r="706" spans="1:9">
      <c r="A706" s="195"/>
      <c r="B706" s="195"/>
      <c r="C706" s="237"/>
      <c r="D706" s="195"/>
      <c r="E706" s="238"/>
      <c r="F706" s="238"/>
      <c r="G706" s="238"/>
      <c r="H706" s="239"/>
      <c r="I706" s="240"/>
    </row>
    <row r="707" spans="1:9">
      <c r="A707" s="195"/>
      <c r="B707" s="195"/>
      <c r="C707" s="237"/>
      <c r="D707" s="195"/>
      <c r="E707" s="238"/>
      <c r="F707" s="238"/>
      <c r="G707" s="238"/>
      <c r="H707" s="239"/>
      <c r="I707" s="240"/>
    </row>
    <row r="708" spans="1:9">
      <c r="A708" s="195"/>
      <c r="B708" s="195"/>
      <c r="C708" s="237"/>
      <c r="D708" s="195"/>
      <c r="E708" s="238"/>
      <c r="F708" s="238"/>
      <c r="G708" s="238"/>
      <c r="H708" s="239"/>
      <c r="I708" s="240"/>
    </row>
    <row r="709" spans="1:9">
      <c r="A709" s="195"/>
      <c r="B709" s="195"/>
      <c r="C709" s="237"/>
      <c r="D709" s="195"/>
      <c r="E709" s="238"/>
      <c r="F709" s="238"/>
      <c r="G709" s="238"/>
      <c r="H709" s="239"/>
      <c r="I709" s="240"/>
    </row>
    <row r="710" spans="1:9">
      <c r="A710" s="195"/>
      <c r="B710" s="195"/>
      <c r="C710" s="237"/>
      <c r="D710" s="195"/>
      <c r="E710" s="238"/>
      <c r="F710" s="238"/>
      <c r="G710" s="238"/>
      <c r="H710" s="239"/>
      <c r="I710" s="240"/>
    </row>
    <row r="711" spans="1:9">
      <c r="A711" s="195"/>
      <c r="B711" s="195"/>
      <c r="C711" s="237"/>
      <c r="D711" s="195"/>
      <c r="E711" s="238"/>
      <c r="F711" s="238"/>
      <c r="G711" s="238"/>
      <c r="H711" s="239"/>
      <c r="I711" s="240"/>
    </row>
    <row r="712" spans="1:9">
      <c r="A712" s="195"/>
      <c r="B712" s="195"/>
      <c r="C712" s="237"/>
      <c r="D712" s="195"/>
      <c r="E712" s="238"/>
      <c r="F712" s="238"/>
      <c r="G712" s="238"/>
      <c r="H712" s="239"/>
      <c r="I712" s="240"/>
    </row>
    <row r="713" spans="1:9">
      <c r="A713" s="195"/>
      <c r="B713" s="195"/>
      <c r="C713" s="237"/>
      <c r="D713" s="195"/>
      <c r="E713" s="238"/>
      <c r="F713" s="238"/>
      <c r="G713" s="238"/>
      <c r="H713" s="239"/>
      <c r="I713" s="240"/>
    </row>
    <row r="714" spans="1:9">
      <c r="A714" s="195"/>
      <c r="B714" s="195"/>
      <c r="C714" s="237"/>
      <c r="D714" s="195"/>
      <c r="E714" s="238"/>
      <c r="F714" s="238"/>
      <c r="G714" s="238"/>
      <c r="H714" s="239"/>
      <c r="I714" s="240"/>
    </row>
    <row r="715" spans="1:9">
      <c r="A715" s="195"/>
      <c r="B715" s="195"/>
      <c r="C715" s="237"/>
      <c r="D715" s="195"/>
      <c r="E715" s="238"/>
      <c r="F715" s="238"/>
      <c r="G715" s="238"/>
      <c r="H715" s="239"/>
      <c r="I715" s="240"/>
    </row>
    <row r="716" spans="1:9">
      <c r="A716" s="195"/>
      <c r="B716" s="195"/>
      <c r="C716" s="237"/>
      <c r="D716" s="195"/>
      <c r="E716" s="238"/>
      <c r="F716" s="238"/>
      <c r="G716" s="238"/>
      <c r="H716" s="239"/>
      <c r="I716" s="240"/>
    </row>
    <row r="717" spans="1:9">
      <c r="A717" s="195"/>
      <c r="B717" s="195"/>
      <c r="C717" s="237"/>
      <c r="D717" s="195"/>
      <c r="E717" s="238"/>
      <c r="F717" s="238"/>
      <c r="G717" s="238"/>
      <c r="H717" s="239"/>
      <c r="I717" s="240"/>
    </row>
    <row r="718" spans="1:9">
      <c r="A718" s="195"/>
      <c r="B718" s="195"/>
      <c r="C718" s="237"/>
      <c r="D718" s="195"/>
      <c r="E718" s="238"/>
      <c r="F718" s="238"/>
      <c r="G718" s="238"/>
      <c r="H718" s="239"/>
      <c r="I718" s="240"/>
    </row>
    <row r="719" spans="1:9">
      <c r="A719" s="195"/>
      <c r="B719" s="195"/>
      <c r="C719" s="237"/>
      <c r="D719" s="195"/>
      <c r="E719" s="238"/>
      <c r="F719" s="238"/>
      <c r="G719" s="238"/>
      <c r="H719" s="239"/>
      <c r="I719" s="240"/>
    </row>
    <row r="720" spans="1:9">
      <c r="A720" s="195"/>
      <c r="B720" s="195"/>
      <c r="C720" s="237"/>
      <c r="D720" s="195"/>
      <c r="E720" s="238"/>
      <c r="F720" s="238"/>
      <c r="G720" s="238"/>
      <c r="H720" s="239"/>
      <c r="I720" s="240"/>
    </row>
    <row r="721" spans="1:9">
      <c r="A721" s="195"/>
      <c r="B721" s="195"/>
      <c r="C721" s="237"/>
      <c r="D721" s="195"/>
      <c r="E721" s="238"/>
      <c r="F721" s="238"/>
      <c r="G721" s="238"/>
      <c r="H721" s="239"/>
      <c r="I721" s="240"/>
    </row>
    <row r="722" spans="1:9">
      <c r="A722" s="195"/>
      <c r="B722" s="195"/>
      <c r="C722" s="237"/>
      <c r="D722" s="195"/>
      <c r="E722" s="238"/>
      <c r="F722" s="238"/>
      <c r="G722" s="238"/>
      <c r="H722" s="239"/>
      <c r="I722" s="240"/>
    </row>
    <row r="723" spans="1:9">
      <c r="A723" s="195"/>
      <c r="B723" s="195"/>
      <c r="C723" s="237"/>
      <c r="D723" s="195"/>
      <c r="E723" s="238"/>
      <c r="F723" s="238"/>
      <c r="G723" s="238"/>
      <c r="H723" s="239"/>
      <c r="I723" s="240"/>
    </row>
    <row r="724" spans="1:9">
      <c r="A724" s="195"/>
      <c r="B724" s="195"/>
      <c r="C724" s="237"/>
      <c r="D724" s="195"/>
      <c r="E724" s="238"/>
      <c r="F724" s="238"/>
      <c r="G724" s="238"/>
      <c r="H724" s="239"/>
      <c r="I724" s="240"/>
    </row>
    <row r="725" spans="1:9">
      <c r="A725" s="195"/>
      <c r="B725" s="195"/>
      <c r="C725" s="237"/>
      <c r="D725" s="195"/>
      <c r="E725" s="238"/>
      <c r="F725" s="238"/>
      <c r="G725" s="238"/>
      <c r="H725" s="239"/>
      <c r="I725" s="240"/>
    </row>
    <row r="726" spans="1:9">
      <c r="A726" s="195"/>
      <c r="B726" s="195"/>
      <c r="C726" s="237"/>
      <c r="D726" s="195"/>
      <c r="E726" s="238"/>
      <c r="F726" s="238"/>
      <c r="G726" s="238"/>
      <c r="H726" s="239"/>
      <c r="I726" s="240"/>
    </row>
    <row r="727" spans="1:9">
      <c r="A727" s="195"/>
      <c r="B727" s="195"/>
      <c r="C727" s="237"/>
      <c r="D727" s="195"/>
      <c r="E727" s="238"/>
      <c r="F727" s="238"/>
      <c r="G727" s="238"/>
      <c r="H727" s="239"/>
      <c r="I727" s="240"/>
    </row>
    <row r="728" spans="1:9">
      <c r="A728" s="195"/>
      <c r="B728" s="195"/>
      <c r="C728" s="237"/>
      <c r="D728" s="195"/>
      <c r="E728" s="238"/>
      <c r="F728" s="238"/>
      <c r="G728" s="238"/>
      <c r="H728" s="239"/>
      <c r="I728" s="240"/>
    </row>
    <row r="729" spans="1:9">
      <c r="A729" s="195"/>
      <c r="B729" s="195"/>
      <c r="C729" s="237"/>
      <c r="D729" s="195"/>
      <c r="E729" s="238"/>
      <c r="F729" s="238"/>
      <c r="G729" s="238"/>
      <c r="H729" s="239"/>
      <c r="I729" s="240"/>
    </row>
    <row r="730" spans="1:9">
      <c r="A730" s="195"/>
      <c r="B730" s="195"/>
      <c r="C730" s="237"/>
      <c r="D730" s="195"/>
      <c r="E730" s="238"/>
      <c r="F730" s="238"/>
      <c r="G730" s="238"/>
      <c r="H730" s="239"/>
      <c r="I730" s="240"/>
    </row>
    <row r="731" spans="1:9">
      <c r="A731" s="195"/>
      <c r="B731" s="195"/>
      <c r="C731" s="237"/>
      <c r="D731" s="195"/>
      <c r="E731" s="238"/>
      <c r="F731" s="238"/>
      <c r="G731" s="238"/>
      <c r="H731" s="239"/>
      <c r="I731" s="240"/>
    </row>
    <row r="732" spans="1:9">
      <c r="A732" s="195"/>
      <c r="B732" s="195"/>
      <c r="C732" s="237"/>
      <c r="D732" s="195"/>
      <c r="E732" s="238"/>
      <c r="F732" s="238"/>
      <c r="G732" s="238"/>
      <c r="H732" s="239"/>
      <c r="I732" s="240"/>
    </row>
    <row r="733" spans="1:9">
      <c r="A733" s="195"/>
      <c r="B733" s="195"/>
      <c r="C733" s="237"/>
      <c r="D733" s="195"/>
      <c r="E733" s="238"/>
      <c r="F733" s="238"/>
      <c r="G733" s="238"/>
      <c r="H733" s="239"/>
      <c r="I733" s="240"/>
    </row>
    <row r="734" spans="1:9">
      <c r="A734" s="195"/>
      <c r="B734" s="195"/>
      <c r="C734" s="237"/>
      <c r="D734" s="195"/>
      <c r="E734" s="238"/>
      <c r="F734" s="238"/>
      <c r="G734" s="238"/>
      <c r="H734" s="239"/>
      <c r="I734" s="240"/>
    </row>
    <row r="735" spans="1:9">
      <c r="A735" s="195"/>
      <c r="B735" s="195"/>
      <c r="C735" s="237"/>
      <c r="D735" s="195"/>
      <c r="E735" s="238"/>
      <c r="F735" s="238"/>
      <c r="G735" s="238"/>
      <c r="H735" s="239"/>
      <c r="I735" s="240"/>
    </row>
    <row r="736" spans="1:9">
      <c r="A736" s="195"/>
      <c r="B736" s="195"/>
      <c r="C736" s="237"/>
      <c r="D736" s="195"/>
      <c r="E736" s="238"/>
      <c r="F736" s="238"/>
      <c r="G736" s="238"/>
      <c r="H736" s="239"/>
      <c r="I736" s="240"/>
    </row>
    <row r="737" spans="1:9">
      <c r="A737" s="195"/>
      <c r="B737" s="195"/>
      <c r="C737" s="237"/>
      <c r="D737" s="195"/>
      <c r="E737" s="238"/>
      <c r="F737" s="238"/>
      <c r="G737" s="238"/>
      <c r="H737" s="239"/>
      <c r="I737" s="240"/>
    </row>
    <row r="738" spans="1:9">
      <c r="A738" s="195"/>
      <c r="B738" s="195"/>
      <c r="C738" s="237"/>
      <c r="D738" s="195"/>
      <c r="E738" s="238"/>
      <c r="F738" s="238"/>
      <c r="G738" s="238"/>
      <c r="H738" s="239"/>
      <c r="I738" s="240"/>
    </row>
    <row r="739" spans="1:9">
      <c r="A739" s="195"/>
      <c r="B739" s="195"/>
      <c r="C739" s="237"/>
      <c r="D739" s="195"/>
      <c r="E739" s="238"/>
      <c r="F739" s="238"/>
      <c r="G739" s="238"/>
      <c r="H739" s="239"/>
      <c r="I739" s="240"/>
    </row>
    <row r="740" spans="1:9">
      <c r="A740" s="195"/>
      <c r="B740" s="195"/>
      <c r="C740" s="237"/>
      <c r="D740" s="195"/>
      <c r="E740" s="238"/>
      <c r="F740" s="238"/>
      <c r="G740" s="238"/>
      <c r="H740" s="239"/>
      <c r="I740" s="240"/>
    </row>
    <row r="741" spans="1:9">
      <c r="A741" s="195"/>
      <c r="B741" s="195"/>
      <c r="C741" s="237"/>
      <c r="D741" s="195"/>
      <c r="E741" s="238"/>
      <c r="F741" s="238"/>
      <c r="G741" s="238"/>
      <c r="H741" s="239"/>
      <c r="I741" s="240"/>
    </row>
    <row r="742" spans="1:9">
      <c r="A742" s="195"/>
      <c r="B742" s="195"/>
      <c r="C742" s="237"/>
      <c r="D742" s="195"/>
      <c r="E742" s="238"/>
      <c r="F742" s="238"/>
      <c r="G742" s="238"/>
      <c r="H742" s="239"/>
      <c r="I742" s="240"/>
    </row>
    <row r="743" spans="1:9">
      <c r="A743" s="195"/>
      <c r="B743" s="195"/>
      <c r="C743" s="237"/>
      <c r="D743" s="195"/>
      <c r="E743" s="238"/>
      <c r="F743" s="238"/>
      <c r="G743" s="238"/>
      <c r="H743" s="239"/>
      <c r="I743" s="240"/>
    </row>
    <row r="744" spans="1:9">
      <c r="A744" s="195"/>
      <c r="B744" s="195"/>
      <c r="C744" s="237"/>
      <c r="D744" s="195"/>
      <c r="E744" s="238"/>
      <c r="F744" s="238"/>
      <c r="G744" s="238"/>
      <c r="H744" s="239"/>
      <c r="I744" s="240"/>
    </row>
    <row r="745" spans="1:9">
      <c r="A745" s="195"/>
      <c r="B745" s="195"/>
      <c r="C745" s="237"/>
      <c r="D745" s="195"/>
      <c r="E745" s="238"/>
      <c r="F745" s="238"/>
      <c r="G745" s="238"/>
      <c r="H745" s="239"/>
      <c r="I745" s="240"/>
    </row>
    <row r="746" spans="1:9">
      <c r="A746" s="195"/>
      <c r="B746" s="195"/>
      <c r="C746" s="237"/>
      <c r="D746" s="195"/>
      <c r="E746" s="238"/>
      <c r="F746" s="238"/>
      <c r="G746" s="238"/>
      <c r="H746" s="239"/>
      <c r="I746" s="240"/>
    </row>
    <row r="747" spans="1:9">
      <c r="A747" s="195"/>
      <c r="B747" s="195"/>
      <c r="C747" s="237"/>
      <c r="D747" s="195"/>
      <c r="E747" s="238"/>
      <c r="F747" s="238"/>
      <c r="G747" s="238"/>
      <c r="H747" s="239"/>
      <c r="I747" s="240"/>
    </row>
    <row r="748" spans="1:9">
      <c r="A748" s="195"/>
      <c r="B748" s="195"/>
      <c r="C748" s="237"/>
      <c r="D748" s="195"/>
      <c r="E748" s="238"/>
      <c r="F748" s="238"/>
      <c r="G748" s="238"/>
      <c r="H748" s="239"/>
      <c r="I748" s="240"/>
    </row>
    <row r="749" spans="1:9">
      <c r="A749" s="195"/>
      <c r="B749" s="195"/>
      <c r="C749" s="237"/>
      <c r="D749" s="195"/>
      <c r="E749" s="238"/>
      <c r="F749" s="238"/>
      <c r="G749" s="238"/>
      <c r="H749" s="239"/>
      <c r="I749" s="240"/>
    </row>
    <row r="750" spans="1:9">
      <c r="A750" s="195"/>
      <c r="B750" s="195"/>
      <c r="C750" s="237"/>
      <c r="D750" s="195"/>
      <c r="E750" s="238"/>
      <c r="F750" s="238"/>
      <c r="G750" s="238"/>
      <c r="H750" s="239"/>
      <c r="I750" s="240"/>
    </row>
    <row r="751" spans="1:9">
      <c r="A751" s="195"/>
      <c r="B751" s="195"/>
      <c r="C751" s="237"/>
      <c r="D751" s="195"/>
      <c r="E751" s="238"/>
      <c r="F751" s="238"/>
      <c r="G751" s="238"/>
      <c r="H751" s="239"/>
      <c r="I751" s="240"/>
    </row>
    <row r="752" spans="1:9">
      <c r="A752" s="195"/>
      <c r="B752" s="195"/>
      <c r="C752" s="237"/>
      <c r="D752" s="195"/>
      <c r="E752" s="238"/>
      <c r="F752" s="238"/>
      <c r="G752" s="238"/>
      <c r="H752" s="239"/>
      <c r="I752" s="240"/>
    </row>
    <row r="753" spans="1:9">
      <c r="A753" s="195"/>
      <c r="B753" s="195"/>
      <c r="C753" s="237"/>
      <c r="D753" s="195"/>
      <c r="E753" s="238"/>
      <c r="F753" s="238"/>
      <c r="G753" s="238"/>
      <c r="H753" s="239"/>
      <c r="I753" s="240"/>
    </row>
    <row r="754" spans="1:9">
      <c r="A754" s="195"/>
      <c r="B754" s="195"/>
      <c r="C754" s="237"/>
      <c r="D754" s="195"/>
      <c r="E754" s="238"/>
      <c r="F754" s="238"/>
      <c r="G754" s="238"/>
      <c r="H754" s="239"/>
      <c r="I754" s="240"/>
    </row>
    <row r="755" spans="1:9">
      <c r="A755" s="195"/>
      <c r="B755" s="195"/>
      <c r="C755" s="237"/>
      <c r="D755" s="195"/>
      <c r="E755" s="238"/>
      <c r="F755" s="238"/>
      <c r="G755" s="238"/>
      <c r="H755" s="239"/>
      <c r="I755" s="240"/>
    </row>
    <row r="756" spans="1:9">
      <c r="A756" s="195"/>
      <c r="B756" s="195"/>
      <c r="C756" s="237"/>
      <c r="D756" s="195"/>
      <c r="E756" s="238"/>
      <c r="F756" s="238"/>
      <c r="G756" s="238"/>
      <c r="H756" s="239"/>
      <c r="I756" s="240"/>
    </row>
    <row r="757" spans="1:9">
      <c r="A757" s="195"/>
      <c r="B757" s="195"/>
      <c r="C757" s="237"/>
      <c r="D757" s="195"/>
      <c r="E757" s="238"/>
      <c r="F757" s="238"/>
      <c r="G757" s="238"/>
      <c r="H757" s="239"/>
      <c r="I757" s="240"/>
    </row>
    <row r="758" spans="1:9">
      <c r="A758" s="195"/>
      <c r="B758" s="195"/>
      <c r="C758" s="237"/>
      <c r="D758" s="195"/>
      <c r="E758" s="238"/>
      <c r="F758" s="238"/>
      <c r="G758" s="238"/>
      <c r="H758" s="239"/>
      <c r="I758" s="240"/>
    </row>
    <row r="759" spans="1:9">
      <c r="A759" s="195"/>
      <c r="B759" s="195"/>
      <c r="C759" s="237"/>
      <c r="D759" s="195"/>
      <c r="E759" s="238"/>
      <c r="F759" s="238"/>
      <c r="G759" s="238"/>
      <c r="H759" s="239"/>
      <c r="I759" s="240"/>
    </row>
    <row r="760" spans="1:9">
      <c r="A760" s="195"/>
      <c r="B760" s="195"/>
      <c r="C760" s="237"/>
      <c r="D760" s="195"/>
      <c r="E760" s="238"/>
      <c r="F760" s="238"/>
      <c r="G760" s="238"/>
      <c r="H760" s="239"/>
      <c r="I760" s="240"/>
    </row>
    <row r="761" spans="1:9">
      <c r="A761" s="195"/>
      <c r="B761" s="195"/>
      <c r="C761" s="237"/>
      <c r="D761" s="195"/>
      <c r="E761" s="238"/>
      <c r="F761" s="238"/>
      <c r="G761" s="238"/>
      <c r="H761" s="239"/>
      <c r="I761" s="240"/>
    </row>
    <row r="762" spans="1:9">
      <c r="A762" s="195"/>
      <c r="B762" s="195"/>
      <c r="C762" s="237"/>
      <c r="D762" s="195"/>
      <c r="E762" s="238"/>
      <c r="F762" s="238"/>
      <c r="G762" s="238"/>
      <c r="H762" s="239"/>
      <c r="I762" s="240"/>
    </row>
    <row r="763" spans="1:9">
      <c r="A763" s="195"/>
      <c r="B763" s="195"/>
      <c r="C763" s="237"/>
      <c r="D763" s="195"/>
      <c r="E763" s="238"/>
      <c r="F763" s="238"/>
      <c r="G763" s="238"/>
      <c r="H763" s="239"/>
      <c r="I763" s="240"/>
    </row>
    <row r="764" spans="1:9">
      <c r="A764" s="195"/>
      <c r="B764" s="195"/>
      <c r="C764" s="237"/>
      <c r="D764" s="195"/>
      <c r="E764" s="238"/>
      <c r="F764" s="238"/>
      <c r="G764" s="238"/>
      <c r="H764" s="239"/>
      <c r="I764" s="240"/>
    </row>
    <row r="765" spans="1:9">
      <c r="A765" s="195"/>
      <c r="B765" s="195"/>
      <c r="C765" s="237"/>
      <c r="D765" s="195"/>
      <c r="E765" s="238"/>
      <c r="F765" s="238"/>
      <c r="G765" s="238"/>
      <c r="H765" s="239"/>
      <c r="I765" s="240"/>
    </row>
    <row r="766" spans="1:9">
      <c r="A766" s="195"/>
      <c r="B766" s="195"/>
      <c r="C766" s="237"/>
      <c r="D766" s="195"/>
      <c r="E766" s="238"/>
      <c r="F766" s="238"/>
      <c r="G766" s="238"/>
      <c r="H766" s="239"/>
      <c r="I766" s="240"/>
    </row>
    <row r="767" spans="1:9">
      <c r="A767" s="195"/>
      <c r="B767" s="195"/>
      <c r="C767" s="237"/>
      <c r="D767" s="195"/>
      <c r="E767" s="238"/>
      <c r="F767" s="238"/>
      <c r="G767" s="238"/>
      <c r="H767" s="239"/>
      <c r="I767" s="240"/>
    </row>
    <row r="768" spans="1:9">
      <c r="A768" s="195"/>
      <c r="B768" s="195"/>
      <c r="C768" s="237"/>
      <c r="D768" s="195"/>
      <c r="E768" s="238"/>
      <c r="F768" s="238"/>
      <c r="G768" s="238"/>
      <c r="H768" s="239"/>
      <c r="I768" s="240"/>
    </row>
    <row r="769" spans="1:9">
      <c r="A769" s="195"/>
      <c r="B769" s="195"/>
      <c r="C769" s="237"/>
      <c r="D769" s="195"/>
      <c r="E769" s="238"/>
      <c r="F769" s="238"/>
      <c r="G769" s="238"/>
      <c r="H769" s="239"/>
      <c r="I769" s="240"/>
    </row>
    <row r="770" spans="1:9">
      <c r="A770" s="195"/>
      <c r="B770" s="195"/>
      <c r="C770" s="237"/>
      <c r="D770" s="195"/>
      <c r="E770" s="238"/>
      <c r="F770" s="238"/>
      <c r="G770" s="238"/>
      <c r="H770" s="239"/>
      <c r="I770" s="240"/>
    </row>
    <row r="771" spans="1:9">
      <c r="A771" s="195"/>
      <c r="B771" s="195"/>
      <c r="C771" s="237"/>
      <c r="D771" s="195"/>
      <c r="E771" s="238"/>
      <c r="F771" s="238"/>
      <c r="G771" s="238"/>
      <c r="H771" s="239"/>
      <c r="I771" s="240"/>
    </row>
    <row r="772" spans="1:9">
      <c r="A772" s="195"/>
      <c r="B772" s="195"/>
      <c r="C772" s="237"/>
      <c r="D772" s="195"/>
      <c r="E772" s="238"/>
      <c r="F772" s="238"/>
      <c r="G772" s="238"/>
      <c r="H772" s="239"/>
      <c r="I772" s="240"/>
    </row>
    <row r="773" spans="1:9">
      <c r="A773" s="195"/>
      <c r="B773" s="195"/>
      <c r="C773" s="237"/>
      <c r="D773" s="195"/>
      <c r="E773" s="238"/>
      <c r="F773" s="238"/>
      <c r="G773" s="238"/>
      <c r="H773" s="239"/>
      <c r="I773" s="240"/>
    </row>
    <row r="774" spans="1:9">
      <c r="A774" s="195"/>
      <c r="B774" s="195"/>
      <c r="C774" s="237"/>
      <c r="D774" s="195"/>
      <c r="E774" s="238"/>
      <c r="F774" s="238"/>
      <c r="G774" s="238"/>
      <c r="H774" s="239"/>
      <c r="I774" s="240"/>
    </row>
    <row r="775" spans="1:9">
      <c r="A775" s="195"/>
      <c r="B775" s="195"/>
      <c r="C775" s="237"/>
      <c r="D775" s="195"/>
      <c r="E775" s="238"/>
      <c r="F775" s="238"/>
      <c r="G775" s="238"/>
      <c r="H775" s="239"/>
      <c r="I775" s="240"/>
    </row>
    <row r="776" spans="1:9">
      <c r="A776" s="195"/>
      <c r="B776" s="195"/>
      <c r="C776" s="237"/>
      <c r="D776" s="195"/>
      <c r="E776" s="238"/>
      <c r="F776" s="238"/>
      <c r="G776" s="238"/>
      <c r="H776" s="239"/>
      <c r="I776" s="240"/>
    </row>
    <row r="777" spans="1:9">
      <c r="A777" s="195"/>
      <c r="B777" s="195"/>
      <c r="C777" s="237"/>
      <c r="D777" s="195"/>
      <c r="E777" s="238"/>
      <c r="F777" s="238"/>
      <c r="G777" s="238"/>
      <c r="H777" s="239"/>
      <c r="I777" s="240"/>
    </row>
    <row r="778" spans="1:9">
      <c r="A778" s="195"/>
      <c r="B778" s="195"/>
      <c r="C778" s="237"/>
      <c r="D778" s="195"/>
      <c r="E778" s="238"/>
      <c r="F778" s="238"/>
      <c r="G778" s="238"/>
      <c r="H778" s="239"/>
      <c r="I778" s="240"/>
    </row>
    <row r="779" spans="1:9">
      <c r="A779" s="195"/>
      <c r="B779" s="195"/>
      <c r="C779" s="237"/>
      <c r="D779" s="195"/>
      <c r="E779" s="238"/>
      <c r="F779" s="238"/>
      <c r="G779" s="238"/>
      <c r="H779" s="239"/>
      <c r="I779" s="240"/>
    </row>
    <row r="780" spans="1:9">
      <c r="A780" s="195"/>
      <c r="B780" s="195"/>
      <c r="C780" s="237"/>
      <c r="D780" s="195"/>
      <c r="E780" s="238"/>
      <c r="F780" s="238"/>
      <c r="G780" s="238"/>
      <c r="H780" s="239"/>
      <c r="I780" s="240"/>
    </row>
    <row r="781" spans="1:9">
      <c r="A781" s="195"/>
      <c r="B781" s="195"/>
      <c r="C781" s="237"/>
      <c r="D781" s="195"/>
      <c r="E781" s="238"/>
      <c r="F781" s="238"/>
      <c r="G781" s="238"/>
      <c r="H781" s="239"/>
      <c r="I781" s="240"/>
    </row>
    <row r="782" spans="1:9">
      <c r="A782" s="195"/>
      <c r="B782" s="195"/>
      <c r="C782" s="237"/>
      <c r="D782" s="195"/>
      <c r="E782" s="238"/>
      <c r="F782" s="238"/>
      <c r="G782" s="238"/>
      <c r="H782" s="239"/>
      <c r="I782" s="240"/>
    </row>
    <row r="783" spans="1:9">
      <c r="A783" s="195"/>
      <c r="B783" s="195"/>
      <c r="C783" s="237"/>
      <c r="D783" s="195"/>
      <c r="E783" s="238"/>
      <c r="F783" s="238"/>
      <c r="G783" s="238"/>
      <c r="H783" s="239"/>
      <c r="I783" s="240"/>
    </row>
    <row r="784" spans="1:9">
      <c r="A784" s="195"/>
      <c r="B784" s="195"/>
      <c r="C784" s="237"/>
      <c r="D784" s="195"/>
      <c r="E784" s="238"/>
      <c r="F784" s="238"/>
      <c r="G784" s="238"/>
      <c r="H784" s="239"/>
      <c r="I784" s="240"/>
    </row>
    <row r="785" spans="1:9">
      <c r="A785" s="195"/>
      <c r="B785" s="195"/>
      <c r="C785" s="237"/>
      <c r="D785" s="195"/>
      <c r="E785" s="238"/>
      <c r="F785" s="238"/>
      <c r="G785" s="238"/>
      <c r="H785" s="239"/>
      <c r="I785" s="240"/>
    </row>
    <row r="786" spans="1:9">
      <c r="A786" s="195"/>
      <c r="B786" s="195"/>
      <c r="C786" s="237"/>
      <c r="D786" s="195"/>
      <c r="E786" s="238"/>
      <c r="F786" s="238"/>
      <c r="G786" s="238"/>
      <c r="H786" s="239"/>
      <c r="I786" s="240"/>
    </row>
    <row r="787" spans="1:9">
      <c r="A787" s="195"/>
      <c r="B787" s="195"/>
      <c r="C787" s="237"/>
      <c r="D787" s="195"/>
      <c r="E787" s="238"/>
      <c r="F787" s="238"/>
      <c r="G787" s="238"/>
      <c r="H787" s="239"/>
      <c r="I787" s="240"/>
    </row>
    <row r="788" spans="1:9">
      <c r="A788" s="195"/>
      <c r="B788" s="195"/>
      <c r="C788" s="237"/>
      <c r="D788" s="195"/>
      <c r="E788" s="238"/>
      <c r="F788" s="238"/>
      <c r="G788" s="238"/>
      <c r="H788" s="239"/>
      <c r="I788" s="240"/>
    </row>
    <row r="789" spans="1:9">
      <c r="A789" s="195"/>
      <c r="B789" s="195"/>
      <c r="C789" s="237"/>
      <c r="D789" s="195"/>
      <c r="E789" s="238"/>
      <c r="F789" s="238"/>
      <c r="G789" s="238"/>
      <c r="H789" s="239"/>
      <c r="I789" s="240"/>
    </row>
    <row r="790" spans="1:9">
      <c r="A790" s="195"/>
      <c r="B790" s="195"/>
      <c r="C790" s="237"/>
      <c r="D790" s="195"/>
      <c r="E790" s="238"/>
      <c r="F790" s="238"/>
      <c r="G790" s="238"/>
      <c r="H790" s="239"/>
      <c r="I790" s="240"/>
    </row>
    <row r="791" spans="1:9">
      <c r="A791" s="195"/>
      <c r="B791" s="195"/>
      <c r="C791" s="237"/>
      <c r="D791" s="195"/>
      <c r="E791" s="238"/>
      <c r="F791" s="238"/>
      <c r="G791" s="238"/>
      <c r="H791" s="239"/>
      <c r="I791" s="240"/>
    </row>
    <row r="792" spans="1:9">
      <c r="A792" s="195"/>
      <c r="B792" s="195"/>
      <c r="C792" s="237"/>
      <c r="D792" s="195"/>
      <c r="E792" s="238"/>
      <c r="F792" s="238"/>
      <c r="G792" s="238"/>
      <c r="H792" s="239"/>
      <c r="I792" s="240"/>
    </row>
    <row r="793" spans="1:9">
      <c r="A793" s="195"/>
      <c r="B793" s="195"/>
      <c r="C793" s="237"/>
      <c r="D793" s="195"/>
      <c r="E793" s="238"/>
      <c r="F793" s="238"/>
      <c r="G793" s="238"/>
      <c r="H793" s="239"/>
      <c r="I793" s="240"/>
    </row>
    <row r="794" spans="1:9">
      <c r="A794" s="195"/>
      <c r="B794" s="195"/>
      <c r="C794" s="237"/>
      <c r="D794" s="195"/>
      <c r="E794" s="238"/>
      <c r="F794" s="238"/>
      <c r="G794" s="238"/>
      <c r="H794" s="239"/>
      <c r="I794" s="240"/>
    </row>
    <row r="795" spans="1:9">
      <c r="A795" s="195"/>
      <c r="B795" s="195"/>
      <c r="C795" s="237"/>
      <c r="D795" s="195"/>
      <c r="E795" s="238"/>
      <c r="F795" s="238"/>
      <c r="G795" s="238"/>
      <c r="H795" s="239"/>
      <c r="I795" s="240"/>
    </row>
    <row r="796" spans="1:9">
      <c r="A796" s="195"/>
      <c r="B796" s="195"/>
      <c r="C796" s="237"/>
      <c r="D796" s="195"/>
      <c r="E796" s="238"/>
      <c r="F796" s="238"/>
      <c r="G796" s="238"/>
      <c r="H796" s="239"/>
      <c r="I796" s="240"/>
    </row>
    <row r="797" spans="1:9">
      <c r="A797" s="195"/>
      <c r="B797" s="195"/>
      <c r="C797" s="237"/>
      <c r="D797" s="195"/>
      <c r="E797" s="238"/>
      <c r="F797" s="238"/>
      <c r="G797" s="238"/>
      <c r="H797" s="239"/>
      <c r="I797" s="240"/>
    </row>
    <row r="798" spans="1:9">
      <c r="A798" s="195"/>
      <c r="B798" s="195"/>
      <c r="C798" s="237"/>
      <c r="D798" s="195"/>
      <c r="E798" s="238"/>
      <c r="F798" s="238"/>
      <c r="G798" s="238"/>
      <c r="H798" s="239"/>
      <c r="I798" s="240"/>
    </row>
    <row r="799" spans="1:9">
      <c r="A799" s="195"/>
      <c r="B799" s="195"/>
      <c r="C799" s="237"/>
      <c r="D799" s="195"/>
      <c r="E799" s="238"/>
      <c r="F799" s="238"/>
      <c r="G799" s="238"/>
      <c r="H799" s="239"/>
      <c r="I799" s="240"/>
    </row>
    <row r="800" spans="1:9">
      <c r="A800" s="195"/>
      <c r="B800" s="195"/>
      <c r="C800" s="237"/>
      <c r="D800" s="195"/>
      <c r="E800" s="238"/>
      <c r="F800" s="238"/>
      <c r="G800" s="238"/>
      <c r="H800" s="239"/>
      <c r="I800" s="240"/>
    </row>
    <row r="801" spans="1:9">
      <c r="A801" s="195"/>
      <c r="B801" s="195"/>
      <c r="C801" s="237"/>
      <c r="D801" s="195"/>
      <c r="E801" s="238"/>
      <c r="F801" s="238"/>
      <c r="G801" s="238"/>
      <c r="H801" s="239"/>
      <c r="I801" s="240"/>
    </row>
    <row r="802" spans="1:9">
      <c r="A802" s="195"/>
      <c r="B802" s="195"/>
      <c r="C802" s="237"/>
      <c r="D802" s="195"/>
      <c r="E802" s="238"/>
      <c r="F802" s="238"/>
      <c r="G802" s="238"/>
      <c r="H802" s="239"/>
      <c r="I802" s="240"/>
    </row>
    <row r="803" spans="1:9">
      <c r="A803" s="195"/>
      <c r="B803" s="195"/>
      <c r="C803" s="237"/>
      <c r="D803" s="195"/>
      <c r="E803" s="238"/>
      <c r="F803" s="238"/>
      <c r="G803" s="238"/>
      <c r="H803" s="239"/>
      <c r="I803" s="240"/>
    </row>
    <row r="804" spans="1:9">
      <c r="A804" s="195"/>
      <c r="B804" s="195"/>
      <c r="C804" s="237"/>
      <c r="D804" s="195"/>
      <c r="E804" s="238"/>
      <c r="F804" s="238"/>
      <c r="G804" s="238"/>
      <c r="H804" s="239"/>
      <c r="I804" s="240"/>
    </row>
    <row r="805" spans="1:9">
      <c r="A805" s="195"/>
      <c r="B805" s="195"/>
      <c r="C805" s="237"/>
      <c r="D805" s="195"/>
      <c r="E805" s="238"/>
      <c r="F805" s="238"/>
      <c r="G805" s="238"/>
      <c r="H805" s="239"/>
      <c r="I805" s="240"/>
    </row>
    <row r="806" spans="1:9">
      <c r="A806" s="195"/>
      <c r="B806" s="195"/>
      <c r="C806" s="237"/>
      <c r="D806" s="195"/>
      <c r="E806" s="238"/>
      <c r="F806" s="238"/>
      <c r="G806" s="238"/>
      <c r="H806" s="239"/>
      <c r="I806" s="240"/>
    </row>
    <row r="807" spans="1:9">
      <c r="A807" s="195"/>
      <c r="B807" s="195"/>
      <c r="C807" s="237"/>
      <c r="D807" s="195"/>
      <c r="E807" s="238"/>
      <c r="F807" s="238"/>
      <c r="G807" s="238"/>
      <c r="H807" s="239"/>
      <c r="I807" s="240"/>
    </row>
    <row r="808" spans="1:9">
      <c r="A808" s="195"/>
      <c r="B808" s="195"/>
      <c r="C808" s="237"/>
      <c r="D808" s="195"/>
      <c r="E808" s="238"/>
      <c r="F808" s="238"/>
      <c r="G808" s="238"/>
      <c r="H808" s="239"/>
      <c r="I808" s="240"/>
    </row>
    <row r="809" spans="1:9">
      <c r="A809" s="195"/>
      <c r="B809" s="195"/>
      <c r="C809" s="237"/>
      <c r="D809" s="195"/>
      <c r="E809" s="238"/>
      <c r="F809" s="238"/>
      <c r="G809" s="238"/>
      <c r="H809" s="239"/>
      <c r="I809" s="240"/>
    </row>
    <row r="810" spans="1:9">
      <c r="A810" s="195"/>
      <c r="B810" s="195"/>
      <c r="C810" s="237"/>
      <c r="D810" s="195"/>
      <c r="E810" s="238"/>
      <c r="F810" s="238"/>
      <c r="G810" s="238"/>
      <c r="H810" s="239"/>
      <c r="I810" s="240"/>
    </row>
    <row r="811" spans="1:9">
      <c r="A811" s="195"/>
      <c r="B811" s="195"/>
      <c r="C811" s="237"/>
      <c r="D811" s="195"/>
      <c r="E811" s="238"/>
      <c r="F811" s="238"/>
      <c r="G811" s="238"/>
      <c r="H811" s="239"/>
      <c r="I811" s="240"/>
    </row>
    <row r="812" spans="1:9">
      <c r="A812" s="195"/>
      <c r="B812" s="195"/>
      <c r="C812" s="237"/>
      <c r="D812" s="195"/>
      <c r="E812" s="238"/>
      <c r="F812" s="238"/>
      <c r="G812" s="238"/>
      <c r="H812" s="239"/>
      <c r="I812" s="240"/>
    </row>
    <row r="813" spans="1:9">
      <c r="A813" s="195"/>
      <c r="B813" s="195"/>
      <c r="C813" s="237"/>
      <c r="D813" s="195"/>
      <c r="E813" s="238"/>
      <c r="F813" s="238"/>
      <c r="G813" s="238"/>
      <c r="H813" s="239"/>
      <c r="I813" s="240"/>
    </row>
    <row r="814" spans="1:9">
      <c r="A814" s="195"/>
      <c r="B814" s="195"/>
      <c r="C814" s="237"/>
      <c r="D814" s="195"/>
      <c r="E814" s="238"/>
      <c r="F814" s="238"/>
      <c r="G814" s="238"/>
      <c r="H814" s="239"/>
      <c r="I814" s="240"/>
    </row>
    <row r="815" spans="1:9">
      <c r="A815" s="195"/>
      <c r="B815" s="195"/>
      <c r="C815" s="237"/>
      <c r="D815" s="195"/>
      <c r="E815" s="238"/>
      <c r="F815" s="238"/>
      <c r="G815" s="238"/>
      <c r="H815" s="239"/>
      <c r="I815" s="240"/>
    </row>
    <row r="816" spans="1:9">
      <c r="A816" s="195"/>
      <c r="B816" s="195"/>
      <c r="C816" s="237"/>
      <c r="D816" s="195"/>
      <c r="E816" s="238"/>
      <c r="F816" s="238"/>
      <c r="G816" s="238"/>
      <c r="H816" s="239"/>
      <c r="I816" s="240"/>
    </row>
    <row r="817" spans="1:9">
      <c r="A817" s="195"/>
      <c r="B817" s="195"/>
      <c r="C817" s="237"/>
      <c r="D817" s="195"/>
      <c r="E817" s="238"/>
      <c r="F817" s="238"/>
      <c r="G817" s="238"/>
      <c r="H817" s="239"/>
      <c r="I817" s="240"/>
    </row>
    <row r="818" spans="1:9">
      <c r="A818" s="195"/>
      <c r="B818" s="195"/>
      <c r="C818" s="237"/>
      <c r="D818" s="195"/>
      <c r="E818" s="238"/>
      <c r="F818" s="238"/>
      <c r="G818" s="238"/>
      <c r="H818" s="239"/>
      <c r="I818" s="240"/>
    </row>
    <row r="819" spans="1:9">
      <c r="A819" s="195"/>
      <c r="B819" s="195"/>
      <c r="C819" s="237"/>
      <c r="D819" s="195"/>
      <c r="E819" s="238"/>
      <c r="F819" s="238"/>
      <c r="G819" s="238"/>
      <c r="H819" s="239"/>
      <c r="I819" s="240"/>
    </row>
    <row r="820" spans="1:9">
      <c r="A820" s="195"/>
      <c r="B820" s="195"/>
      <c r="C820" s="237"/>
      <c r="D820" s="195"/>
      <c r="E820" s="238"/>
      <c r="F820" s="238"/>
      <c r="G820" s="238"/>
      <c r="H820" s="239"/>
      <c r="I820" s="240"/>
    </row>
    <row r="821" spans="1:9">
      <c r="A821" s="195"/>
      <c r="B821" s="195"/>
      <c r="C821" s="237"/>
      <c r="D821" s="195"/>
      <c r="E821" s="238"/>
      <c r="F821" s="238"/>
      <c r="G821" s="238"/>
      <c r="H821" s="239"/>
      <c r="I821" s="240"/>
    </row>
    <row r="822" spans="1:9">
      <c r="A822" s="195"/>
      <c r="B822" s="195"/>
      <c r="C822" s="237"/>
      <c r="D822" s="195"/>
      <c r="E822" s="238"/>
      <c r="F822" s="238"/>
      <c r="G822" s="238"/>
      <c r="H822" s="239"/>
      <c r="I822" s="240"/>
    </row>
    <row r="823" spans="1:9">
      <c r="A823" s="195"/>
      <c r="B823" s="195"/>
      <c r="C823" s="237"/>
      <c r="D823" s="195"/>
      <c r="E823" s="238"/>
      <c r="F823" s="238"/>
      <c r="G823" s="238"/>
      <c r="H823" s="239"/>
      <c r="I823" s="240"/>
    </row>
    <row r="824" spans="1:9">
      <c r="A824" s="195"/>
      <c r="B824" s="195"/>
      <c r="C824" s="237"/>
      <c r="D824" s="195"/>
      <c r="E824" s="238"/>
      <c r="F824" s="238"/>
      <c r="G824" s="238"/>
      <c r="H824" s="239"/>
      <c r="I824" s="240"/>
    </row>
    <row r="825" spans="1:9">
      <c r="A825" s="195"/>
      <c r="B825" s="195"/>
      <c r="C825" s="237"/>
      <c r="D825" s="195"/>
      <c r="E825" s="238"/>
      <c r="F825" s="238"/>
      <c r="G825" s="238"/>
      <c r="H825" s="239"/>
      <c r="I825" s="240"/>
    </row>
    <row r="826" spans="1:9">
      <c r="A826" s="195"/>
      <c r="B826" s="195"/>
      <c r="C826" s="237"/>
      <c r="D826" s="195"/>
      <c r="E826" s="238"/>
      <c r="F826" s="238"/>
      <c r="G826" s="238"/>
      <c r="H826" s="239"/>
      <c r="I826" s="240"/>
    </row>
    <row r="827" spans="1:9">
      <c r="A827" s="195"/>
      <c r="B827" s="195"/>
      <c r="C827" s="237"/>
      <c r="D827" s="195"/>
      <c r="E827" s="238"/>
      <c r="F827" s="238"/>
      <c r="G827" s="238"/>
      <c r="H827" s="239"/>
      <c r="I827" s="240"/>
    </row>
    <row r="828" spans="1:9">
      <c r="A828" s="195"/>
      <c r="B828" s="195"/>
      <c r="C828" s="237"/>
      <c r="D828" s="195"/>
      <c r="E828" s="238"/>
      <c r="F828" s="238"/>
      <c r="G828" s="238"/>
      <c r="H828" s="239"/>
      <c r="I828" s="240"/>
    </row>
    <row r="829" spans="1:9">
      <c r="A829" s="195"/>
      <c r="B829" s="195"/>
      <c r="C829" s="237"/>
      <c r="D829" s="195"/>
      <c r="E829" s="238"/>
      <c r="F829" s="238"/>
      <c r="G829" s="238"/>
      <c r="H829" s="239"/>
      <c r="I829" s="240"/>
    </row>
    <row r="830" spans="1:9">
      <c r="A830" s="195"/>
      <c r="B830" s="195"/>
      <c r="C830" s="237"/>
      <c r="D830" s="195"/>
      <c r="E830" s="238"/>
      <c r="F830" s="238"/>
      <c r="G830" s="238"/>
      <c r="H830" s="239"/>
      <c r="I830" s="240"/>
    </row>
    <row r="831" spans="1:9">
      <c r="A831" s="195"/>
      <c r="B831" s="195"/>
      <c r="C831" s="237"/>
      <c r="D831" s="195"/>
      <c r="E831" s="238"/>
      <c r="F831" s="238"/>
      <c r="G831" s="238"/>
      <c r="H831" s="239"/>
      <c r="I831" s="240"/>
    </row>
    <row r="832" spans="1:9">
      <c r="A832" s="195"/>
      <c r="B832" s="195"/>
      <c r="C832" s="237"/>
      <c r="D832" s="195"/>
      <c r="E832" s="238"/>
      <c r="F832" s="238"/>
      <c r="G832" s="238"/>
      <c r="H832" s="239"/>
      <c r="I832" s="240"/>
    </row>
    <row r="833" spans="1:9">
      <c r="A833" s="195"/>
      <c r="B833" s="195"/>
      <c r="C833" s="237"/>
      <c r="D833" s="195"/>
      <c r="E833" s="238"/>
      <c r="F833" s="238"/>
      <c r="G833" s="238"/>
      <c r="H833" s="239"/>
      <c r="I833" s="240"/>
    </row>
    <row r="834" spans="1:9">
      <c r="A834" s="195"/>
      <c r="B834" s="195"/>
      <c r="C834" s="237"/>
      <c r="D834" s="195"/>
      <c r="E834" s="238"/>
      <c r="F834" s="238"/>
      <c r="G834" s="238"/>
      <c r="H834" s="239"/>
      <c r="I834" s="240"/>
    </row>
    <row r="835" spans="1:9">
      <c r="A835" s="195"/>
      <c r="B835" s="195"/>
      <c r="C835" s="237"/>
      <c r="D835" s="195"/>
      <c r="E835" s="238"/>
      <c r="F835" s="238"/>
      <c r="G835" s="238"/>
      <c r="H835" s="239"/>
      <c r="I835" s="240"/>
    </row>
    <row r="836" spans="1:9">
      <c r="A836" s="195"/>
      <c r="B836" s="195"/>
      <c r="C836" s="237"/>
      <c r="D836" s="195"/>
      <c r="E836" s="238"/>
      <c r="F836" s="238"/>
      <c r="G836" s="238"/>
      <c r="H836" s="239"/>
      <c r="I836" s="240"/>
    </row>
    <row r="837" spans="1:9">
      <c r="A837" s="195"/>
      <c r="B837" s="195"/>
      <c r="C837" s="237"/>
      <c r="D837" s="195"/>
      <c r="E837" s="238"/>
      <c r="F837" s="238"/>
      <c r="G837" s="238"/>
      <c r="H837" s="239"/>
      <c r="I837" s="240"/>
    </row>
    <row r="838" spans="1:9">
      <c r="A838" s="195"/>
      <c r="B838" s="195"/>
      <c r="C838" s="237"/>
      <c r="D838" s="195"/>
      <c r="E838" s="238"/>
      <c r="F838" s="238"/>
      <c r="G838" s="238"/>
      <c r="H838" s="239"/>
      <c r="I838" s="240"/>
    </row>
    <row r="839" spans="1:9">
      <c r="A839" s="195"/>
      <c r="B839" s="195"/>
      <c r="C839" s="237"/>
      <c r="D839" s="195"/>
      <c r="E839" s="238"/>
      <c r="F839" s="238"/>
      <c r="G839" s="238"/>
      <c r="H839" s="239"/>
      <c r="I839" s="240"/>
    </row>
    <row r="840" spans="1:9">
      <c r="A840" s="195"/>
      <c r="B840" s="195"/>
      <c r="C840" s="237"/>
      <c r="D840" s="195"/>
      <c r="E840" s="238"/>
      <c r="F840" s="238"/>
      <c r="G840" s="238"/>
      <c r="H840" s="239"/>
      <c r="I840" s="240"/>
    </row>
    <row r="841" spans="1:9">
      <c r="A841" s="195"/>
      <c r="B841" s="195"/>
      <c r="C841" s="237"/>
      <c r="D841" s="195"/>
      <c r="E841" s="238"/>
      <c r="F841" s="238"/>
      <c r="G841" s="238"/>
      <c r="H841" s="239"/>
      <c r="I841" s="240"/>
    </row>
    <row r="842" spans="1:9">
      <c r="A842" s="195"/>
      <c r="B842" s="195"/>
      <c r="C842" s="237"/>
      <c r="D842" s="195"/>
      <c r="E842" s="238"/>
      <c r="F842" s="238"/>
      <c r="G842" s="238"/>
      <c r="H842" s="239"/>
      <c r="I842" s="240"/>
    </row>
    <row r="843" spans="1:9">
      <c r="A843" s="195"/>
      <c r="B843" s="195"/>
      <c r="C843" s="237"/>
      <c r="D843" s="195"/>
      <c r="E843" s="238"/>
      <c r="F843" s="238"/>
      <c r="G843" s="238"/>
      <c r="H843" s="239"/>
      <c r="I843" s="240"/>
    </row>
    <row r="844" spans="1:9">
      <c r="A844" s="195"/>
      <c r="B844" s="195"/>
      <c r="C844" s="237"/>
      <c r="D844" s="195"/>
      <c r="E844" s="238"/>
      <c r="F844" s="238"/>
      <c r="G844" s="238"/>
      <c r="H844" s="239"/>
      <c r="I844" s="240"/>
    </row>
    <row r="845" spans="1:9">
      <c r="A845" s="195"/>
      <c r="B845" s="195"/>
      <c r="C845" s="237"/>
      <c r="D845" s="195"/>
      <c r="E845" s="238"/>
      <c r="F845" s="238"/>
      <c r="G845" s="238"/>
      <c r="H845" s="239"/>
      <c r="I845" s="240"/>
    </row>
    <row r="846" spans="1:9">
      <c r="A846" s="195"/>
      <c r="B846" s="195"/>
      <c r="C846" s="237"/>
      <c r="D846" s="195"/>
      <c r="E846" s="238"/>
      <c r="F846" s="238"/>
      <c r="G846" s="238"/>
      <c r="H846" s="239"/>
      <c r="I846" s="240"/>
    </row>
    <row r="847" spans="1:9">
      <c r="A847" s="195"/>
      <c r="B847" s="195"/>
      <c r="C847" s="237"/>
      <c r="D847" s="195"/>
      <c r="E847" s="238"/>
      <c r="F847" s="238"/>
      <c r="G847" s="238"/>
      <c r="H847" s="239"/>
      <c r="I847" s="240"/>
    </row>
    <row r="848" spans="1:9">
      <c r="A848" s="195"/>
      <c r="B848" s="195"/>
      <c r="C848" s="237"/>
      <c r="D848" s="195"/>
      <c r="E848" s="238"/>
      <c r="F848" s="238"/>
      <c r="G848" s="238"/>
      <c r="H848" s="239"/>
      <c r="I848" s="240"/>
    </row>
    <row r="849" spans="1:9">
      <c r="A849" s="195"/>
      <c r="B849" s="195"/>
      <c r="C849" s="237"/>
      <c r="D849" s="195"/>
      <c r="E849" s="238"/>
      <c r="F849" s="238"/>
      <c r="G849" s="238"/>
      <c r="H849" s="239"/>
      <c r="I849" s="240"/>
    </row>
    <row r="850" spans="1:9">
      <c r="A850" s="195"/>
      <c r="B850" s="195"/>
      <c r="C850" s="237"/>
      <c r="D850" s="195"/>
      <c r="E850" s="238"/>
      <c r="F850" s="238"/>
      <c r="G850" s="238"/>
      <c r="H850" s="239"/>
      <c r="I850" s="240"/>
    </row>
    <row r="851" spans="1:9">
      <c r="A851" s="195"/>
      <c r="B851" s="195"/>
      <c r="C851" s="237"/>
      <c r="D851" s="195"/>
      <c r="E851" s="238"/>
      <c r="F851" s="238"/>
      <c r="G851" s="238"/>
      <c r="H851" s="239"/>
      <c r="I851" s="240"/>
    </row>
    <row r="852" spans="1:9">
      <c r="A852" s="195"/>
      <c r="B852" s="195"/>
      <c r="C852" s="237"/>
      <c r="D852" s="195"/>
      <c r="E852" s="238"/>
      <c r="F852" s="238"/>
      <c r="G852" s="238"/>
      <c r="H852" s="239"/>
      <c r="I852" s="240"/>
    </row>
    <row r="853" spans="1:9">
      <c r="A853" s="195"/>
      <c r="B853" s="195"/>
      <c r="C853" s="237"/>
      <c r="D853" s="195"/>
      <c r="E853" s="238"/>
      <c r="F853" s="238"/>
      <c r="G853" s="238"/>
      <c r="H853" s="239"/>
      <c r="I853" s="240"/>
    </row>
    <row r="854" spans="1:9">
      <c r="A854" s="195"/>
      <c r="B854" s="195"/>
      <c r="C854" s="237"/>
      <c r="D854" s="195"/>
      <c r="E854" s="238"/>
      <c r="F854" s="238"/>
      <c r="G854" s="238"/>
      <c r="H854" s="239"/>
      <c r="I854" s="240"/>
    </row>
    <row r="855" spans="1:9">
      <c r="A855" s="195"/>
      <c r="B855" s="195"/>
      <c r="C855" s="237"/>
      <c r="D855" s="195"/>
      <c r="E855" s="238"/>
      <c r="F855" s="238"/>
      <c r="G855" s="238"/>
      <c r="H855" s="239"/>
      <c r="I855" s="240"/>
    </row>
    <row r="856" spans="1:9">
      <c r="A856" s="195"/>
      <c r="B856" s="195"/>
      <c r="C856" s="237"/>
      <c r="D856" s="195"/>
      <c r="E856" s="238"/>
      <c r="F856" s="238"/>
      <c r="G856" s="238"/>
      <c r="H856" s="239"/>
      <c r="I856" s="240"/>
    </row>
    <row r="857" spans="1:9">
      <c r="A857" s="195"/>
      <c r="B857" s="195"/>
      <c r="C857" s="237"/>
      <c r="D857" s="195"/>
      <c r="E857" s="238"/>
      <c r="F857" s="238"/>
      <c r="G857" s="238"/>
      <c r="H857" s="239"/>
      <c r="I857" s="240"/>
    </row>
    <row r="858" spans="1:9">
      <c r="A858" s="195"/>
      <c r="B858" s="195"/>
      <c r="C858" s="237"/>
      <c r="D858" s="195"/>
      <c r="E858" s="238"/>
      <c r="F858" s="238"/>
      <c r="G858" s="238"/>
      <c r="H858" s="239"/>
      <c r="I858" s="240"/>
    </row>
    <row r="859" spans="1:9">
      <c r="A859" s="195"/>
      <c r="B859" s="195"/>
      <c r="C859" s="237"/>
      <c r="D859" s="195"/>
      <c r="E859" s="238"/>
      <c r="F859" s="238"/>
      <c r="G859" s="238"/>
      <c r="H859" s="239"/>
      <c r="I859" s="240"/>
    </row>
    <row r="860" spans="1:9">
      <c r="A860" s="195"/>
      <c r="B860" s="195"/>
      <c r="C860" s="237"/>
      <c r="D860" s="195"/>
      <c r="E860" s="238"/>
      <c r="F860" s="238"/>
      <c r="G860" s="238"/>
      <c r="H860" s="239"/>
      <c r="I860" s="240"/>
    </row>
    <row r="861" spans="1:9">
      <c r="A861" s="195"/>
      <c r="B861" s="195"/>
      <c r="C861" s="237"/>
      <c r="D861" s="195"/>
      <c r="E861" s="238"/>
      <c r="F861" s="238"/>
      <c r="G861" s="238"/>
      <c r="H861" s="239"/>
      <c r="I861" s="240"/>
    </row>
    <row r="862" spans="1:9">
      <c r="A862" s="195"/>
      <c r="B862" s="195"/>
      <c r="C862" s="237"/>
      <c r="D862" s="195"/>
      <c r="E862" s="238"/>
      <c r="F862" s="238"/>
      <c r="G862" s="238"/>
      <c r="H862" s="239"/>
      <c r="I862" s="240"/>
    </row>
    <row r="863" spans="1:9">
      <c r="A863" s="195"/>
      <c r="B863" s="195"/>
      <c r="C863" s="237"/>
      <c r="D863" s="195"/>
      <c r="E863" s="238"/>
      <c r="F863" s="238"/>
      <c r="G863" s="238"/>
      <c r="H863" s="239"/>
      <c r="I863" s="240"/>
    </row>
    <row r="864" spans="1:9">
      <c r="A864" s="195"/>
      <c r="B864" s="195"/>
      <c r="C864" s="237"/>
      <c r="D864" s="195"/>
      <c r="E864" s="238"/>
      <c r="F864" s="238"/>
      <c r="G864" s="238"/>
      <c r="H864" s="239"/>
      <c r="I864" s="240"/>
    </row>
    <row r="865" spans="1:9">
      <c r="A865" s="195"/>
      <c r="B865" s="195"/>
      <c r="C865" s="237"/>
      <c r="D865" s="195"/>
      <c r="E865" s="238"/>
      <c r="F865" s="238"/>
      <c r="G865" s="238"/>
      <c r="H865" s="239"/>
      <c r="I865" s="240"/>
    </row>
    <row r="866" spans="1:9">
      <c r="A866" s="195"/>
      <c r="B866" s="195"/>
      <c r="C866" s="237"/>
      <c r="D866" s="195"/>
      <c r="E866" s="238"/>
      <c r="F866" s="238"/>
      <c r="G866" s="238"/>
      <c r="H866" s="239"/>
      <c r="I866" s="240"/>
    </row>
    <row r="867" spans="1:9">
      <c r="A867" s="195"/>
      <c r="B867" s="195"/>
      <c r="C867" s="237"/>
      <c r="D867" s="195"/>
      <c r="E867" s="238"/>
      <c r="F867" s="238"/>
      <c r="G867" s="238"/>
      <c r="H867" s="239"/>
      <c r="I867" s="240"/>
    </row>
    <row r="868" spans="1:9">
      <c r="A868" s="195"/>
      <c r="B868" s="195"/>
      <c r="C868" s="237"/>
      <c r="D868" s="195"/>
      <c r="E868" s="238"/>
      <c r="F868" s="238"/>
      <c r="G868" s="238"/>
      <c r="H868" s="239"/>
      <c r="I868" s="240"/>
    </row>
    <row r="869" spans="1:9">
      <c r="A869" s="195"/>
      <c r="B869" s="195"/>
      <c r="C869" s="237"/>
      <c r="D869" s="195"/>
      <c r="E869" s="238"/>
      <c r="F869" s="238"/>
      <c r="G869" s="238"/>
      <c r="H869" s="239"/>
      <c r="I869" s="240"/>
    </row>
    <row r="870" spans="1:9">
      <c r="A870" s="195"/>
      <c r="B870" s="195"/>
      <c r="C870" s="237"/>
      <c r="D870" s="195"/>
      <c r="E870" s="238"/>
      <c r="F870" s="238"/>
      <c r="G870" s="238"/>
      <c r="H870" s="239"/>
      <c r="I870" s="240"/>
    </row>
    <row r="871" spans="1:9">
      <c r="A871" s="195"/>
      <c r="B871" s="195"/>
      <c r="C871" s="237"/>
      <c r="D871" s="195"/>
      <c r="E871" s="238"/>
      <c r="F871" s="238"/>
      <c r="G871" s="238"/>
      <c r="H871" s="239"/>
      <c r="I871" s="240"/>
    </row>
    <row r="872" spans="1:9">
      <c r="A872" s="195"/>
      <c r="B872" s="195"/>
      <c r="C872" s="237"/>
      <c r="D872" s="195"/>
      <c r="E872" s="238"/>
      <c r="F872" s="238"/>
      <c r="G872" s="238"/>
      <c r="H872" s="239"/>
      <c r="I872" s="240"/>
    </row>
    <row r="873" spans="1:9">
      <c r="A873" s="195"/>
      <c r="B873" s="195"/>
      <c r="C873" s="237"/>
      <c r="D873" s="195"/>
      <c r="E873" s="238"/>
      <c r="F873" s="238"/>
      <c r="G873" s="238"/>
      <c r="H873" s="239"/>
      <c r="I873" s="240"/>
    </row>
    <row r="874" spans="1:9">
      <c r="A874" s="195"/>
      <c r="B874" s="195"/>
      <c r="C874" s="237"/>
      <c r="D874" s="195"/>
      <c r="E874" s="238"/>
      <c r="F874" s="238"/>
      <c r="G874" s="238"/>
      <c r="H874" s="239"/>
      <c r="I874" s="240"/>
    </row>
    <row r="875" spans="1:9">
      <c r="A875" s="195"/>
      <c r="B875" s="195"/>
      <c r="C875" s="237"/>
      <c r="D875" s="195"/>
      <c r="E875" s="238"/>
      <c r="F875" s="238"/>
      <c r="G875" s="238"/>
      <c r="H875" s="239"/>
      <c r="I875" s="240"/>
    </row>
    <row r="876" spans="1:9">
      <c r="A876" s="195"/>
      <c r="B876" s="195"/>
      <c r="C876" s="237"/>
      <c r="D876" s="195"/>
      <c r="E876" s="238"/>
      <c r="F876" s="238"/>
      <c r="G876" s="238"/>
      <c r="H876" s="239"/>
      <c r="I876" s="240"/>
    </row>
  </sheetData>
  <mergeCells count="22">
    <mergeCell ref="H15:I15"/>
    <mergeCell ref="J15:K15"/>
    <mergeCell ref="N15:O15"/>
    <mergeCell ref="R15:S15"/>
    <mergeCell ref="A8:W8"/>
    <mergeCell ref="A9:W9"/>
    <mergeCell ref="P15:Q15"/>
    <mergeCell ref="F15:G15"/>
    <mergeCell ref="A15:A16"/>
    <mergeCell ref="B15:B16"/>
    <mergeCell ref="C15:C16"/>
    <mergeCell ref="D15:D16"/>
    <mergeCell ref="E15:E16"/>
    <mergeCell ref="L15:M15"/>
    <mergeCell ref="A1:W1"/>
    <mergeCell ref="A11:W12"/>
    <mergeCell ref="A2:W2"/>
    <mergeCell ref="A3:W3"/>
    <mergeCell ref="A4:W4"/>
    <mergeCell ref="A5:W5"/>
    <mergeCell ref="A6:W6"/>
    <mergeCell ref="A7:W7"/>
  </mergeCells>
  <conditionalFormatting sqref="E17:G74">
    <cfRule type="cellIs" dxfId="0" priority="1" operator="equal">
      <formula>0</formula>
    </cfRule>
  </conditionalFormatting>
  <pageMargins left="0.70866141732283472" right="0.70866141732283472" top="0.74803149606299213" bottom="0.74803149606299213" header="0.31496062992125984" footer="0.31496062992125984"/>
  <pageSetup paperSize="9" scale="31" orientation="portrait" verticalDpi="0"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I57"/>
  <sheetViews>
    <sheetView tabSelected="1" zoomScale="70" zoomScaleNormal="70" zoomScaleSheetLayoutView="100" workbookViewId="0">
      <pane xSplit="2" ySplit="2" topLeftCell="C3" activePane="bottomRight" state="frozen"/>
      <selection pane="topRight" activeCell="C1" sqref="C1"/>
      <selection pane="bottomLeft" activeCell="A3" sqref="A3"/>
      <selection pane="bottomRight" activeCell="B21" sqref="B21"/>
    </sheetView>
  </sheetViews>
  <sheetFormatPr defaultColWidth="9.140625" defaultRowHeight="12.75"/>
  <cols>
    <col min="1" max="1" width="9.140625" style="217"/>
    <col min="2" max="2" width="81.85546875" style="456" bestFit="1" customWidth="1"/>
    <col min="3" max="3" width="19.85546875" style="456" bestFit="1" customWidth="1"/>
    <col min="4" max="4" width="20.140625" style="469" bestFit="1" customWidth="1"/>
    <col min="5" max="6" width="20.42578125" style="469" bestFit="1" customWidth="1"/>
    <col min="7" max="7" width="20.85546875" style="469" bestFit="1" customWidth="1"/>
    <col min="8" max="9" width="20.42578125" style="469" bestFit="1" customWidth="1"/>
    <col min="10" max="16384" width="9.140625" style="440"/>
  </cols>
  <sheetData>
    <row r="1" spans="1:9" s="435" customFormat="1" ht="14.25" customHeight="1">
      <c r="A1" s="508" t="s">
        <v>829</v>
      </c>
      <c r="B1" s="509"/>
      <c r="C1" s="509"/>
      <c r="D1" s="509"/>
      <c r="E1" s="509"/>
      <c r="F1" s="509"/>
      <c r="G1" s="509"/>
      <c r="H1" s="509"/>
      <c r="I1" s="510"/>
    </row>
    <row r="2" spans="1:9" s="435" customFormat="1" ht="14.25" customHeight="1">
      <c r="A2" s="506" t="s">
        <v>174</v>
      </c>
      <c r="B2" s="506" t="s">
        <v>175</v>
      </c>
      <c r="C2" s="436" t="str">
        <f>'Abstract-C&amp;I'!H2</f>
        <v>I.E.</v>
      </c>
      <c r="D2" s="436" t="str">
        <f>'Abstract-C&amp;I'!J2</f>
        <v>Creative Design</v>
      </c>
      <c r="E2" s="436" t="str">
        <f>'Abstract-C&amp;I'!L2</f>
        <v>ANSPIPL</v>
      </c>
      <c r="F2" s="436" t="str">
        <f>'Abstract-C&amp;I'!N2</f>
        <v>Ensemble</v>
      </c>
      <c r="G2" s="436" t="str">
        <f>'Abstract-C&amp;I'!P2</f>
        <v>Maitri</v>
      </c>
      <c r="H2" s="436" t="str">
        <f>'Abstract-C&amp;I'!R2</f>
        <v>GF_R0-RFP</v>
      </c>
      <c r="I2" s="436" t="str">
        <f>'Abstract-C&amp;I'!T2</f>
        <v>GF_R1-Auction</v>
      </c>
    </row>
    <row r="3" spans="1:9" s="435" customFormat="1">
      <c r="A3" s="507"/>
      <c r="B3" s="507"/>
      <c r="C3" s="437" t="s">
        <v>172</v>
      </c>
      <c r="D3" s="437" t="s">
        <v>172</v>
      </c>
      <c r="E3" s="437" t="s">
        <v>172</v>
      </c>
      <c r="F3" s="437" t="s">
        <v>172</v>
      </c>
      <c r="G3" s="437" t="s">
        <v>172</v>
      </c>
      <c r="H3" s="437" t="s">
        <v>172</v>
      </c>
      <c r="I3" s="437" t="s">
        <v>172</v>
      </c>
    </row>
    <row r="4" spans="1:9">
      <c r="A4" s="436" t="s">
        <v>2</v>
      </c>
      <c r="B4" s="438" t="s">
        <v>219</v>
      </c>
      <c r="C4" s="439"/>
      <c r="D4" s="439"/>
      <c r="E4" s="439"/>
      <c r="F4" s="439"/>
      <c r="G4" s="439"/>
      <c r="H4" s="439"/>
      <c r="I4" s="439"/>
    </row>
    <row r="5" spans="1:9">
      <c r="A5" s="441">
        <v>1</v>
      </c>
      <c r="B5" s="442" t="s">
        <v>201</v>
      </c>
      <c r="C5" s="443">
        <f>+'Abstract-C&amp;I'!I35</f>
        <v>718789</v>
      </c>
      <c r="D5" s="443">
        <f>+'Abstract-C&amp;I'!K35</f>
        <v>1305920</v>
      </c>
      <c r="E5" s="443">
        <f>+'Abstract-C&amp;I'!M35</f>
        <v>1352310</v>
      </c>
      <c r="F5" s="443">
        <f>+'Abstract-C&amp;I'!O35</f>
        <v>940040</v>
      </c>
      <c r="G5" s="443">
        <f>+'Abstract-C&amp;I'!Q35</f>
        <v>1034390</v>
      </c>
      <c r="H5" s="443">
        <f>+'Abstract-C&amp;I'!S35</f>
        <v>547827.65625</v>
      </c>
      <c r="I5" s="443">
        <f>+'Abstract-C&amp;I'!U35</f>
        <v>547827.65625</v>
      </c>
    </row>
    <row r="6" spans="1:9">
      <c r="A6" s="441">
        <v>2</v>
      </c>
      <c r="B6" s="442" t="s">
        <v>1</v>
      </c>
      <c r="C6" s="444">
        <f>'Abstract-C&amp;I'!I70</f>
        <v>2584584.4879249996</v>
      </c>
      <c r="D6" s="444">
        <f>'Abstract-C&amp;I'!K70</f>
        <v>4635813.0596799999</v>
      </c>
      <c r="E6" s="444">
        <f>'Abstract-C&amp;I'!M70</f>
        <v>3104551.8238899997</v>
      </c>
      <c r="F6" s="444">
        <f>'Abstract-C&amp;I'!O70</f>
        <v>3873011.6167600001</v>
      </c>
      <c r="G6" s="444">
        <f>'Abstract-C&amp;I'!Q70</f>
        <v>4518126.5141759999</v>
      </c>
      <c r="H6" s="444">
        <f>'Abstract-C&amp;I'!S70</f>
        <v>3117640.1330310497</v>
      </c>
      <c r="I6" s="444">
        <f>'Abstract-C&amp;I'!U70</f>
        <v>3117640.1330310497</v>
      </c>
    </row>
    <row r="7" spans="1:9">
      <c r="A7" s="441">
        <v>3</v>
      </c>
      <c r="B7" s="442" t="s">
        <v>202</v>
      </c>
      <c r="C7" s="444">
        <f>'Abstract-C&amp;I'!I150</f>
        <v>10969948.217404999</v>
      </c>
      <c r="D7" s="444">
        <f>'Abstract-C&amp;I'!K150</f>
        <v>22919255.913339999</v>
      </c>
      <c r="E7" s="444">
        <f>'Abstract-C&amp;I'!M150</f>
        <v>12888947.308899999</v>
      </c>
      <c r="F7" s="444">
        <f>'Abstract-C&amp;I'!O150</f>
        <v>13559606.767740002</v>
      </c>
      <c r="G7" s="444">
        <f>'Abstract-C&amp;I'!Q150</f>
        <v>13448955.134129999</v>
      </c>
      <c r="H7" s="444">
        <f>'Abstract-C&amp;I'!S150</f>
        <v>9554976.0445237495</v>
      </c>
      <c r="I7" s="444">
        <f>'Abstract-C&amp;I'!U150</f>
        <v>9554976.0445237495</v>
      </c>
    </row>
    <row r="8" spans="1:9">
      <c r="A8" s="441">
        <v>4</v>
      </c>
      <c r="B8" s="442" t="s">
        <v>211</v>
      </c>
      <c r="C8" s="444">
        <f>'Abstract-C&amp;I'!I204</f>
        <v>1336286.0015999998</v>
      </c>
      <c r="D8" s="444">
        <f>'Abstract-C&amp;I'!K204</f>
        <v>2721382.8</v>
      </c>
      <c r="E8" s="444">
        <f>'Abstract-C&amp;I'!M204</f>
        <v>1484762.2239999999</v>
      </c>
      <c r="F8" s="444">
        <f>'Abstract-C&amp;I'!O204</f>
        <v>1731190.4591999999</v>
      </c>
      <c r="G8" s="444">
        <f>'Abstract-C&amp;I'!Q204</f>
        <v>1864063.5468799998</v>
      </c>
      <c r="H8" s="444">
        <f>'Abstract-C&amp;I'!S204</f>
        <v>746957.99349999987</v>
      </c>
      <c r="I8" s="444">
        <f>'Abstract-C&amp;I'!U204</f>
        <v>746957.99349999987</v>
      </c>
    </row>
    <row r="9" spans="1:9">
      <c r="A9" s="441">
        <v>5</v>
      </c>
      <c r="B9" s="442" t="s">
        <v>212</v>
      </c>
      <c r="C9" s="444">
        <f>'Abstract-C&amp;I'!I285</f>
        <v>8804331.3490200005</v>
      </c>
      <c r="D9" s="444">
        <f>'Abstract-C&amp;I'!K285</f>
        <v>11284450.681</v>
      </c>
      <c r="E9" s="444">
        <f>'Abstract-C&amp;I'!M285</f>
        <v>12690463.152799999</v>
      </c>
      <c r="F9" s="444">
        <f>'Abstract-C&amp;I'!O285</f>
        <v>11901830.076850001</v>
      </c>
      <c r="G9" s="444">
        <f>'Abstract-C&amp;I'!Q285</f>
        <v>12032930.726300001</v>
      </c>
      <c r="H9" s="444">
        <f>'Abstract-C&amp;I'!S285</f>
        <v>7275202.8057697499</v>
      </c>
      <c r="I9" s="444">
        <f>'Abstract-C&amp;I'!U285</f>
        <v>7275202.8057697499</v>
      </c>
    </row>
    <row r="10" spans="1:9">
      <c r="A10" s="441">
        <v>6</v>
      </c>
      <c r="B10" s="442" t="s">
        <v>203</v>
      </c>
      <c r="C10" s="444">
        <f>'Abstract-C&amp;I'!I310</f>
        <v>3911670.4473000001</v>
      </c>
      <c r="D10" s="444">
        <f>'Abstract-C&amp;I'!K310</f>
        <v>11340760.75</v>
      </c>
      <c r="E10" s="444">
        <f>'Abstract-C&amp;I'!M310</f>
        <v>5108920.2229999993</v>
      </c>
      <c r="F10" s="444">
        <f>'Abstract-C&amp;I'!O310</f>
        <v>10468707.975</v>
      </c>
      <c r="G10" s="444">
        <f>'Abstract-C&amp;I'!Q310</f>
        <v>4620468.3140000002</v>
      </c>
      <c r="H10" s="444">
        <f>'Abstract-C&amp;I'!S310</f>
        <v>2414856.9435649998</v>
      </c>
      <c r="I10" s="444">
        <f>'Abstract-C&amp;I'!U310</f>
        <v>2414856.9435649998</v>
      </c>
    </row>
    <row r="11" spans="1:9">
      <c r="A11" s="441">
        <v>7</v>
      </c>
      <c r="B11" s="442" t="s">
        <v>213</v>
      </c>
      <c r="C11" s="444">
        <f>'Abstract-C&amp;I'!I324</f>
        <v>2553518.5785000003</v>
      </c>
      <c r="D11" s="444">
        <f>'Abstract-C&amp;I'!K324</f>
        <v>2837242.8650000002</v>
      </c>
      <c r="E11" s="444">
        <f>'Abstract-C&amp;I'!M324</f>
        <v>3046128.0466000005</v>
      </c>
      <c r="F11" s="444">
        <f>'Abstract-C&amp;I'!O324</f>
        <v>2283613.7524000001</v>
      </c>
      <c r="G11" s="444">
        <f>'Abstract-C&amp;I'!Q324</f>
        <v>2843218.1617000001</v>
      </c>
      <c r="H11" s="444">
        <f>'Abstract-C&amp;I'!S324</f>
        <v>2300820.8365925006</v>
      </c>
      <c r="I11" s="444">
        <f>'Abstract-C&amp;I'!U324</f>
        <v>2300820.8365925006</v>
      </c>
    </row>
    <row r="12" spans="1:9">
      <c r="A12" s="441">
        <v>8</v>
      </c>
      <c r="B12" s="442" t="s">
        <v>214</v>
      </c>
      <c r="C12" s="444">
        <f>'Abstract-C&amp;I'!I401</f>
        <v>22180217.456160001</v>
      </c>
      <c r="D12" s="444">
        <f>'Abstract-C&amp;I'!K401</f>
        <v>26875093.462400004</v>
      </c>
      <c r="E12" s="444">
        <f>'Abstract-C&amp;I'!M401</f>
        <v>27376639.659200002</v>
      </c>
      <c r="F12" s="444">
        <f>'Abstract-C&amp;I'!O401</f>
        <v>25902633.229999997</v>
      </c>
      <c r="G12" s="444">
        <f>'Abstract-C&amp;I'!Q401</f>
        <v>22317730.365760002</v>
      </c>
      <c r="H12" s="444">
        <f>'Abstract-C&amp;I'!S401</f>
        <v>17596416.878429998</v>
      </c>
      <c r="I12" s="444">
        <f>'Abstract-C&amp;I'!U401</f>
        <v>17596416.878429998</v>
      </c>
    </row>
    <row r="13" spans="1:9">
      <c r="A13" s="441">
        <v>9</v>
      </c>
      <c r="B13" s="442" t="s">
        <v>205</v>
      </c>
      <c r="C13" s="444">
        <f>+Furniture!G75</f>
        <v>6840810</v>
      </c>
      <c r="D13" s="444">
        <f>+Furniture!I75</f>
        <v>9781400</v>
      </c>
      <c r="E13" s="444">
        <f>+Furniture!K75</f>
        <v>8074740</v>
      </c>
      <c r="F13" s="444">
        <f>+Furniture!M75</f>
        <v>9722650</v>
      </c>
      <c r="G13" s="444">
        <f>+Furniture!O75</f>
        <v>9124570</v>
      </c>
      <c r="H13" s="444">
        <f>+Furniture!Q75</f>
        <v>7489105</v>
      </c>
      <c r="I13" s="444">
        <f>+Furniture!S75</f>
        <v>7489105</v>
      </c>
    </row>
    <row r="14" spans="1:9">
      <c r="A14" s="441">
        <v>10</v>
      </c>
      <c r="B14" s="442" t="s">
        <v>204</v>
      </c>
      <c r="C14" s="444">
        <f>'Structure work'!F70</f>
        <v>1149327.8999999999</v>
      </c>
      <c r="D14" s="444">
        <f>+'Structure work'!H70</f>
        <v>1509150</v>
      </c>
      <c r="E14" s="444">
        <f>'Structure work'!J70</f>
        <v>1482873</v>
      </c>
      <c r="F14" s="444">
        <f>'Structure work'!L70</f>
        <v>1558612.8</v>
      </c>
      <c r="G14" s="444">
        <f>'Structure work'!N70</f>
        <v>1350810</v>
      </c>
      <c r="H14" s="444">
        <f>'Structure work'!P70</f>
        <v>1213800</v>
      </c>
      <c r="I14" s="444">
        <f>'Structure work'!R70</f>
        <v>1213800</v>
      </c>
    </row>
    <row r="15" spans="1:9">
      <c r="A15" s="441"/>
      <c r="B15" s="445" t="s">
        <v>176</v>
      </c>
      <c r="C15" s="446">
        <f t="shared" ref="C15" si="0">SUM(C5:C14)</f>
        <v>61049483.437909998</v>
      </c>
      <c r="D15" s="446">
        <f>SUM(D5:D14)</f>
        <v>95210469.531420007</v>
      </c>
      <c r="E15" s="446">
        <f t="shared" ref="E15" si="1">SUM(E5:E14)</f>
        <v>76610335.438390002</v>
      </c>
      <c r="F15" s="446">
        <f t="shared" ref="F15" si="2">SUM(F5:F14)</f>
        <v>81941896.67795001</v>
      </c>
      <c r="G15" s="446">
        <f t="shared" ref="G15:H15" si="3">SUM(G5:G14)</f>
        <v>73155262.76294601</v>
      </c>
      <c r="H15" s="446">
        <f t="shared" si="3"/>
        <v>52257604.291662045</v>
      </c>
      <c r="I15" s="446">
        <f t="shared" ref="I15" si="4">SUM(I5:I14)</f>
        <v>52257604.291662045</v>
      </c>
    </row>
    <row r="16" spans="1:9">
      <c r="A16" s="441"/>
      <c r="B16" s="445"/>
      <c r="C16" s="447"/>
      <c r="D16" s="447"/>
      <c r="E16" s="447"/>
      <c r="F16" s="447"/>
      <c r="G16" s="447"/>
      <c r="H16" s="447"/>
      <c r="I16" s="447"/>
    </row>
    <row r="17" spans="1:9">
      <c r="A17" s="436" t="s">
        <v>27</v>
      </c>
      <c r="B17" s="438" t="s">
        <v>177</v>
      </c>
      <c r="C17" s="439"/>
      <c r="D17" s="439"/>
      <c r="E17" s="439"/>
      <c r="F17" s="439"/>
      <c r="G17" s="439"/>
      <c r="H17" s="439"/>
      <c r="I17" s="439"/>
    </row>
    <row r="18" spans="1:9">
      <c r="A18" s="441"/>
      <c r="B18" s="445" t="s">
        <v>191</v>
      </c>
      <c r="C18" s="447"/>
      <c r="D18" s="447"/>
      <c r="E18" s="447"/>
      <c r="F18" s="447"/>
      <c r="G18" s="447"/>
      <c r="H18" s="447"/>
      <c r="I18" s="447"/>
    </row>
    <row r="19" spans="1:9">
      <c r="A19" s="441">
        <v>1</v>
      </c>
      <c r="B19" s="448" t="s">
        <v>178</v>
      </c>
      <c r="C19" s="443">
        <f>MEP!F55</f>
        <v>1587097.0536022296</v>
      </c>
      <c r="D19" s="443">
        <f>MEP!H55</f>
        <v>3198250</v>
      </c>
      <c r="E19" s="443">
        <f>MEP!J55</f>
        <v>8319059</v>
      </c>
      <c r="F19" s="443">
        <f>MEP!L55</f>
        <v>4716194.5</v>
      </c>
      <c r="G19" s="443">
        <f>MEP!N55</f>
        <v>3638680</v>
      </c>
      <c r="H19" s="443">
        <f>MEP!P55</f>
        <v>1531899</v>
      </c>
      <c r="I19" s="443">
        <f>MEP!R55</f>
        <v>1531899</v>
      </c>
    </row>
    <row r="20" spans="1:9">
      <c r="A20" s="441">
        <v>2</v>
      </c>
      <c r="B20" s="448" t="s">
        <v>179</v>
      </c>
      <c r="C20" s="443">
        <f>MEP!F111</f>
        <v>514773.69081685337</v>
      </c>
      <c r="D20" s="443">
        <f>MEP!H111</f>
        <v>596670</v>
      </c>
      <c r="E20" s="443">
        <f>MEP!J111</f>
        <v>922723</v>
      </c>
      <c r="F20" s="443">
        <f>MEP!L111</f>
        <v>734870.5</v>
      </c>
      <c r="G20" s="443">
        <f>MEP!N111</f>
        <v>540900</v>
      </c>
      <c r="H20" s="443">
        <f>MEP!P111</f>
        <v>827938</v>
      </c>
      <c r="I20" s="443">
        <f>MEP!R111</f>
        <v>827938</v>
      </c>
    </row>
    <row r="21" spans="1:9">
      <c r="A21" s="441">
        <v>3</v>
      </c>
      <c r="B21" s="448" t="s">
        <v>180</v>
      </c>
      <c r="C21" s="443">
        <f>MEP!F168</f>
        <v>652602.27944999991</v>
      </c>
      <c r="D21" s="443">
        <f>MEP!H168</f>
        <v>776155</v>
      </c>
      <c r="E21" s="443">
        <f>MEP!J168</f>
        <v>1051498</v>
      </c>
      <c r="F21" s="443">
        <f>MEP!L168</f>
        <v>934728.5</v>
      </c>
      <c r="G21" s="443">
        <f>MEP!N168</f>
        <v>863200</v>
      </c>
      <c r="H21" s="443">
        <f>MEP!P168</f>
        <v>1165151</v>
      </c>
      <c r="I21" s="443">
        <f>MEP!R168</f>
        <v>1117081.2</v>
      </c>
    </row>
    <row r="22" spans="1:9">
      <c r="A22" s="441">
        <v>4</v>
      </c>
      <c r="B22" s="448" t="s">
        <v>181</v>
      </c>
      <c r="C22" s="443">
        <f>MEP!F197</f>
        <v>996790.82499999995</v>
      </c>
      <c r="D22" s="443">
        <f>MEP!H197</f>
        <v>967485</v>
      </c>
      <c r="E22" s="443">
        <f>MEP!J197</f>
        <v>1481239</v>
      </c>
      <c r="F22" s="443">
        <f>MEP!L197</f>
        <v>1551020.5</v>
      </c>
      <c r="G22" s="443">
        <f>MEP!N197</f>
        <v>1020050</v>
      </c>
      <c r="H22" s="443">
        <f>MEP!P197</f>
        <v>860122</v>
      </c>
      <c r="I22" s="443">
        <f>MEP!R197</f>
        <v>879880</v>
      </c>
    </row>
    <row r="23" spans="1:9">
      <c r="A23" s="441">
        <v>5</v>
      </c>
      <c r="B23" s="448" t="s">
        <v>182</v>
      </c>
      <c r="C23" s="443">
        <f>MEP!F205</f>
        <v>224136.89508196723</v>
      </c>
      <c r="D23" s="443">
        <f>MEP!H205</f>
        <v>2326000</v>
      </c>
      <c r="E23" s="443">
        <f>MEP!J205</f>
        <v>348341</v>
      </c>
      <c r="F23" s="443">
        <f>MEP!L205</f>
        <v>347520</v>
      </c>
      <c r="G23" s="443">
        <f>MEP!N205</f>
        <v>671500</v>
      </c>
      <c r="H23" s="443">
        <f>MEP!P205</f>
        <v>693910</v>
      </c>
      <c r="I23" s="443">
        <f>MEP!R205</f>
        <v>659376</v>
      </c>
    </row>
    <row r="24" spans="1:9">
      <c r="A24" s="441">
        <v>6</v>
      </c>
      <c r="B24" s="448" t="s">
        <v>1509</v>
      </c>
      <c r="C24" s="443">
        <f>+MEP!F229</f>
        <v>84792.95</v>
      </c>
      <c r="D24" s="443">
        <f>+MEP!H229</f>
        <v>349485</v>
      </c>
      <c r="E24" s="443">
        <f>+MEP!J229</f>
        <v>7035780</v>
      </c>
      <c r="F24" s="443">
        <f>+MEP!L229</f>
        <v>767040</v>
      </c>
      <c r="G24" s="443">
        <f>+MEP!N229</f>
        <v>155500</v>
      </c>
      <c r="H24" s="443">
        <f>+MEP!P229</f>
        <v>830075</v>
      </c>
      <c r="I24" s="443">
        <f>+MEP!R229</f>
        <v>830075</v>
      </c>
    </row>
    <row r="25" spans="1:9">
      <c r="A25" s="441"/>
      <c r="B25" s="445" t="s">
        <v>183</v>
      </c>
      <c r="C25" s="446">
        <f t="shared" ref="C25:I25" si="5">SUM(C19:C24)</f>
        <v>4060193.6939510498</v>
      </c>
      <c r="D25" s="446">
        <f t="shared" si="5"/>
        <v>8214045</v>
      </c>
      <c r="E25" s="446">
        <f t="shared" si="5"/>
        <v>19158640</v>
      </c>
      <c r="F25" s="446">
        <f t="shared" si="5"/>
        <v>9051374</v>
      </c>
      <c r="G25" s="446">
        <f t="shared" si="5"/>
        <v>6889830</v>
      </c>
      <c r="H25" s="446">
        <f t="shared" si="5"/>
        <v>5909095</v>
      </c>
      <c r="I25" s="446">
        <f t="shared" si="5"/>
        <v>5846249.2000000002</v>
      </c>
    </row>
    <row r="26" spans="1:9">
      <c r="A26" s="449" t="s">
        <v>30</v>
      </c>
      <c r="B26" s="445" t="s">
        <v>192</v>
      </c>
      <c r="C26" s="446"/>
      <c r="D26" s="446"/>
      <c r="E26" s="446"/>
      <c r="F26" s="446"/>
      <c r="G26" s="446"/>
      <c r="H26" s="446"/>
      <c r="I26" s="446"/>
    </row>
    <row r="27" spans="1:9">
      <c r="A27" s="441">
        <v>1</v>
      </c>
      <c r="B27" s="450" t="s">
        <v>482</v>
      </c>
      <c r="C27" s="443">
        <f>MEP!F500</f>
        <v>4043699.6209931117</v>
      </c>
      <c r="D27" s="443">
        <f>MEP!H500</f>
        <v>3721090</v>
      </c>
      <c r="E27" s="443">
        <f>MEP!J500</f>
        <v>6607600</v>
      </c>
      <c r="F27" s="443">
        <f>MEP!L500</f>
        <v>5834089.5</v>
      </c>
      <c r="G27" s="443">
        <f>MEP!N500</f>
        <v>6891150</v>
      </c>
      <c r="H27" s="443">
        <f>MEP!P500</f>
        <v>5811499.9299999997</v>
      </c>
      <c r="I27" s="443">
        <f>MEP!R500</f>
        <v>5798153.9299999997</v>
      </c>
    </row>
    <row r="28" spans="1:9">
      <c r="A28" s="441">
        <v>2</v>
      </c>
      <c r="B28" s="450" t="s">
        <v>490</v>
      </c>
      <c r="C28" s="443">
        <f>MEP!F560</f>
        <v>939179.02094811515</v>
      </c>
      <c r="D28" s="443">
        <f>MEP!H560</f>
        <v>2554585</v>
      </c>
      <c r="E28" s="443">
        <f>MEP!J560</f>
        <v>3753970</v>
      </c>
      <c r="F28" s="443">
        <f>MEP!L560</f>
        <v>1441043.25</v>
      </c>
      <c r="G28" s="443">
        <f>MEP!N560</f>
        <v>2278535</v>
      </c>
      <c r="H28" s="443">
        <f>MEP!P560</f>
        <v>3065558.7800000003</v>
      </c>
      <c r="I28" s="443">
        <f>MEP!R560</f>
        <v>3063633.58</v>
      </c>
    </row>
    <row r="29" spans="1:9">
      <c r="A29" s="441"/>
      <c r="B29" s="445" t="s">
        <v>184</v>
      </c>
      <c r="C29" s="446">
        <f t="shared" ref="C29:I29" si="6">SUM(C27:C28)</f>
        <v>4982878.641941227</v>
      </c>
      <c r="D29" s="446">
        <f t="shared" si="6"/>
        <v>6275675</v>
      </c>
      <c r="E29" s="446">
        <f t="shared" si="6"/>
        <v>10361570</v>
      </c>
      <c r="F29" s="446">
        <f t="shared" si="6"/>
        <v>7275132.75</v>
      </c>
      <c r="G29" s="446">
        <f t="shared" si="6"/>
        <v>9169685</v>
      </c>
      <c r="H29" s="446">
        <f t="shared" si="6"/>
        <v>8877058.7100000009</v>
      </c>
      <c r="I29" s="446">
        <f t="shared" si="6"/>
        <v>8861787.5099999998</v>
      </c>
    </row>
    <row r="30" spans="1:9">
      <c r="A30" s="449" t="s">
        <v>38</v>
      </c>
      <c r="B30" s="445" t="s">
        <v>220</v>
      </c>
      <c r="C30" s="446"/>
      <c r="D30" s="446"/>
      <c r="E30" s="446"/>
      <c r="F30" s="446"/>
      <c r="G30" s="446"/>
      <c r="H30" s="446"/>
      <c r="I30" s="446"/>
    </row>
    <row r="31" spans="1:9">
      <c r="A31" s="441">
        <v>1</v>
      </c>
      <c r="B31" s="450" t="s">
        <v>198</v>
      </c>
      <c r="C31" s="443">
        <f>MEP!F603</f>
        <v>331614</v>
      </c>
      <c r="D31" s="443">
        <f>MEP!H603</f>
        <v>515260</v>
      </c>
      <c r="E31" s="443">
        <f>MEP!J603</f>
        <v>480900</v>
      </c>
      <c r="F31" s="443">
        <f>MEP!L603</f>
        <v>957381</v>
      </c>
      <c r="G31" s="443">
        <f>MEP!N603</f>
        <v>89000</v>
      </c>
      <c r="H31" s="443">
        <f>MEP!P603</f>
        <v>229750</v>
      </c>
      <c r="I31" s="443">
        <f>MEP!R603</f>
        <v>229750</v>
      </c>
    </row>
    <row r="32" spans="1:9">
      <c r="A32" s="441">
        <v>2</v>
      </c>
      <c r="B32" s="450" t="s">
        <v>199</v>
      </c>
      <c r="C32" s="443">
        <f>MEP!F639</f>
        <v>151029</v>
      </c>
      <c r="D32" s="443">
        <f>MEP!H639</f>
        <v>170740</v>
      </c>
      <c r="E32" s="443">
        <f>MEP!J639</f>
        <v>403592.5</v>
      </c>
      <c r="F32" s="443">
        <f>MEP!L639</f>
        <v>535268.5</v>
      </c>
      <c r="G32" s="443">
        <f>MEP!N639</f>
        <v>421396</v>
      </c>
      <c r="H32" s="443">
        <f>MEP!P639</f>
        <v>443170</v>
      </c>
      <c r="I32" s="443">
        <f>MEP!R639</f>
        <v>443170</v>
      </c>
    </row>
    <row r="33" spans="1:9">
      <c r="A33" s="441">
        <v>3</v>
      </c>
      <c r="B33" s="450" t="s">
        <v>185</v>
      </c>
      <c r="C33" s="443">
        <f>MEP!F679</f>
        <v>159237</v>
      </c>
      <c r="D33" s="443">
        <f>MEP!H679</f>
        <v>181430</v>
      </c>
      <c r="E33" s="443">
        <f>MEP!J679</f>
        <v>319010</v>
      </c>
      <c r="F33" s="443">
        <f>MEP!L679</f>
        <v>287647</v>
      </c>
      <c r="G33" s="443">
        <f>MEP!N679</f>
        <v>300695</v>
      </c>
      <c r="H33" s="443">
        <f>MEP!P679</f>
        <v>233920</v>
      </c>
      <c r="I33" s="443">
        <f>MEP!R679</f>
        <v>233920</v>
      </c>
    </row>
    <row r="34" spans="1:9">
      <c r="A34" s="441">
        <v>4</v>
      </c>
      <c r="B34" s="450" t="s">
        <v>200</v>
      </c>
      <c r="C34" s="443">
        <f>MEP!F742</f>
        <v>617471.68698533683</v>
      </c>
      <c r="D34" s="443">
        <f>MEP!H742</f>
        <v>526410</v>
      </c>
      <c r="E34" s="443">
        <f>MEP!J742</f>
        <v>803634</v>
      </c>
      <c r="F34" s="443">
        <f>MEP!L742</f>
        <v>955918</v>
      </c>
      <c r="G34" s="443">
        <f>MEP!N742</f>
        <v>488310</v>
      </c>
      <c r="H34" s="443">
        <f>MEP!P742</f>
        <v>855045</v>
      </c>
      <c r="I34" s="443">
        <f>MEP!R742</f>
        <v>855045</v>
      </c>
    </row>
    <row r="35" spans="1:9">
      <c r="A35" s="441"/>
      <c r="B35" s="445" t="s">
        <v>186</v>
      </c>
      <c r="C35" s="446">
        <f t="shared" ref="C35:I35" si="7">SUM(C31:C34)</f>
        <v>1259351.6869853367</v>
      </c>
      <c r="D35" s="446">
        <f t="shared" si="7"/>
        <v>1393840</v>
      </c>
      <c r="E35" s="446">
        <f t="shared" si="7"/>
        <v>2007136.5</v>
      </c>
      <c r="F35" s="446">
        <f t="shared" si="7"/>
        <v>2736214.5</v>
      </c>
      <c r="G35" s="446">
        <f t="shared" si="7"/>
        <v>1299401</v>
      </c>
      <c r="H35" s="446">
        <f t="shared" si="7"/>
        <v>1761885</v>
      </c>
      <c r="I35" s="446">
        <f t="shared" si="7"/>
        <v>1761885</v>
      </c>
    </row>
    <row r="36" spans="1:9">
      <c r="A36" s="441"/>
      <c r="B36" s="445"/>
      <c r="C36" s="447"/>
      <c r="D36" s="447"/>
      <c r="E36" s="447"/>
      <c r="F36" s="447"/>
      <c r="G36" s="447"/>
      <c r="H36" s="447"/>
      <c r="I36" s="447"/>
    </row>
    <row r="37" spans="1:9">
      <c r="A37" s="449" t="s">
        <v>40</v>
      </c>
      <c r="B37" s="445" t="s">
        <v>187</v>
      </c>
      <c r="C37" s="446"/>
      <c r="D37" s="446"/>
      <c r="E37" s="446"/>
      <c r="F37" s="446"/>
      <c r="G37" s="446"/>
      <c r="H37" s="446"/>
      <c r="I37" s="446"/>
    </row>
    <row r="38" spans="1:9">
      <c r="A38" s="441">
        <v>1</v>
      </c>
      <c r="B38" s="442" t="s">
        <v>1671</v>
      </c>
      <c r="C38" s="444">
        <f>+Lights!H14</f>
        <v>703241.96249999991</v>
      </c>
      <c r="D38" s="444">
        <f>+Lights!J14</f>
        <v>1134386</v>
      </c>
      <c r="E38" s="444">
        <f>+Lights!L14</f>
        <v>1201878</v>
      </c>
      <c r="F38" s="444">
        <f>+Lights!N14</f>
        <v>804787.25</v>
      </c>
      <c r="G38" s="444">
        <f>+Lights!P14</f>
        <v>1712110</v>
      </c>
      <c r="H38" s="444">
        <f>+Lights!R14</f>
        <v>1077440</v>
      </c>
      <c r="I38" s="444">
        <f>+Lights!T14</f>
        <v>1077440</v>
      </c>
    </row>
    <row r="39" spans="1:9">
      <c r="A39" s="441">
        <v>2</v>
      </c>
      <c r="B39" s="442" t="s">
        <v>1672</v>
      </c>
      <c r="C39" s="444">
        <f>+Lights!H27</f>
        <v>8386875</v>
      </c>
      <c r="D39" s="444">
        <f>+Lights!J27</f>
        <v>8875000</v>
      </c>
      <c r="E39" s="444">
        <f>+Lights!L27</f>
        <v>15477153</v>
      </c>
      <c r="F39" s="444">
        <f>+Lights!N27</f>
        <v>23817953.744200006</v>
      </c>
      <c r="G39" s="444">
        <f>+Lights!P27</f>
        <v>10163200</v>
      </c>
      <c r="H39" s="444">
        <f>+Lights!R27</f>
        <v>9394215</v>
      </c>
      <c r="I39" s="444">
        <f>+Lights!T27</f>
        <v>9394215</v>
      </c>
    </row>
    <row r="40" spans="1:9">
      <c r="A40" s="449"/>
      <c r="B40" s="445" t="s">
        <v>186</v>
      </c>
      <c r="C40" s="447">
        <f t="shared" ref="C40" si="8">SUM(C38:C39)</f>
        <v>9090116.9625000004</v>
      </c>
      <c r="D40" s="447">
        <f>SUM(D38:D39)</f>
        <v>10009386</v>
      </c>
      <c r="E40" s="447">
        <f t="shared" ref="E40" si="9">SUM(E38:E39)</f>
        <v>16679031</v>
      </c>
      <c r="F40" s="447">
        <f t="shared" ref="F40" si="10">SUM(F38:F39)</f>
        <v>24622740.994200006</v>
      </c>
      <c r="G40" s="447">
        <f t="shared" ref="G40:H40" si="11">SUM(G38:G39)</f>
        <v>11875310</v>
      </c>
      <c r="H40" s="447">
        <f t="shared" si="11"/>
        <v>10471655</v>
      </c>
      <c r="I40" s="447">
        <f t="shared" ref="I40" si="12">SUM(I38:I39)</f>
        <v>10471655</v>
      </c>
    </row>
    <row r="41" spans="1:9">
      <c r="A41" s="441"/>
      <c r="B41" s="445"/>
      <c r="C41" s="447"/>
      <c r="D41" s="447"/>
      <c r="E41" s="447"/>
      <c r="F41" s="447"/>
      <c r="G41" s="447"/>
      <c r="H41" s="447"/>
      <c r="I41" s="447"/>
    </row>
    <row r="42" spans="1:9">
      <c r="A42" s="441"/>
      <c r="B42" s="445" t="s">
        <v>188</v>
      </c>
      <c r="C42" s="447">
        <f t="shared" ref="C42" si="13">C15+C25+C29+C35+C40</f>
        <v>80442024.42328763</v>
      </c>
      <c r="D42" s="447">
        <f>D15+D25+D29+D35+D40</f>
        <v>121103415.53142001</v>
      </c>
      <c r="E42" s="447">
        <f t="shared" ref="E42" si="14">E15+E25+E29+E35+E40</f>
        <v>124816712.93839</v>
      </c>
      <c r="F42" s="447">
        <f t="shared" ref="F42" si="15">F15+F25+F29+F35+F40</f>
        <v>125627358.92215002</v>
      </c>
      <c r="G42" s="447">
        <f t="shared" ref="G42:H42" si="16">G15+G25+G29+G35+G40</f>
        <v>102389488.76294601</v>
      </c>
      <c r="H42" s="447">
        <f t="shared" si="16"/>
        <v>79277298.001662046</v>
      </c>
      <c r="I42" s="447">
        <f t="shared" ref="I42" si="17">I15+I25+I29+I35+I40</f>
        <v>79199181.001662046</v>
      </c>
    </row>
    <row r="43" spans="1:9">
      <c r="A43" s="451"/>
      <c r="B43" s="452"/>
      <c r="C43" s="452"/>
      <c r="D43" s="453"/>
      <c r="E43" s="454"/>
      <c r="F43" s="454"/>
      <c r="G43" s="454"/>
      <c r="H43" s="454"/>
      <c r="I43" s="454"/>
    </row>
    <row r="44" spans="1:9">
      <c r="A44" s="455"/>
      <c r="B44" s="456" t="s">
        <v>349</v>
      </c>
      <c r="D44" s="457"/>
      <c r="E44" s="458"/>
      <c r="F44" s="458"/>
      <c r="G44" s="458"/>
      <c r="H44" s="458"/>
      <c r="I44" s="458"/>
    </row>
    <row r="45" spans="1:9">
      <c r="A45" s="455"/>
      <c r="B45" s="459" t="s">
        <v>348</v>
      </c>
      <c r="C45" s="459"/>
      <c r="D45" s="457"/>
      <c r="E45" s="458"/>
      <c r="F45" s="458"/>
      <c r="G45" s="458"/>
      <c r="H45" s="458"/>
      <c r="I45" s="458"/>
    </row>
    <row r="46" spans="1:9">
      <c r="A46" s="455"/>
      <c r="B46" s="459" t="s">
        <v>1064</v>
      </c>
      <c r="C46" s="459"/>
      <c r="D46" s="457"/>
      <c r="E46" s="458"/>
      <c r="F46" s="458"/>
      <c r="G46" s="458"/>
      <c r="H46" s="458"/>
      <c r="I46" s="458"/>
    </row>
    <row r="47" spans="1:9">
      <c r="A47" s="455"/>
      <c r="B47" s="459"/>
      <c r="C47" s="459"/>
      <c r="D47" s="457"/>
      <c r="E47" s="458"/>
      <c r="F47" s="458"/>
      <c r="G47" s="458"/>
      <c r="H47" s="458"/>
      <c r="I47" s="458"/>
    </row>
    <row r="48" spans="1:9">
      <c r="A48" s="460"/>
      <c r="B48" s="461" t="s">
        <v>189</v>
      </c>
      <c r="C48" s="461"/>
      <c r="D48" s="457"/>
      <c r="E48" s="458"/>
      <c r="F48" s="458"/>
      <c r="G48" s="458"/>
      <c r="H48" s="458"/>
      <c r="I48" s="458"/>
    </row>
    <row r="49" spans="1:9">
      <c r="A49" s="455"/>
      <c r="B49" s="459" t="s">
        <v>1068</v>
      </c>
      <c r="C49" s="459"/>
      <c r="D49" s="457"/>
      <c r="E49" s="458"/>
      <c r="F49" s="458"/>
      <c r="G49" s="458"/>
      <c r="H49" s="458"/>
      <c r="I49" s="458"/>
    </row>
    <row r="50" spans="1:9">
      <c r="A50" s="455"/>
      <c r="B50" s="462" t="s">
        <v>1065</v>
      </c>
      <c r="C50" s="462"/>
      <c r="D50" s="457"/>
      <c r="E50" s="458"/>
      <c r="F50" s="458"/>
      <c r="G50" s="458"/>
      <c r="H50" s="458"/>
      <c r="I50" s="458"/>
    </row>
    <row r="51" spans="1:9">
      <c r="A51" s="455"/>
      <c r="B51" s="459" t="s">
        <v>1067</v>
      </c>
      <c r="C51" s="459"/>
      <c r="D51" s="457"/>
      <c r="E51" s="458"/>
      <c r="F51" s="458"/>
      <c r="G51" s="458"/>
      <c r="H51" s="458"/>
      <c r="I51" s="458"/>
    </row>
    <row r="52" spans="1:9">
      <c r="A52" s="455"/>
      <c r="B52" s="459" t="s">
        <v>1069</v>
      </c>
      <c r="C52" s="459"/>
      <c r="D52" s="457"/>
      <c r="E52" s="458"/>
      <c r="F52" s="458"/>
      <c r="G52" s="458"/>
      <c r="H52" s="458"/>
      <c r="I52" s="458"/>
    </row>
    <row r="53" spans="1:9">
      <c r="A53" s="455"/>
      <c r="B53" s="504" t="s">
        <v>1066</v>
      </c>
      <c r="C53" s="504"/>
      <c r="D53" s="505"/>
      <c r="E53" s="463"/>
      <c r="F53" s="463"/>
      <c r="G53" s="463"/>
      <c r="H53" s="463"/>
      <c r="I53" s="464"/>
    </row>
    <row r="54" spans="1:9">
      <c r="A54" s="455"/>
      <c r="B54" s="504"/>
      <c r="C54" s="504"/>
      <c r="D54" s="505"/>
      <c r="E54" s="463"/>
      <c r="F54" s="463"/>
      <c r="G54" s="463"/>
      <c r="H54" s="463"/>
      <c r="I54" s="464"/>
    </row>
    <row r="55" spans="1:9">
      <c r="A55" s="455"/>
      <c r="B55" s="459" t="s">
        <v>190</v>
      </c>
      <c r="C55" s="459"/>
      <c r="D55" s="457"/>
      <c r="E55" s="458"/>
      <c r="F55" s="458"/>
      <c r="G55" s="458"/>
      <c r="H55" s="458"/>
      <c r="I55" s="458"/>
    </row>
    <row r="56" spans="1:9">
      <c r="A56" s="455"/>
      <c r="B56" s="459" t="s">
        <v>1717</v>
      </c>
      <c r="C56" s="459"/>
      <c r="D56" s="457"/>
      <c r="E56" s="458"/>
      <c r="F56" s="458"/>
      <c r="G56" s="458"/>
      <c r="H56" s="458"/>
      <c r="I56" s="458"/>
    </row>
    <row r="57" spans="1:9">
      <c r="A57" s="465"/>
      <c r="B57" s="466"/>
      <c r="C57" s="466"/>
      <c r="D57" s="467"/>
      <c r="E57" s="468"/>
      <c r="F57" s="468"/>
      <c r="G57" s="468"/>
      <c r="H57" s="468"/>
      <c r="I57" s="468"/>
    </row>
  </sheetData>
  <mergeCells count="4">
    <mergeCell ref="B53:D54"/>
    <mergeCell ref="A2:A3"/>
    <mergeCell ref="B2:B3"/>
    <mergeCell ref="A1:I1"/>
  </mergeCells>
  <phoneticPr fontId="7" type="noConversion"/>
  <printOptions gridLines="1"/>
  <pageMargins left="0.98425196850393704" right="0.98425196850393704" top="0.98425196850393704" bottom="0.98425196850393704" header="0.51181102362204722" footer="0.51181102362204722"/>
  <pageSetup paperSize="9" scale="69" orientation="portrait" r:id="rId1"/>
  <headerFooter>
    <oddHeader>&amp;LInternational CIP Lounge T3&amp;RCivil &amp; Interior Work Summary</oddHead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473"/>
  <sheetViews>
    <sheetView zoomScale="70" zoomScaleNormal="70" zoomScaleSheetLayoutView="100" workbookViewId="0">
      <pane xSplit="7" ySplit="3" topLeftCell="K4" activePane="bottomRight" state="frozen"/>
      <selection pane="topRight" activeCell="H1" sqref="H1"/>
      <selection pane="bottomLeft" activeCell="A4" sqref="A4"/>
      <selection pane="bottomRight" activeCell="B72" sqref="B72"/>
    </sheetView>
  </sheetViews>
  <sheetFormatPr defaultColWidth="9.140625" defaultRowHeight="12.75" outlineLevelRow="1"/>
  <cols>
    <col min="1" max="1" width="8" style="138" bestFit="1" customWidth="1"/>
    <col min="2" max="2" width="92.5703125" style="192" customWidth="1"/>
    <col min="3" max="3" width="11" style="180" hidden="1" customWidth="1"/>
    <col min="4" max="4" width="5.85546875" style="138" bestFit="1" customWidth="1"/>
    <col min="5" max="5" width="14.7109375" style="181" hidden="1" customWidth="1"/>
    <col min="6" max="6" width="12.28515625" style="182" hidden="1" customWidth="1"/>
    <col min="7" max="7" width="12.140625" style="422" bestFit="1" customWidth="1"/>
    <col min="8" max="8" width="9.140625" style="419" bestFit="1" customWidth="1"/>
    <col min="9" max="9" width="17" style="419" bestFit="1" customWidth="1"/>
    <col min="10" max="10" width="10.7109375" style="420" bestFit="1" customWidth="1"/>
    <col min="11" max="11" width="17.28515625" style="418" bestFit="1" customWidth="1"/>
    <col min="12" max="12" width="10" style="420" bestFit="1" customWidth="1"/>
    <col min="13" max="13" width="17.28515625" style="418" bestFit="1" customWidth="1"/>
    <col min="14" max="14" width="10.85546875" style="420" bestFit="1" customWidth="1"/>
    <col min="15" max="15" width="17" style="418" bestFit="1" customWidth="1"/>
    <col min="16" max="16" width="10.85546875" style="420" bestFit="1" customWidth="1"/>
    <col min="17" max="17" width="17" style="418" bestFit="1" customWidth="1"/>
    <col min="18" max="18" width="11" style="420" bestFit="1" customWidth="1"/>
    <col min="19" max="19" width="17" style="418" bestFit="1" customWidth="1"/>
    <col min="20" max="20" width="11" style="420" bestFit="1" customWidth="1"/>
    <col min="21" max="21" width="17" style="418" bestFit="1" customWidth="1"/>
    <col min="22" max="16384" width="9.140625" style="161"/>
  </cols>
  <sheetData>
    <row r="1" spans="1:21" s="138" customFormat="1">
      <c r="A1" s="511" t="s">
        <v>829</v>
      </c>
      <c r="B1" s="511"/>
      <c r="C1" s="511"/>
      <c r="D1" s="511"/>
      <c r="E1" s="511"/>
      <c r="F1" s="511"/>
      <c r="G1" s="511"/>
      <c r="H1" s="511"/>
      <c r="I1" s="511"/>
      <c r="J1" s="511"/>
      <c r="K1" s="511"/>
      <c r="L1" s="511"/>
      <c r="M1" s="511"/>
      <c r="N1" s="511"/>
      <c r="O1" s="511"/>
      <c r="P1" s="511"/>
      <c r="Q1" s="511"/>
      <c r="R1" s="511"/>
      <c r="S1" s="511"/>
      <c r="T1" s="511"/>
      <c r="U1" s="511"/>
    </row>
    <row r="2" spans="1:21" s="138" customFormat="1">
      <c r="A2" s="511" t="s">
        <v>10</v>
      </c>
      <c r="B2" s="512" t="s">
        <v>11</v>
      </c>
      <c r="C2" s="512" t="s">
        <v>847</v>
      </c>
      <c r="D2" s="511" t="s">
        <v>12</v>
      </c>
      <c r="E2" s="165"/>
      <c r="F2" s="165"/>
      <c r="G2" s="513" t="s">
        <v>826</v>
      </c>
      <c r="H2" s="514" t="s">
        <v>1732</v>
      </c>
      <c r="I2" s="514"/>
      <c r="J2" s="514" t="s">
        <v>1730</v>
      </c>
      <c r="K2" s="514"/>
      <c r="L2" s="514" t="s">
        <v>1731</v>
      </c>
      <c r="M2" s="514"/>
      <c r="N2" s="514" t="s">
        <v>1745</v>
      </c>
      <c r="O2" s="514"/>
      <c r="P2" s="514" t="s">
        <v>1744</v>
      </c>
      <c r="Q2" s="514"/>
      <c r="R2" s="514" t="s">
        <v>1913</v>
      </c>
      <c r="S2" s="514"/>
      <c r="T2" s="514" t="s">
        <v>1912</v>
      </c>
      <c r="U2" s="514"/>
    </row>
    <row r="3" spans="1:21" s="140" customFormat="1">
      <c r="A3" s="511"/>
      <c r="B3" s="512"/>
      <c r="C3" s="512"/>
      <c r="D3" s="511"/>
      <c r="E3" s="139" t="s">
        <v>13</v>
      </c>
      <c r="F3" s="139" t="s">
        <v>13</v>
      </c>
      <c r="G3" s="513"/>
      <c r="H3" s="333" t="s">
        <v>505</v>
      </c>
      <c r="I3" s="333" t="s">
        <v>506</v>
      </c>
      <c r="J3" s="333" t="s">
        <v>505</v>
      </c>
      <c r="K3" s="333" t="s">
        <v>506</v>
      </c>
      <c r="L3" s="333" t="s">
        <v>505</v>
      </c>
      <c r="M3" s="333" t="s">
        <v>506</v>
      </c>
      <c r="N3" s="333" t="s">
        <v>505</v>
      </c>
      <c r="O3" s="333" t="s">
        <v>506</v>
      </c>
      <c r="P3" s="333" t="s">
        <v>505</v>
      </c>
      <c r="Q3" s="333" t="s">
        <v>506</v>
      </c>
      <c r="R3" s="333" t="s">
        <v>505</v>
      </c>
      <c r="S3" s="333" t="s">
        <v>506</v>
      </c>
      <c r="T3" s="333" t="s">
        <v>505</v>
      </c>
      <c r="U3" s="333" t="s">
        <v>506</v>
      </c>
    </row>
    <row r="4" spans="1:21" s="140" customFormat="1">
      <c r="A4" s="141"/>
      <c r="B4" s="187"/>
      <c r="C4" s="142"/>
      <c r="D4" s="141"/>
      <c r="E4" s="143" t="s">
        <v>824</v>
      </c>
      <c r="F4" s="144" t="s">
        <v>825</v>
      </c>
      <c r="G4" s="421"/>
      <c r="H4" s="410"/>
      <c r="I4" s="411"/>
      <c r="J4" s="410"/>
      <c r="K4" s="411"/>
      <c r="L4" s="410"/>
      <c r="M4" s="411"/>
      <c r="N4" s="410"/>
      <c r="O4" s="411"/>
      <c r="P4" s="410"/>
      <c r="Q4" s="411"/>
      <c r="R4" s="410"/>
      <c r="S4" s="411"/>
      <c r="T4" s="410"/>
      <c r="U4" s="411"/>
    </row>
    <row r="5" spans="1:21" s="140" customFormat="1">
      <c r="A5" s="141">
        <v>1</v>
      </c>
      <c r="B5" s="173" t="s">
        <v>215</v>
      </c>
      <c r="C5" s="142"/>
      <c r="D5" s="141"/>
      <c r="E5" s="145"/>
      <c r="F5" s="146"/>
      <c r="G5" s="421"/>
      <c r="H5" s="410"/>
      <c r="I5" s="411"/>
      <c r="J5" s="410"/>
      <c r="K5" s="411"/>
      <c r="L5" s="410"/>
      <c r="M5" s="411"/>
      <c r="N5" s="410"/>
      <c r="O5" s="411"/>
      <c r="P5" s="410"/>
      <c r="Q5" s="411"/>
      <c r="R5" s="410"/>
      <c r="S5" s="411"/>
      <c r="T5" s="410"/>
      <c r="U5" s="411"/>
    </row>
    <row r="6" spans="1:21" s="149" customFormat="1" ht="25.5" hidden="1" outlineLevel="1">
      <c r="A6" s="147">
        <v>1</v>
      </c>
      <c r="B6" s="187" t="s">
        <v>270</v>
      </c>
      <c r="C6" s="148"/>
      <c r="D6" s="147" t="s">
        <v>160</v>
      </c>
      <c r="E6" s="145">
        <v>300</v>
      </c>
      <c r="F6" s="146">
        <v>0</v>
      </c>
      <c r="G6" s="421">
        <f>SUM(E6:F6)</f>
        <v>300</v>
      </c>
      <c r="H6" s="411">
        <v>279.90000000000003</v>
      </c>
      <c r="I6" s="411">
        <f>IFERROR(H6*$G6,0)</f>
        <v>83970.000000000015</v>
      </c>
      <c r="J6" s="411">
        <v>538</v>
      </c>
      <c r="K6" s="411">
        <f>IFERROR(J6*$G6,0)</f>
        <v>161400</v>
      </c>
      <c r="L6" s="411">
        <v>311</v>
      </c>
      <c r="M6" s="411">
        <f>IFERROR(L6*$G6,0)</f>
        <v>93300</v>
      </c>
      <c r="N6" s="411">
        <v>136</v>
      </c>
      <c r="O6" s="411">
        <f>IFERROR(N6*$G6,0)</f>
        <v>40800</v>
      </c>
      <c r="P6" s="411">
        <v>430</v>
      </c>
      <c r="Q6" s="411">
        <f>IFERROR(P6*$G6,0)</f>
        <v>129000</v>
      </c>
      <c r="R6" s="411">
        <v>347.01249999999999</v>
      </c>
      <c r="S6" s="411">
        <f>IFERROR(R6*$G6,0)</f>
        <v>104103.75</v>
      </c>
      <c r="T6" s="411">
        <v>347.01249999999999</v>
      </c>
      <c r="U6" s="411">
        <f>IFERROR(T6*$G6,0)</f>
        <v>104103.75</v>
      </c>
    </row>
    <row r="7" spans="1:21" s="149" customFormat="1" hidden="1" outlineLevel="1">
      <c r="A7" s="147"/>
      <c r="B7" s="187"/>
      <c r="C7" s="148"/>
      <c r="D7" s="147"/>
      <c r="E7" s="145"/>
      <c r="F7" s="146"/>
      <c r="G7" s="421"/>
      <c r="H7" s="411"/>
      <c r="I7" s="411"/>
      <c r="J7" s="411"/>
      <c r="K7" s="411"/>
      <c r="L7" s="411"/>
      <c r="M7" s="411"/>
      <c r="N7" s="411">
        <v>0</v>
      </c>
      <c r="O7" s="411"/>
      <c r="P7" s="411"/>
      <c r="Q7" s="411"/>
      <c r="R7" s="411"/>
      <c r="S7" s="411"/>
      <c r="T7" s="411"/>
      <c r="U7" s="411"/>
    </row>
    <row r="8" spans="1:21" s="149" customFormat="1" hidden="1" outlineLevel="1">
      <c r="A8" s="147">
        <f>+A6+1</f>
        <v>2</v>
      </c>
      <c r="B8" s="187" t="s">
        <v>271</v>
      </c>
      <c r="C8" s="148"/>
      <c r="D8" s="147"/>
      <c r="E8" s="145"/>
      <c r="F8" s="146"/>
      <c r="G8" s="421"/>
      <c r="H8" s="411"/>
      <c r="I8" s="411"/>
      <c r="J8" s="411"/>
      <c r="K8" s="411"/>
      <c r="L8" s="411"/>
      <c r="M8" s="411"/>
      <c r="N8" s="411">
        <v>0</v>
      </c>
      <c r="O8" s="411"/>
      <c r="P8" s="411"/>
      <c r="Q8" s="411"/>
      <c r="R8" s="411"/>
      <c r="S8" s="411"/>
      <c r="T8" s="411"/>
      <c r="U8" s="411"/>
    </row>
    <row r="9" spans="1:21" s="149" customFormat="1" hidden="1" outlineLevel="1">
      <c r="A9" s="147" t="s">
        <v>4</v>
      </c>
      <c r="B9" s="187" t="s">
        <v>272</v>
      </c>
      <c r="C9" s="148"/>
      <c r="D9" s="147" t="s">
        <v>48</v>
      </c>
      <c r="E9" s="145">
        <v>0</v>
      </c>
      <c r="F9" s="146">
        <v>0</v>
      </c>
      <c r="G9" s="421"/>
      <c r="H9" s="411"/>
      <c r="I9" s="411">
        <f t="shared" ref="I9:K33" si="0">IFERROR(H9*$G9,0)</f>
        <v>0</v>
      </c>
      <c r="J9" s="411">
        <v>476</v>
      </c>
      <c r="K9" s="411">
        <f t="shared" si="0"/>
        <v>0</v>
      </c>
      <c r="L9" s="411"/>
      <c r="M9" s="411">
        <f t="shared" ref="M9" si="1">IFERROR(L9*$G9,0)</f>
        <v>0</v>
      </c>
      <c r="N9" s="411">
        <v>1310</v>
      </c>
      <c r="O9" s="411">
        <f t="shared" ref="O9:Q9" si="2">IFERROR(N9*$G9,0)</f>
        <v>0</v>
      </c>
      <c r="P9" s="411"/>
      <c r="Q9" s="411">
        <f t="shared" si="2"/>
        <v>0</v>
      </c>
      <c r="R9" s="411">
        <v>1759.5</v>
      </c>
      <c r="S9" s="411">
        <f t="shared" ref="S9:U9" si="3">IFERROR(R9*$G9,0)</f>
        <v>0</v>
      </c>
      <c r="T9" s="411">
        <v>1759.5</v>
      </c>
      <c r="U9" s="411">
        <f t="shared" si="3"/>
        <v>0</v>
      </c>
    </row>
    <row r="10" spans="1:21" s="149" customFormat="1" hidden="1" outlineLevel="1">
      <c r="A10" s="147" t="s">
        <v>5</v>
      </c>
      <c r="B10" s="187" t="s">
        <v>273</v>
      </c>
      <c r="C10" s="148"/>
      <c r="D10" s="147" t="s">
        <v>49</v>
      </c>
      <c r="E10" s="145">
        <v>15</v>
      </c>
      <c r="F10" s="146">
        <v>0</v>
      </c>
      <c r="G10" s="421">
        <f t="shared" ref="G10:G68" si="4">SUM(E10:F10)</f>
        <v>15</v>
      </c>
      <c r="H10" s="411">
        <v>336.6</v>
      </c>
      <c r="I10" s="411">
        <f t="shared" si="0"/>
        <v>5049</v>
      </c>
      <c r="J10" s="411">
        <v>418</v>
      </c>
      <c r="K10" s="411">
        <f t="shared" si="0"/>
        <v>6270</v>
      </c>
      <c r="L10" s="411">
        <v>374</v>
      </c>
      <c r="M10" s="411">
        <f t="shared" ref="M10" si="5">IFERROR(L10*$G10,0)</f>
        <v>5610</v>
      </c>
      <c r="N10" s="411">
        <v>211</v>
      </c>
      <c r="O10" s="411">
        <f t="shared" ref="O10:Q10" si="6">IFERROR(N10*$G10,0)</f>
        <v>3165</v>
      </c>
      <c r="P10" s="411">
        <v>323</v>
      </c>
      <c r="Q10" s="411">
        <f t="shared" si="6"/>
        <v>4845</v>
      </c>
      <c r="R10" s="411">
        <v>317.6875</v>
      </c>
      <c r="S10" s="411">
        <f t="shared" ref="S10:U10" si="7">IFERROR(R10*$G10,0)</f>
        <v>4765.3125</v>
      </c>
      <c r="T10" s="411">
        <v>317.6875</v>
      </c>
      <c r="U10" s="411">
        <f t="shared" si="7"/>
        <v>4765.3125</v>
      </c>
    </row>
    <row r="11" spans="1:21" s="149" customFormat="1" hidden="1" outlineLevel="1">
      <c r="A11" s="147"/>
      <c r="B11" s="187"/>
      <c r="C11" s="148"/>
      <c r="D11" s="147"/>
      <c r="E11" s="145"/>
      <c r="F11" s="146"/>
      <c r="G11" s="421"/>
      <c r="H11" s="411"/>
      <c r="I11" s="411"/>
      <c r="J11" s="411"/>
      <c r="K11" s="411"/>
      <c r="L11" s="411"/>
      <c r="M11" s="411"/>
      <c r="N11" s="411">
        <v>0</v>
      </c>
      <c r="O11" s="411"/>
      <c r="P11" s="411"/>
      <c r="Q11" s="411"/>
      <c r="R11" s="411"/>
      <c r="S11" s="411"/>
      <c r="T11" s="411"/>
      <c r="U11" s="411"/>
    </row>
    <row r="12" spans="1:21" s="149" customFormat="1" hidden="1" outlineLevel="1">
      <c r="A12" s="147">
        <f>+A8+1</f>
        <v>3</v>
      </c>
      <c r="B12" s="187" t="s">
        <v>274</v>
      </c>
      <c r="C12" s="148"/>
      <c r="D12" s="147" t="s">
        <v>49</v>
      </c>
      <c r="E12" s="145">
        <v>300</v>
      </c>
      <c r="F12" s="146">
        <v>0</v>
      </c>
      <c r="G12" s="421">
        <f t="shared" si="4"/>
        <v>300</v>
      </c>
      <c r="H12" s="411">
        <v>243</v>
      </c>
      <c r="I12" s="411">
        <f t="shared" si="0"/>
        <v>72900</v>
      </c>
      <c r="J12" s="411">
        <v>270</v>
      </c>
      <c r="K12" s="411">
        <f t="shared" si="0"/>
        <v>81000</v>
      </c>
      <c r="L12" s="411">
        <v>311</v>
      </c>
      <c r="M12" s="411">
        <f t="shared" ref="M12" si="8">IFERROR(L12*$G12,0)</f>
        <v>93300</v>
      </c>
      <c r="N12" s="411">
        <v>128</v>
      </c>
      <c r="O12" s="411">
        <f t="shared" ref="O12:Q12" si="9">IFERROR(N12*$G12,0)</f>
        <v>38400</v>
      </c>
      <c r="P12" s="411">
        <v>323</v>
      </c>
      <c r="Q12" s="411">
        <f t="shared" si="9"/>
        <v>96900</v>
      </c>
      <c r="R12" s="411">
        <v>351.9</v>
      </c>
      <c r="S12" s="411">
        <f t="shared" ref="S12:U12" si="10">IFERROR(R12*$G12,0)</f>
        <v>105570</v>
      </c>
      <c r="T12" s="411">
        <v>351.9</v>
      </c>
      <c r="U12" s="411">
        <f t="shared" si="10"/>
        <v>105570</v>
      </c>
    </row>
    <row r="13" spans="1:21" s="149" customFormat="1" hidden="1" outlineLevel="1">
      <c r="A13" s="147"/>
      <c r="B13" s="187"/>
      <c r="C13" s="148"/>
      <c r="D13" s="147"/>
      <c r="E13" s="145"/>
      <c r="F13" s="146"/>
      <c r="G13" s="421"/>
      <c r="H13" s="411"/>
      <c r="I13" s="411"/>
      <c r="J13" s="411"/>
      <c r="K13" s="411"/>
      <c r="L13" s="411"/>
      <c r="M13" s="411"/>
      <c r="N13" s="411">
        <v>0</v>
      </c>
      <c r="O13" s="411"/>
      <c r="P13" s="411"/>
      <c r="Q13" s="411"/>
      <c r="R13" s="411"/>
      <c r="S13" s="411"/>
      <c r="T13" s="411"/>
      <c r="U13" s="411"/>
    </row>
    <row r="14" spans="1:21" s="149" customFormat="1" hidden="1" outlineLevel="1">
      <c r="A14" s="147">
        <f>+A12+1</f>
        <v>4</v>
      </c>
      <c r="B14" s="187" t="s">
        <v>275</v>
      </c>
      <c r="C14" s="148"/>
      <c r="D14" s="147" t="s">
        <v>287</v>
      </c>
      <c r="E14" s="145">
        <v>0</v>
      </c>
      <c r="F14" s="146">
        <v>0</v>
      </c>
      <c r="G14" s="421"/>
      <c r="H14" s="411"/>
      <c r="I14" s="411">
        <f t="shared" si="0"/>
        <v>0</v>
      </c>
      <c r="J14" s="411">
        <v>1650</v>
      </c>
      <c r="K14" s="411">
        <f t="shared" si="0"/>
        <v>0</v>
      </c>
      <c r="L14" s="411"/>
      <c r="M14" s="411">
        <f t="shared" ref="M14" si="11">IFERROR(L14*$G14,0)</f>
        <v>0</v>
      </c>
      <c r="N14" s="411">
        <v>560</v>
      </c>
      <c r="O14" s="411">
        <f t="shared" ref="O14:Q14" si="12">IFERROR(N14*$G14,0)</f>
        <v>0</v>
      </c>
      <c r="P14" s="411"/>
      <c r="Q14" s="411">
        <f t="shared" si="12"/>
        <v>0</v>
      </c>
      <c r="R14" s="411">
        <v>1955</v>
      </c>
      <c r="S14" s="411">
        <f t="shared" ref="S14:U14" si="13">IFERROR(R14*$G14,0)</f>
        <v>0</v>
      </c>
      <c r="T14" s="411">
        <v>1955</v>
      </c>
      <c r="U14" s="411">
        <f t="shared" si="13"/>
        <v>0</v>
      </c>
    </row>
    <row r="15" spans="1:21" s="149" customFormat="1" hidden="1" outlineLevel="1">
      <c r="A15" s="147"/>
      <c r="B15" s="187"/>
      <c r="C15" s="148"/>
      <c r="D15" s="147"/>
      <c r="E15" s="145"/>
      <c r="F15" s="146"/>
      <c r="G15" s="421"/>
      <c r="H15" s="411"/>
      <c r="I15" s="411"/>
      <c r="J15" s="411"/>
      <c r="K15" s="411"/>
      <c r="L15" s="411"/>
      <c r="M15" s="411"/>
      <c r="N15" s="411">
        <v>0</v>
      </c>
      <c r="O15" s="411"/>
      <c r="P15" s="411"/>
      <c r="Q15" s="411"/>
      <c r="R15" s="411"/>
      <c r="S15" s="411"/>
      <c r="T15" s="411"/>
      <c r="U15" s="411"/>
    </row>
    <row r="16" spans="1:21" s="149" customFormat="1" ht="25.5" hidden="1" outlineLevel="1">
      <c r="A16" s="147">
        <f>+A14+1</f>
        <v>5</v>
      </c>
      <c r="B16" s="187" t="s">
        <v>276</v>
      </c>
      <c r="C16" s="148"/>
      <c r="D16" s="147" t="s">
        <v>48</v>
      </c>
      <c r="E16" s="145">
        <v>5</v>
      </c>
      <c r="F16" s="146">
        <v>0</v>
      </c>
      <c r="G16" s="421">
        <f t="shared" si="4"/>
        <v>5</v>
      </c>
      <c r="H16" s="411">
        <v>2250</v>
      </c>
      <c r="I16" s="411">
        <f t="shared" si="0"/>
        <v>11250</v>
      </c>
      <c r="J16" s="411">
        <v>2500</v>
      </c>
      <c r="K16" s="411">
        <f t="shared" si="0"/>
        <v>12500</v>
      </c>
      <c r="L16" s="411">
        <v>3450</v>
      </c>
      <c r="M16" s="411">
        <f t="shared" ref="M16" si="14">IFERROR(L16*$G16,0)</f>
        <v>17250</v>
      </c>
      <c r="N16" s="411">
        <v>7535</v>
      </c>
      <c r="O16" s="411">
        <f t="shared" ref="O16:Q16" si="15">IFERROR(N16*$G16,0)</f>
        <v>37675</v>
      </c>
      <c r="P16" s="411">
        <v>3179</v>
      </c>
      <c r="Q16" s="411">
        <f t="shared" si="15"/>
        <v>15895</v>
      </c>
      <c r="R16" s="411">
        <v>7820</v>
      </c>
      <c r="S16" s="411">
        <f t="shared" ref="S16:U16" si="16">IFERROR(R16*$G16,0)</f>
        <v>39100</v>
      </c>
      <c r="T16" s="411">
        <v>7820</v>
      </c>
      <c r="U16" s="411">
        <f t="shared" si="16"/>
        <v>39100</v>
      </c>
    </row>
    <row r="17" spans="1:21" s="149" customFormat="1" hidden="1" outlineLevel="1">
      <c r="A17" s="147"/>
      <c r="B17" s="187"/>
      <c r="C17" s="148"/>
      <c r="D17" s="147"/>
      <c r="E17" s="145"/>
      <c r="F17" s="146"/>
      <c r="G17" s="421"/>
      <c r="H17" s="411"/>
      <c r="I17" s="411"/>
      <c r="J17" s="411"/>
      <c r="K17" s="411"/>
      <c r="L17" s="411"/>
      <c r="M17" s="411"/>
      <c r="N17" s="411">
        <v>0</v>
      </c>
      <c r="O17" s="411"/>
      <c r="P17" s="411"/>
      <c r="Q17" s="411"/>
      <c r="R17" s="411"/>
      <c r="S17" s="411"/>
      <c r="T17" s="411"/>
      <c r="U17" s="411"/>
    </row>
    <row r="18" spans="1:21" s="149" customFormat="1" ht="38.25" hidden="1" outlineLevel="1">
      <c r="A18" s="147">
        <f>+A16+1</f>
        <v>6</v>
      </c>
      <c r="B18" s="187" t="s">
        <v>277</v>
      </c>
      <c r="C18" s="148"/>
      <c r="D18" s="147" t="s">
        <v>48</v>
      </c>
      <c r="E18" s="145">
        <v>50</v>
      </c>
      <c r="F18" s="146">
        <v>0</v>
      </c>
      <c r="G18" s="421">
        <f t="shared" si="4"/>
        <v>50</v>
      </c>
      <c r="H18" s="411">
        <v>1800</v>
      </c>
      <c r="I18" s="411">
        <f t="shared" si="0"/>
        <v>90000</v>
      </c>
      <c r="J18" s="411">
        <v>2000</v>
      </c>
      <c r="K18" s="411">
        <f t="shared" si="0"/>
        <v>100000</v>
      </c>
      <c r="L18" s="411">
        <v>2875</v>
      </c>
      <c r="M18" s="411">
        <f t="shared" ref="M18" si="17">IFERROR(L18*$G18,0)</f>
        <v>143750</v>
      </c>
      <c r="N18" s="411">
        <v>2051</v>
      </c>
      <c r="O18" s="411">
        <f t="shared" ref="O18:Q18" si="18">IFERROR(N18*$G18,0)</f>
        <v>102550</v>
      </c>
      <c r="P18" s="411">
        <v>550</v>
      </c>
      <c r="Q18" s="411">
        <f t="shared" si="18"/>
        <v>27500</v>
      </c>
      <c r="R18" s="411">
        <v>830.875</v>
      </c>
      <c r="S18" s="411">
        <f t="shared" ref="S18:U18" si="19">IFERROR(R18*$G18,0)</f>
        <v>41543.75</v>
      </c>
      <c r="T18" s="411">
        <v>830.875</v>
      </c>
      <c r="U18" s="411">
        <f t="shared" si="19"/>
        <v>41543.75</v>
      </c>
    </row>
    <row r="19" spans="1:21" s="149" customFormat="1" hidden="1" outlineLevel="1">
      <c r="A19" s="147"/>
      <c r="B19" s="187"/>
      <c r="C19" s="148"/>
      <c r="D19" s="147"/>
      <c r="E19" s="145"/>
      <c r="F19" s="146"/>
      <c r="G19" s="421"/>
      <c r="H19" s="411"/>
      <c r="I19" s="411"/>
      <c r="J19" s="411"/>
      <c r="K19" s="411"/>
      <c r="L19" s="411"/>
      <c r="M19" s="411"/>
      <c r="N19" s="411">
        <v>0</v>
      </c>
      <c r="O19" s="411"/>
      <c r="P19" s="411"/>
      <c r="Q19" s="411"/>
      <c r="R19" s="411"/>
      <c r="S19" s="411"/>
      <c r="T19" s="411"/>
      <c r="U19" s="411"/>
    </row>
    <row r="20" spans="1:21" s="149" customFormat="1" hidden="1" outlineLevel="1">
      <c r="A20" s="147">
        <f>+A18+1</f>
        <v>7</v>
      </c>
      <c r="B20" s="187" t="s">
        <v>278</v>
      </c>
      <c r="C20" s="148"/>
      <c r="D20" s="147" t="s">
        <v>49</v>
      </c>
      <c r="E20" s="145">
        <v>0</v>
      </c>
      <c r="F20" s="146">
        <v>0</v>
      </c>
      <c r="G20" s="421"/>
      <c r="H20" s="411"/>
      <c r="I20" s="411">
        <f t="shared" si="0"/>
        <v>0</v>
      </c>
      <c r="J20" s="411">
        <v>220</v>
      </c>
      <c r="K20" s="411">
        <f t="shared" si="0"/>
        <v>0</v>
      </c>
      <c r="L20" s="411"/>
      <c r="M20" s="411">
        <f t="shared" ref="M20" si="20">IFERROR(L20*$G20,0)</f>
        <v>0</v>
      </c>
      <c r="N20" s="411">
        <v>121</v>
      </c>
      <c r="O20" s="411">
        <f t="shared" ref="O20:Q20" si="21">IFERROR(N20*$G20,0)</f>
        <v>0</v>
      </c>
      <c r="P20" s="411"/>
      <c r="Q20" s="411">
        <f t="shared" si="21"/>
        <v>0</v>
      </c>
      <c r="R20" s="411">
        <v>171.0625</v>
      </c>
      <c r="S20" s="411">
        <f t="shared" ref="S20:U20" si="22">IFERROR(R20*$G20,0)</f>
        <v>0</v>
      </c>
      <c r="T20" s="411">
        <v>171.0625</v>
      </c>
      <c r="U20" s="411">
        <f t="shared" si="22"/>
        <v>0</v>
      </c>
    </row>
    <row r="21" spans="1:21" s="149" customFormat="1" hidden="1" outlineLevel="1">
      <c r="A21" s="147"/>
      <c r="B21" s="187"/>
      <c r="C21" s="148"/>
      <c r="D21" s="147"/>
      <c r="E21" s="145"/>
      <c r="F21" s="146"/>
      <c r="G21" s="421"/>
      <c r="H21" s="411"/>
      <c r="I21" s="411"/>
      <c r="J21" s="411"/>
      <c r="K21" s="411"/>
      <c r="L21" s="411"/>
      <c r="M21" s="411"/>
      <c r="N21" s="411">
        <v>0</v>
      </c>
      <c r="O21" s="411"/>
      <c r="P21" s="411"/>
      <c r="Q21" s="411"/>
      <c r="R21" s="411"/>
      <c r="S21" s="411"/>
      <c r="T21" s="411"/>
      <c r="U21" s="411"/>
    </row>
    <row r="22" spans="1:21" s="149" customFormat="1" hidden="1" outlineLevel="1">
      <c r="A22" s="147">
        <f>+A20+1</f>
        <v>8</v>
      </c>
      <c r="B22" s="187" t="s">
        <v>279</v>
      </c>
      <c r="C22" s="148"/>
      <c r="D22" s="147" t="s">
        <v>48</v>
      </c>
      <c r="E22" s="145">
        <v>0</v>
      </c>
      <c r="F22" s="146">
        <v>0</v>
      </c>
      <c r="G22" s="421"/>
      <c r="H22" s="411"/>
      <c r="I22" s="411">
        <f t="shared" si="0"/>
        <v>0</v>
      </c>
      <c r="J22" s="411">
        <v>3300</v>
      </c>
      <c r="K22" s="411">
        <f t="shared" si="0"/>
        <v>0</v>
      </c>
      <c r="L22" s="411"/>
      <c r="M22" s="411">
        <f t="shared" ref="M22" si="23">IFERROR(L22*$G22,0)</f>
        <v>0</v>
      </c>
      <c r="N22" s="411">
        <v>2260</v>
      </c>
      <c r="O22" s="411">
        <f t="shared" ref="O22:Q22" si="24">IFERROR(N22*$G22,0)</f>
        <v>0</v>
      </c>
      <c r="P22" s="411"/>
      <c r="Q22" s="411">
        <f t="shared" si="24"/>
        <v>0</v>
      </c>
      <c r="R22" s="411">
        <v>210.16249999999999</v>
      </c>
      <c r="S22" s="411">
        <f t="shared" ref="S22:U22" si="25">IFERROR(R22*$G22,0)</f>
        <v>0</v>
      </c>
      <c r="T22" s="411">
        <v>210.16249999999999</v>
      </c>
      <c r="U22" s="411">
        <f t="shared" si="25"/>
        <v>0</v>
      </c>
    </row>
    <row r="23" spans="1:21" s="149" customFormat="1" hidden="1" outlineLevel="1">
      <c r="A23" s="147"/>
      <c r="B23" s="187"/>
      <c r="C23" s="148"/>
      <c r="D23" s="147"/>
      <c r="E23" s="145"/>
      <c r="F23" s="146"/>
      <c r="G23" s="421"/>
      <c r="H23" s="411"/>
      <c r="I23" s="411"/>
      <c r="J23" s="411"/>
      <c r="K23" s="411"/>
      <c r="L23" s="411"/>
      <c r="M23" s="411"/>
      <c r="N23" s="411">
        <v>0</v>
      </c>
      <c r="O23" s="411"/>
      <c r="P23" s="411"/>
      <c r="Q23" s="411"/>
      <c r="R23" s="411"/>
      <c r="S23" s="411"/>
      <c r="T23" s="411"/>
      <c r="U23" s="411"/>
    </row>
    <row r="24" spans="1:21" s="149" customFormat="1" hidden="1" outlineLevel="1">
      <c r="A24" s="147">
        <f>+A22+1</f>
        <v>9</v>
      </c>
      <c r="B24" s="187" t="s">
        <v>280</v>
      </c>
      <c r="C24" s="148"/>
      <c r="D24" s="147" t="s">
        <v>48</v>
      </c>
      <c r="E24" s="145">
        <v>0</v>
      </c>
      <c r="F24" s="146">
        <v>0</v>
      </c>
      <c r="G24" s="421"/>
      <c r="H24" s="411"/>
      <c r="I24" s="411">
        <f t="shared" si="0"/>
        <v>0</v>
      </c>
      <c r="J24" s="411">
        <v>1650</v>
      </c>
      <c r="K24" s="411">
        <f t="shared" si="0"/>
        <v>0</v>
      </c>
      <c r="L24" s="411"/>
      <c r="M24" s="411">
        <f t="shared" ref="M24" si="26">IFERROR(L24*$G24,0)</f>
        <v>0</v>
      </c>
      <c r="N24" s="411">
        <v>1507</v>
      </c>
      <c r="O24" s="411">
        <f t="shared" ref="O24:Q24" si="27">IFERROR(N24*$G24,0)</f>
        <v>0</v>
      </c>
      <c r="P24" s="411"/>
      <c r="Q24" s="411">
        <f t="shared" si="27"/>
        <v>0</v>
      </c>
      <c r="R24" s="411">
        <v>2737</v>
      </c>
      <c r="S24" s="411">
        <f t="shared" ref="S24:U24" si="28">IFERROR(R24*$G24,0)</f>
        <v>0</v>
      </c>
      <c r="T24" s="411">
        <v>2737</v>
      </c>
      <c r="U24" s="411">
        <f t="shared" si="28"/>
        <v>0</v>
      </c>
    </row>
    <row r="25" spans="1:21" s="149" customFormat="1" hidden="1" outlineLevel="1">
      <c r="A25" s="147"/>
      <c r="B25" s="187"/>
      <c r="C25" s="148"/>
      <c r="D25" s="147"/>
      <c r="E25" s="145"/>
      <c r="F25" s="146"/>
      <c r="G25" s="421"/>
      <c r="H25" s="411"/>
      <c r="I25" s="411"/>
      <c r="J25" s="411"/>
      <c r="K25" s="411"/>
      <c r="L25" s="411"/>
      <c r="M25" s="411"/>
      <c r="N25" s="411">
        <v>0</v>
      </c>
      <c r="O25" s="411"/>
      <c r="P25" s="411"/>
      <c r="Q25" s="411"/>
      <c r="R25" s="411"/>
      <c r="S25" s="411"/>
      <c r="T25" s="411"/>
      <c r="U25" s="411"/>
    </row>
    <row r="26" spans="1:21" s="152" customFormat="1" ht="40.5" hidden="1" outlineLevel="1">
      <c r="A26" s="150">
        <f>+A24+1</f>
        <v>10</v>
      </c>
      <c r="B26" s="151" t="s">
        <v>347</v>
      </c>
      <c r="C26" s="148"/>
      <c r="D26" s="150"/>
      <c r="E26" s="145"/>
      <c r="F26" s="146"/>
      <c r="G26" s="421"/>
      <c r="H26" s="411"/>
      <c r="I26" s="411"/>
      <c r="J26" s="409"/>
      <c r="K26" s="411"/>
      <c r="L26" s="409"/>
      <c r="M26" s="411"/>
      <c r="N26" s="409">
        <v>0</v>
      </c>
      <c r="O26" s="411"/>
      <c r="P26" s="409"/>
      <c r="Q26" s="411"/>
      <c r="R26" s="409"/>
      <c r="S26" s="411"/>
      <c r="T26" s="409"/>
      <c r="U26" s="411"/>
    </row>
    <row r="27" spans="1:21" s="152" customFormat="1" ht="13.5" hidden="1" outlineLevel="1">
      <c r="A27" s="150" t="s">
        <v>195</v>
      </c>
      <c r="B27" s="151" t="s">
        <v>293</v>
      </c>
      <c r="C27" s="148"/>
      <c r="D27" s="150" t="s">
        <v>162</v>
      </c>
      <c r="E27" s="145">
        <v>18</v>
      </c>
      <c r="F27" s="146">
        <v>0</v>
      </c>
      <c r="G27" s="421">
        <f t="shared" si="4"/>
        <v>18</v>
      </c>
      <c r="H27" s="411">
        <v>1800</v>
      </c>
      <c r="I27" s="411">
        <f t="shared" si="0"/>
        <v>32400</v>
      </c>
      <c r="J27" s="409">
        <v>2000</v>
      </c>
      <c r="K27" s="411">
        <f t="shared" si="0"/>
        <v>36000</v>
      </c>
      <c r="L27" s="409">
        <v>5175</v>
      </c>
      <c r="M27" s="411">
        <f t="shared" ref="M27" si="29">IFERROR(L27*$G27,0)</f>
        <v>93150</v>
      </c>
      <c r="N27" s="409">
        <v>2100</v>
      </c>
      <c r="O27" s="411">
        <f t="shared" ref="O27:Q27" si="30">IFERROR(N27*$G27,0)</f>
        <v>37800</v>
      </c>
      <c r="P27" s="409">
        <v>3000</v>
      </c>
      <c r="Q27" s="411">
        <f t="shared" si="30"/>
        <v>54000</v>
      </c>
      <c r="R27" s="409">
        <v>1466.25</v>
      </c>
      <c r="S27" s="411">
        <f t="shared" ref="S27:U27" si="31">IFERROR(R27*$G27,0)</f>
        <v>26392.5</v>
      </c>
      <c r="T27" s="409">
        <v>1466.25</v>
      </c>
      <c r="U27" s="411">
        <f t="shared" si="31"/>
        <v>26392.5</v>
      </c>
    </row>
    <row r="28" spans="1:21" s="152" customFormat="1" ht="13.5" hidden="1" outlineLevel="1">
      <c r="A28" s="150" t="s">
        <v>196</v>
      </c>
      <c r="B28" s="151" t="s">
        <v>294</v>
      </c>
      <c r="C28" s="148"/>
      <c r="D28" s="150" t="s">
        <v>162</v>
      </c>
      <c r="E28" s="145">
        <v>0</v>
      </c>
      <c r="F28" s="146">
        <v>0</v>
      </c>
      <c r="G28" s="421"/>
      <c r="H28" s="411"/>
      <c r="I28" s="411">
        <f t="shared" si="0"/>
        <v>0</v>
      </c>
      <c r="J28" s="409">
        <v>2500</v>
      </c>
      <c r="K28" s="411">
        <f t="shared" si="0"/>
        <v>0</v>
      </c>
      <c r="L28" s="409"/>
      <c r="M28" s="411">
        <f t="shared" ref="M28" si="32">IFERROR(L28*$G28,0)</f>
        <v>0</v>
      </c>
      <c r="N28" s="409">
        <v>2660</v>
      </c>
      <c r="O28" s="411">
        <f t="shared" ref="O28:Q28" si="33">IFERROR(N28*$G28,0)</f>
        <v>0</v>
      </c>
      <c r="P28" s="409"/>
      <c r="Q28" s="411">
        <f t="shared" si="33"/>
        <v>0</v>
      </c>
      <c r="R28" s="409">
        <v>3910</v>
      </c>
      <c r="S28" s="411">
        <f t="shared" ref="S28:U28" si="34">IFERROR(R28*$G28,0)</f>
        <v>0</v>
      </c>
      <c r="T28" s="409">
        <v>3910</v>
      </c>
      <c r="U28" s="411">
        <f t="shared" si="34"/>
        <v>0</v>
      </c>
    </row>
    <row r="29" spans="1:21" s="152" customFormat="1" hidden="1" outlineLevel="1">
      <c r="A29" s="150" t="s">
        <v>197</v>
      </c>
      <c r="B29" s="188" t="s">
        <v>295</v>
      </c>
      <c r="C29" s="148"/>
      <c r="D29" s="150" t="s">
        <v>162</v>
      </c>
      <c r="E29" s="145">
        <v>0</v>
      </c>
      <c r="F29" s="146">
        <v>0</v>
      </c>
      <c r="G29" s="421"/>
      <c r="H29" s="411"/>
      <c r="I29" s="411">
        <f t="shared" si="0"/>
        <v>0</v>
      </c>
      <c r="J29" s="409"/>
      <c r="K29" s="411">
        <f t="shared" si="0"/>
        <v>0</v>
      </c>
      <c r="L29" s="409"/>
      <c r="M29" s="411">
        <f t="shared" ref="M29" si="35">IFERROR(L29*$G29,0)</f>
        <v>0</v>
      </c>
      <c r="N29" s="409">
        <v>5320</v>
      </c>
      <c r="O29" s="411">
        <f t="shared" ref="O29:Q29" si="36">IFERROR(N29*$G29,0)</f>
        <v>0</v>
      </c>
      <c r="P29" s="409"/>
      <c r="Q29" s="411">
        <f t="shared" si="36"/>
        <v>0</v>
      </c>
      <c r="R29" s="409">
        <v>12218.75</v>
      </c>
      <c r="S29" s="411">
        <f t="shared" ref="S29:U29" si="37">IFERROR(R29*$G29,0)</f>
        <v>0</v>
      </c>
      <c r="T29" s="409">
        <v>12218.75</v>
      </c>
      <c r="U29" s="411">
        <f t="shared" si="37"/>
        <v>0</v>
      </c>
    </row>
    <row r="30" spans="1:21" s="152" customFormat="1" hidden="1" outlineLevel="1">
      <c r="A30" s="150"/>
      <c r="B30" s="187"/>
      <c r="C30" s="148"/>
      <c r="D30" s="150"/>
      <c r="E30" s="145"/>
      <c r="F30" s="146"/>
      <c r="G30" s="421"/>
      <c r="H30" s="411"/>
      <c r="I30" s="411"/>
      <c r="J30" s="409"/>
      <c r="K30" s="411"/>
      <c r="L30" s="409"/>
      <c r="M30" s="411"/>
      <c r="N30" s="409">
        <v>0</v>
      </c>
      <c r="O30" s="411"/>
      <c r="P30" s="409"/>
      <c r="Q30" s="411"/>
      <c r="R30" s="409"/>
      <c r="S30" s="411"/>
      <c r="T30" s="409"/>
      <c r="U30" s="411"/>
    </row>
    <row r="31" spans="1:21" s="149" customFormat="1" ht="51" hidden="1" outlineLevel="1">
      <c r="A31" s="150">
        <f>+A26+1</f>
        <v>11</v>
      </c>
      <c r="B31" s="187" t="s">
        <v>265</v>
      </c>
      <c r="C31" s="153"/>
      <c r="D31" s="150" t="s">
        <v>208</v>
      </c>
      <c r="E31" s="145">
        <v>82.5</v>
      </c>
      <c r="F31" s="146">
        <v>55</v>
      </c>
      <c r="G31" s="421">
        <f t="shared" si="4"/>
        <v>137.5</v>
      </c>
      <c r="H31" s="411">
        <v>1441.6</v>
      </c>
      <c r="I31" s="411">
        <f t="shared" si="0"/>
        <v>198220</v>
      </c>
      <c r="J31" s="411">
        <v>2900</v>
      </c>
      <c r="K31" s="411">
        <f t="shared" si="0"/>
        <v>398750</v>
      </c>
      <c r="L31" s="411">
        <v>1696</v>
      </c>
      <c r="M31" s="411">
        <f t="shared" ref="M31" si="38">IFERROR(L31*$G31,0)</f>
        <v>233200</v>
      </c>
      <c r="N31" s="411">
        <v>2652</v>
      </c>
      <c r="O31" s="411">
        <f t="shared" ref="O31:Q31" si="39">IFERROR(N31*$G31,0)</f>
        <v>364650</v>
      </c>
      <c r="P31" s="411">
        <v>3500</v>
      </c>
      <c r="Q31" s="411">
        <f t="shared" si="39"/>
        <v>481250</v>
      </c>
      <c r="R31" s="411">
        <v>1422.2625</v>
      </c>
      <c r="S31" s="411">
        <f t="shared" ref="S31:U31" si="40">IFERROR(R31*$G31,0)</f>
        <v>195561.09375</v>
      </c>
      <c r="T31" s="411">
        <v>1422.2625</v>
      </c>
      <c r="U31" s="411">
        <f t="shared" si="40"/>
        <v>195561.09375</v>
      </c>
    </row>
    <row r="32" spans="1:21" s="149" customFormat="1" hidden="1" outlineLevel="1">
      <c r="A32" s="150"/>
      <c r="B32" s="187"/>
      <c r="C32" s="153"/>
      <c r="D32" s="150"/>
      <c r="E32" s="145"/>
      <c r="F32" s="146"/>
      <c r="G32" s="421"/>
      <c r="H32" s="411"/>
      <c r="I32" s="411"/>
      <c r="J32" s="411"/>
      <c r="K32" s="411"/>
      <c r="L32" s="411"/>
      <c r="M32" s="411"/>
      <c r="N32" s="411">
        <v>0</v>
      </c>
      <c r="O32" s="411"/>
      <c r="P32" s="411"/>
      <c r="Q32" s="411"/>
      <c r="R32" s="411"/>
      <c r="S32" s="411"/>
      <c r="T32" s="411"/>
      <c r="U32" s="411"/>
    </row>
    <row r="33" spans="1:21" s="149" customFormat="1" ht="63.75" hidden="1" outlineLevel="1">
      <c r="A33" s="154">
        <f>+A31+1</f>
        <v>12</v>
      </c>
      <c r="B33" s="189" t="s">
        <v>1716</v>
      </c>
      <c r="C33" s="155"/>
      <c r="D33" s="154" t="s">
        <v>814</v>
      </c>
      <c r="E33" s="156">
        <v>0</v>
      </c>
      <c r="F33" s="157">
        <v>3</v>
      </c>
      <c r="G33" s="421">
        <f t="shared" si="4"/>
        <v>3</v>
      </c>
      <c r="H33" s="411">
        <v>75000</v>
      </c>
      <c r="I33" s="411">
        <f t="shared" si="0"/>
        <v>225000</v>
      </c>
      <c r="J33" s="412">
        <v>170000</v>
      </c>
      <c r="K33" s="411">
        <f t="shared" si="0"/>
        <v>510000</v>
      </c>
      <c r="L33" s="412">
        <v>224250</v>
      </c>
      <c r="M33" s="411">
        <f t="shared" ref="M33" si="41">IFERROR(L33*$G33,0)</f>
        <v>672750</v>
      </c>
      <c r="N33" s="412">
        <v>105000</v>
      </c>
      <c r="O33" s="411">
        <f t="shared" ref="O33:Q33" si="42">IFERROR(N33*$G33,0)</f>
        <v>315000</v>
      </c>
      <c r="P33" s="412">
        <v>75000</v>
      </c>
      <c r="Q33" s="411">
        <f t="shared" si="42"/>
        <v>225000</v>
      </c>
      <c r="R33" s="412">
        <v>10263.75</v>
      </c>
      <c r="S33" s="411">
        <f t="shared" ref="S33:U33" si="43">IFERROR(R33*$G33,0)</f>
        <v>30791.25</v>
      </c>
      <c r="T33" s="412">
        <v>10263.75</v>
      </c>
      <c r="U33" s="411">
        <f t="shared" si="43"/>
        <v>30791.25</v>
      </c>
    </row>
    <row r="34" spans="1:21" s="149" customFormat="1" hidden="1" outlineLevel="1">
      <c r="A34" s="150"/>
      <c r="B34" s="187"/>
      <c r="C34" s="153"/>
      <c r="D34" s="150"/>
      <c r="E34" s="145"/>
      <c r="F34" s="146"/>
      <c r="G34" s="421"/>
      <c r="H34" s="411"/>
      <c r="I34" s="411"/>
      <c r="J34" s="411"/>
      <c r="K34" s="411"/>
      <c r="L34" s="411"/>
      <c r="M34" s="411"/>
      <c r="N34" s="411"/>
      <c r="O34" s="411"/>
      <c r="P34" s="411"/>
      <c r="Q34" s="411"/>
      <c r="R34" s="411"/>
      <c r="S34" s="411"/>
      <c r="T34" s="411"/>
      <c r="U34" s="411"/>
    </row>
    <row r="35" spans="1:21" s="140" customFormat="1" collapsed="1">
      <c r="A35" s="147"/>
      <c r="B35" s="173" t="s">
        <v>289</v>
      </c>
      <c r="C35" s="142"/>
      <c r="D35" s="147"/>
      <c r="E35" s="145"/>
      <c r="F35" s="146"/>
      <c r="G35" s="421">
        <f t="shared" si="4"/>
        <v>0</v>
      </c>
      <c r="H35" s="411">
        <v>0</v>
      </c>
      <c r="I35" s="410">
        <f>SUM(I6:I34)</f>
        <v>718789</v>
      </c>
      <c r="J35" s="411"/>
      <c r="K35" s="410">
        <f>SUM(K6:K34)</f>
        <v>1305920</v>
      </c>
      <c r="L35" s="411"/>
      <c r="M35" s="410">
        <f>SUM(M6:M34)</f>
        <v>1352310</v>
      </c>
      <c r="N35" s="411"/>
      <c r="O35" s="410">
        <f>SUM(O6:O34)</f>
        <v>940040</v>
      </c>
      <c r="P35" s="411"/>
      <c r="Q35" s="410">
        <f>SUM(Q6:Q34)</f>
        <v>1034390</v>
      </c>
      <c r="R35" s="411"/>
      <c r="S35" s="410">
        <f>SUM(S6:S34)</f>
        <v>547827.65625</v>
      </c>
      <c r="T35" s="411"/>
      <c r="U35" s="410">
        <f>SUM(U6:U34)</f>
        <v>547827.65625</v>
      </c>
    </row>
    <row r="36" spans="1:21" s="140" customFormat="1">
      <c r="A36" s="147"/>
      <c r="B36" s="187"/>
      <c r="C36" s="142"/>
      <c r="D36" s="147"/>
      <c r="E36" s="145"/>
      <c r="F36" s="146"/>
      <c r="G36" s="421"/>
      <c r="H36" s="411"/>
      <c r="I36" s="411"/>
      <c r="J36" s="411"/>
      <c r="K36" s="411"/>
      <c r="L36" s="411"/>
      <c r="M36" s="411"/>
      <c r="N36" s="411"/>
      <c r="O36" s="411"/>
      <c r="P36" s="411"/>
      <c r="Q36" s="411"/>
      <c r="R36" s="411"/>
      <c r="S36" s="411"/>
      <c r="T36" s="411"/>
      <c r="U36" s="411"/>
    </row>
    <row r="37" spans="1:21" s="152" customFormat="1">
      <c r="A37" s="141">
        <v>2</v>
      </c>
      <c r="B37" s="173" t="s">
        <v>1</v>
      </c>
      <c r="C37" s="142"/>
      <c r="D37" s="150"/>
      <c r="E37" s="145"/>
      <c r="F37" s="146"/>
      <c r="G37" s="421"/>
      <c r="H37" s="411"/>
      <c r="I37" s="411"/>
      <c r="J37" s="409"/>
      <c r="K37" s="411"/>
      <c r="L37" s="409"/>
      <c r="M37" s="411"/>
      <c r="N37" s="409"/>
      <c r="O37" s="411"/>
      <c r="P37" s="409"/>
      <c r="Q37" s="411"/>
      <c r="R37" s="409"/>
      <c r="S37" s="411"/>
      <c r="T37" s="409"/>
      <c r="U37" s="411"/>
    </row>
    <row r="38" spans="1:21" s="152" customFormat="1" ht="63.75" hidden="1" outlineLevel="1">
      <c r="A38" s="150">
        <v>1</v>
      </c>
      <c r="B38" s="187" t="s">
        <v>1746</v>
      </c>
      <c r="C38" s="153"/>
      <c r="D38" s="150"/>
      <c r="E38" s="145"/>
      <c r="F38" s="146"/>
      <c r="G38" s="421"/>
      <c r="H38" s="411"/>
      <c r="I38" s="411"/>
      <c r="J38" s="409"/>
      <c r="K38" s="411"/>
      <c r="L38" s="409"/>
      <c r="M38" s="411"/>
      <c r="N38" s="409"/>
      <c r="O38" s="411"/>
      <c r="P38" s="409"/>
      <c r="Q38" s="411"/>
      <c r="R38" s="409"/>
      <c r="S38" s="411"/>
      <c r="T38" s="409"/>
      <c r="U38" s="411"/>
    </row>
    <row r="39" spans="1:21" s="152" customFormat="1" hidden="1" outlineLevel="1">
      <c r="A39" s="150" t="s">
        <v>195</v>
      </c>
      <c r="B39" s="187" t="s">
        <v>417</v>
      </c>
      <c r="C39" s="153"/>
      <c r="D39" s="150" t="s">
        <v>49</v>
      </c>
      <c r="E39" s="145">
        <v>518.16819999999996</v>
      </c>
      <c r="F39" s="146">
        <v>33.572879999999991</v>
      </c>
      <c r="G39" s="421">
        <f t="shared" si="4"/>
        <v>551.7410799999999</v>
      </c>
      <c r="H39" s="411">
        <v>1383.3</v>
      </c>
      <c r="I39" s="411">
        <f t="shared" ref="I39:K68" si="44">IFERROR(H39*$G39,0)</f>
        <v>763223.43596399983</v>
      </c>
      <c r="J39" s="409">
        <v>1430</v>
      </c>
      <c r="K39" s="411">
        <f t="shared" si="44"/>
        <v>788989.74439999985</v>
      </c>
      <c r="L39" s="409">
        <v>1537</v>
      </c>
      <c r="M39" s="411">
        <f t="shared" ref="M39" si="45">IFERROR(L39*$G39,0)</f>
        <v>848026.03995999985</v>
      </c>
      <c r="N39" s="409">
        <v>1036</v>
      </c>
      <c r="O39" s="411">
        <f t="shared" ref="O39:Q39" si="46">IFERROR(N39*$G39,0)</f>
        <v>571603.75887999986</v>
      </c>
      <c r="P39" s="409">
        <v>1400</v>
      </c>
      <c r="Q39" s="411">
        <f t="shared" si="46"/>
        <v>772437.51199999987</v>
      </c>
      <c r="R39" s="409">
        <v>1168.1125</v>
      </c>
      <c r="S39" s="411">
        <f t="shared" ref="S39:U39" si="47">IFERROR(R39*$G39,0)</f>
        <v>644495.65231149981</v>
      </c>
      <c r="T39" s="409">
        <v>1168.1125</v>
      </c>
      <c r="U39" s="411">
        <f t="shared" si="47"/>
        <v>644495.65231149981</v>
      </c>
    </row>
    <row r="40" spans="1:21" s="152" customFormat="1" hidden="1" outlineLevel="1">
      <c r="A40" s="150" t="s">
        <v>196</v>
      </c>
      <c r="B40" s="187" t="s">
        <v>418</v>
      </c>
      <c r="C40" s="153"/>
      <c r="D40" s="150" t="s">
        <v>48</v>
      </c>
      <c r="E40" s="145">
        <v>0</v>
      </c>
      <c r="F40" s="146">
        <v>0</v>
      </c>
      <c r="G40" s="421"/>
      <c r="H40" s="411"/>
      <c r="I40" s="411">
        <f t="shared" si="44"/>
        <v>0</v>
      </c>
      <c r="J40" s="409"/>
      <c r="K40" s="411">
        <f t="shared" si="44"/>
        <v>0</v>
      </c>
      <c r="L40" s="409"/>
      <c r="M40" s="411">
        <f t="shared" ref="M40" si="48">IFERROR(L40*$G40,0)</f>
        <v>0</v>
      </c>
      <c r="N40" s="409">
        <v>10364</v>
      </c>
      <c r="O40" s="411">
        <f t="shared" ref="O40:Q40" si="49">IFERROR(N40*$G40,0)</f>
        <v>0</v>
      </c>
      <c r="P40" s="409"/>
      <c r="Q40" s="411">
        <f t="shared" si="49"/>
        <v>0</v>
      </c>
      <c r="R40" s="409">
        <v>12218.75</v>
      </c>
      <c r="S40" s="411">
        <f t="shared" ref="S40:U40" si="50">IFERROR(R40*$G40,0)</f>
        <v>0</v>
      </c>
      <c r="T40" s="409">
        <v>12218.75</v>
      </c>
      <c r="U40" s="411">
        <f t="shared" si="50"/>
        <v>0</v>
      </c>
    </row>
    <row r="41" spans="1:21" s="152" customFormat="1" hidden="1" outlineLevel="1">
      <c r="A41" s="150"/>
      <c r="B41" s="187"/>
      <c r="C41" s="153"/>
      <c r="D41" s="150"/>
      <c r="E41" s="145"/>
      <c r="F41" s="146"/>
      <c r="G41" s="421"/>
      <c r="H41" s="411"/>
      <c r="I41" s="411"/>
      <c r="J41" s="409"/>
      <c r="K41" s="411"/>
      <c r="L41" s="409"/>
      <c r="M41" s="411"/>
      <c r="N41" s="409">
        <v>0</v>
      </c>
      <c r="O41" s="411"/>
      <c r="P41" s="409"/>
      <c r="Q41" s="411"/>
      <c r="R41" s="409"/>
      <c r="S41" s="411"/>
      <c r="T41" s="409"/>
      <c r="U41" s="411"/>
    </row>
    <row r="42" spans="1:21" s="152" customFormat="1" ht="63.75" hidden="1" outlineLevel="1">
      <c r="A42" s="150">
        <f>+A38+1</f>
        <v>2</v>
      </c>
      <c r="B42" s="187" t="s">
        <v>1747</v>
      </c>
      <c r="C42" s="153"/>
      <c r="D42" s="150" t="s">
        <v>50</v>
      </c>
      <c r="E42" s="145">
        <v>0</v>
      </c>
      <c r="F42" s="146">
        <v>0</v>
      </c>
      <c r="G42" s="421"/>
      <c r="H42" s="411"/>
      <c r="I42" s="411">
        <f t="shared" si="44"/>
        <v>0</v>
      </c>
      <c r="J42" s="409">
        <v>825</v>
      </c>
      <c r="K42" s="411">
        <f t="shared" si="44"/>
        <v>0</v>
      </c>
      <c r="L42" s="409"/>
      <c r="M42" s="411">
        <f t="shared" ref="M42" si="51">IFERROR(L42*$G42,0)</f>
        <v>0</v>
      </c>
      <c r="N42" s="409">
        <v>1378</v>
      </c>
      <c r="O42" s="411">
        <f t="shared" ref="O42:Q42" si="52">IFERROR(N42*$G42,0)</f>
        <v>0</v>
      </c>
      <c r="P42" s="409"/>
      <c r="Q42" s="411">
        <f t="shared" si="52"/>
        <v>0</v>
      </c>
      <c r="R42" s="409">
        <v>386.11250000000001</v>
      </c>
      <c r="S42" s="411">
        <f t="shared" ref="S42:U42" si="53">IFERROR(R42*$G42,0)</f>
        <v>0</v>
      </c>
      <c r="T42" s="409">
        <v>386.11250000000001</v>
      </c>
      <c r="U42" s="411">
        <f t="shared" si="53"/>
        <v>0</v>
      </c>
    </row>
    <row r="43" spans="1:21" s="152" customFormat="1" hidden="1" outlineLevel="1">
      <c r="A43" s="150"/>
      <c r="B43" s="187"/>
      <c r="C43" s="153"/>
      <c r="D43" s="150"/>
      <c r="E43" s="145"/>
      <c r="F43" s="146"/>
      <c r="G43" s="421"/>
      <c r="H43" s="411"/>
      <c r="I43" s="411"/>
      <c r="J43" s="409"/>
      <c r="K43" s="411"/>
      <c r="L43" s="409"/>
      <c r="M43" s="411"/>
      <c r="N43" s="409">
        <v>0</v>
      </c>
      <c r="O43" s="411"/>
      <c r="P43" s="409"/>
      <c r="Q43" s="411"/>
      <c r="R43" s="409"/>
      <c r="S43" s="411"/>
      <c r="T43" s="409"/>
      <c r="U43" s="411"/>
    </row>
    <row r="44" spans="1:21" s="152" customFormat="1" ht="63.75" hidden="1" outlineLevel="1">
      <c r="A44" s="150">
        <f>+A42+1</f>
        <v>3</v>
      </c>
      <c r="B44" s="187" t="s">
        <v>1748</v>
      </c>
      <c r="C44" s="153"/>
      <c r="D44" s="150" t="s">
        <v>50</v>
      </c>
      <c r="E44" s="145">
        <v>411.37139999999999</v>
      </c>
      <c r="F44" s="146">
        <v>31.184999999999999</v>
      </c>
      <c r="G44" s="421">
        <f t="shared" si="4"/>
        <v>442.5564</v>
      </c>
      <c r="H44" s="411">
        <v>621</v>
      </c>
      <c r="I44" s="411">
        <f t="shared" si="44"/>
        <v>274827.52439999999</v>
      </c>
      <c r="J44" s="409">
        <v>825</v>
      </c>
      <c r="K44" s="411">
        <f t="shared" si="44"/>
        <v>365109.02999999997</v>
      </c>
      <c r="L44" s="409">
        <v>690</v>
      </c>
      <c r="M44" s="411">
        <f t="shared" ref="M44" si="54">IFERROR(L44*$G44,0)</f>
        <v>305363.91600000003</v>
      </c>
      <c r="N44" s="409">
        <v>1263</v>
      </c>
      <c r="O44" s="411">
        <f t="shared" ref="O44:Q44" si="55">IFERROR(N44*$G44,0)</f>
        <v>558948.73320000002</v>
      </c>
      <c r="P44" s="409">
        <v>1148</v>
      </c>
      <c r="Q44" s="411">
        <f t="shared" si="55"/>
        <v>508054.74719999998</v>
      </c>
      <c r="R44" s="409">
        <v>210.16249999999999</v>
      </c>
      <c r="S44" s="411">
        <f t="shared" ref="S44:U44" si="56">IFERROR(R44*$G44,0)</f>
        <v>93008.759414999993</v>
      </c>
      <c r="T44" s="409">
        <v>210.16249999999999</v>
      </c>
      <c r="U44" s="411">
        <f t="shared" si="56"/>
        <v>93008.759414999993</v>
      </c>
    </row>
    <row r="45" spans="1:21" s="152" customFormat="1" hidden="1" outlineLevel="1">
      <c r="A45" s="150"/>
      <c r="B45" s="187"/>
      <c r="C45" s="153"/>
      <c r="D45" s="150"/>
      <c r="E45" s="145"/>
      <c r="F45" s="146"/>
      <c r="G45" s="421"/>
      <c r="H45" s="411"/>
      <c r="I45" s="411"/>
      <c r="J45" s="409"/>
      <c r="K45" s="411"/>
      <c r="L45" s="409"/>
      <c r="M45" s="411"/>
      <c r="N45" s="409">
        <v>0</v>
      </c>
      <c r="O45" s="411"/>
      <c r="P45" s="409"/>
      <c r="Q45" s="411"/>
      <c r="R45" s="409"/>
      <c r="S45" s="411"/>
      <c r="T45" s="409"/>
      <c r="U45" s="411"/>
    </row>
    <row r="46" spans="1:21" s="152" customFormat="1" ht="51" hidden="1" outlineLevel="1">
      <c r="A46" s="150">
        <f>+A44+1</f>
        <v>4</v>
      </c>
      <c r="B46" s="187" t="s">
        <v>1749</v>
      </c>
      <c r="C46" s="153"/>
      <c r="D46" s="150" t="s">
        <v>49</v>
      </c>
      <c r="E46" s="145">
        <v>0</v>
      </c>
      <c r="F46" s="146">
        <v>0</v>
      </c>
      <c r="G46" s="421"/>
      <c r="H46" s="411"/>
      <c r="I46" s="411">
        <f t="shared" si="44"/>
        <v>0</v>
      </c>
      <c r="J46" s="409"/>
      <c r="K46" s="411">
        <f t="shared" si="44"/>
        <v>0</v>
      </c>
      <c r="L46" s="409"/>
      <c r="M46" s="411">
        <f t="shared" ref="M46" si="57">IFERROR(L46*$G46,0)</f>
        <v>0</v>
      </c>
      <c r="N46" s="409">
        <v>5274</v>
      </c>
      <c r="O46" s="411">
        <f t="shared" ref="O46:Q46" si="58">IFERROR(N46*$G46,0)</f>
        <v>0</v>
      </c>
      <c r="P46" s="409"/>
      <c r="Q46" s="411">
        <f t="shared" si="58"/>
        <v>0</v>
      </c>
      <c r="R46" s="409">
        <v>16128.75</v>
      </c>
      <c r="S46" s="411">
        <f t="shared" ref="S46:U46" si="59">IFERROR(R46*$G46,0)</f>
        <v>0</v>
      </c>
      <c r="T46" s="409">
        <v>16128.75</v>
      </c>
      <c r="U46" s="411">
        <f t="shared" si="59"/>
        <v>0</v>
      </c>
    </row>
    <row r="47" spans="1:21" s="152" customFormat="1" hidden="1" outlineLevel="1">
      <c r="A47" s="150"/>
      <c r="B47" s="187"/>
      <c r="C47" s="153"/>
      <c r="D47" s="150"/>
      <c r="E47" s="145"/>
      <c r="F47" s="146"/>
      <c r="G47" s="421"/>
      <c r="H47" s="411"/>
      <c r="I47" s="411"/>
      <c r="J47" s="409"/>
      <c r="K47" s="411"/>
      <c r="L47" s="409"/>
      <c r="M47" s="411"/>
      <c r="N47" s="409">
        <v>0</v>
      </c>
      <c r="O47" s="411"/>
      <c r="P47" s="409"/>
      <c r="Q47" s="411"/>
      <c r="R47" s="409"/>
      <c r="S47" s="411"/>
      <c r="T47" s="409"/>
      <c r="U47" s="411"/>
    </row>
    <row r="48" spans="1:21" s="152" customFormat="1" ht="76.5" hidden="1" outlineLevel="1">
      <c r="A48" s="150">
        <f>+A46+1</f>
        <v>5</v>
      </c>
      <c r="B48" s="187" t="s">
        <v>1750</v>
      </c>
      <c r="C48" s="153"/>
      <c r="D48" s="158" t="s">
        <v>50</v>
      </c>
      <c r="E48" s="143">
        <v>11.099</v>
      </c>
      <c r="F48" s="159">
        <v>0</v>
      </c>
      <c r="G48" s="421">
        <f t="shared" si="4"/>
        <v>11.099</v>
      </c>
      <c r="H48" s="411">
        <v>4770</v>
      </c>
      <c r="I48" s="411">
        <f t="shared" si="44"/>
        <v>52942.23</v>
      </c>
      <c r="J48" s="409">
        <v>5300</v>
      </c>
      <c r="K48" s="411">
        <f t="shared" si="44"/>
        <v>58824.700000000004</v>
      </c>
      <c r="L48" s="409">
        <v>6728</v>
      </c>
      <c r="M48" s="411">
        <f t="shared" ref="M48" si="60">IFERROR(L48*$G48,0)</f>
        <v>74674.072</v>
      </c>
      <c r="N48" s="409">
        <v>12880</v>
      </c>
      <c r="O48" s="411">
        <f t="shared" ref="O48:Q48" si="61">IFERROR(N48*$G48,0)</f>
        <v>142955.12</v>
      </c>
      <c r="P48" s="409">
        <v>6500</v>
      </c>
      <c r="Q48" s="411">
        <f t="shared" si="61"/>
        <v>72143.5</v>
      </c>
      <c r="R48" s="409">
        <v>7331.25</v>
      </c>
      <c r="S48" s="411">
        <f t="shared" ref="S48:U48" si="62">IFERROR(R48*$G48,0)</f>
        <v>81369.543749999997</v>
      </c>
      <c r="T48" s="409">
        <v>7331.25</v>
      </c>
      <c r="U48" s="411">
        <f t="shared" si="62"/>
        <v>81369.543749999997</v>
      </c>
    </row>
    <row r="49" spans="1:21" s="152" customFormat="1" hidden="1" outlineLevel="1">
      <c r="A49" s="150"/>
      <c r="B49" s="187"/>
      <c r="C49" s="153"/>
      <c r="D49" s="150"/>
      <c r="E49" s="145"/>
      <c r="F49" s="146"/>
      <c r="G49" s="421"/>
      <c r="H49" s="411"/>
      <c r="I49" s="411"/>
      <c r="J49" s="409"/>
      <c r="K49" s="411"/>
      <c r="L49" s="409"/>
      <c r="M49" s="411"/>
      <c r="N49" s="409">
        <v>0</v>
      </c>
      <c r="O49" s="411"/>
      <c r="P49" s="409"/>
      <c r="Q49" s="411"/>
      <c r="R49" s="409"/>
      <c r="S49" s="411"/>
      <c r="T49" s="409"/>
      <c r="U49" s="411"/>
    </row>
    <row r="50" spans="1:21" s="152" customFormat="1" ht="216.75" hidden="1" outlineLevel="1">
      <c r="A50" s="150">
        <f>+A48+1</f>
        <v>6</v>
      </c>
      <c r="B50" s="187" t="s">
        <v>1751</v>
      </c>
      <c r="C50" s="153"/>
      <c r="D50" s="150" t="s">
        <v>49</v>
      </c>
      <c r="E50" s="145">
        <v>309.78199999999998</v>
      </c>
      <c r="F50" s="146">
        <v>0</v>
      </c>
      <c r="G50" s="421">
        <f t="shared" si="4"/>
        <v>309.78199999999998</v>
      </c>
      <c r="H50" s="411">
        <v>788.8</v>
      </c>
      <c r="I50" s="411">
        <f t="shared" si="44"/>
        <v>244356.04159999997</v>
      </c>
      <c r="J50" s="409">
        <v>1400</v>
      </c>
      <c r="K50" s="411">
        <f t="shared" si="44"/>
        <v>433694.8</v>
      </c>
      <c r="L50" s="409">
        <v>928</v>
      </c>
      <c r="M50" s="411">
        <f t="shared" ref="M50" si="63">IFERROR(L50*$G50,0)</f>
        <v>287477.696</v>
      </c>
      <c r="N50" s="409">
        <v>1356</v>
      </c>
      <c r="O50" s="411">
        <f t="shared" ref="O50:Q50" si="64">IFERROR(N50*$G50,0)</f>
        <v>420064.39199999999</v>
      </c>
      <c r="P50" s="409">
        <v>1519</v>
      </c>
      <c r="Q50" s="411">
        <f t="shared" si="64"/>
        <v>470558.85799999995</v>
      </c>
      <c r="R50" s="409">
        <v>967.72500000000002</v>
      </c>
      <c r="S50" s="411">
        <f t="shared" ref="S50:U50" si="65">IFERROR(R50*$G50,0)</f>
        <v>299783.78594999999</v>
      </c>
      <c r="T50" s="409">
        <v>967.72500000000002</v>
      </c>
      <c r="U50" s="411">
        <f t="shared" si="65"/>
        <v>299783.78594999999</v>
      </c>
    </row>
    <row r="51" spans="1:21" s="152" customFormat="1" hidden="1" outlineLevel="1">
      <c r="A51" s="150"/>
      <c r="B51" s="187"/>
      <c r="C51" s="153"/>
      <c r="D51" s="150"/>
      <c r="E51" s="145"/>
      <c r="F51" s="146"/>
      <c r="G51" s="421"/>
      <c r="H51" s="411"/>
      <c r="I51" s="411"/>
      <c r="J51" s="409"/>
      <c r="K51" s="411"/>
      <c r="L51" s="409"/>
      <c r="M51" s="411"/>
      <c r="N51" s="409">
        <v>0</v>
      </c>
      <c r="O51" s="411"/>
      <c r="P51" s="409"/>
      <c r="Q51" s="411"/>
      <c r="R51" s="409"/>
      <c r="S51" s="411"/>
      <c r="T51" s="409"/>
      <c r="U51" s="411"/>
    </row>
    <row r="52" spans="1:21" s="152" customFormat="1" ht="191.25" hidden="1" outlineLevel="1">
      <c r="A52" s="150">
        <f>+A50+1</f>
        <v>7</v>
      </c>
      <c r="B52" s="187" t="s">
        <v>1752</v>
      </c>
      <c r="C52" s="153"/>
      <c r="D52" s="150" t="s">
        <v>208</v>
      </c>
      <c r="E52" s="145">
        <v>0</v>
      </c>
      <c r="F52" s="146">
        <v>0</v>
      </c>
      <c r="G52" s="421"/>
      <c r="H52" s="411"/>
      <c r="I52" s="411">
        <f t="shared" si="44"/>
        <v>0</v>
      </c>
      <c r="J52" s="409">
        <v>1740</v>
      </c>
      <c r="K52" s="411">
        <f t="shared" si="44"/>
        <v>0</v>
      </c>
      <c r="L52" s="409"/>
      <c r="M52" s="411">
        <f t="shared" ref="M52" si="66">IFERROR(L52*$G52,0)</f>
        <v>0</v>
      </c>
      <c r="N52" s="409">
        <v>1175</v>
      </c>
      <c r="O52" s="411">
        <f t="shared" ref="O52:Q52" si="67">IFERROR(N52*$G52,0)</f>
        <v>0</v>
      </c>
      <c r="P52" s="409"/>
      <c r="Q52" s="411">
        <f t="shared" si="67"/>
        <v>0</v>
      </c>
      <c r="R52" s="409">
        <v>1759.5</v>
      </c>
      <c r="S52" s="411">
        <f t="shared" ref="S52:U52" si="68">IFERROR(R52*$G52,0)</f>
        <v>0</v>
      </c>
      <c r="T52" s="409">
        <v>1759.5</v>
      </c>
      <c r="U52" s="411">
        <f t="shared" si="68"/>
        <v>0</v>
      </c>
    </row>
    <row r="53" spans="1:21" s="152" customFormat="1" hidden="1" outlineLevel="1">
      <c r="A53" s="150"/>
      <c r="B53" s="187"/>
      <c r="C53" s="153"/>
      <c r="D53" s="150"/>
      <c r="E53" s="145"/>
      <c r="F53" s="146"/>
      <c r="G53" s="421"/>
      <c r="H53" s="411"/>
      <c r="I53" s="411"/>
      <c r="J53" s="409"/>
      <c r="K53" s="411"/>
      <c r="L53" s="409"/>
      <c r="M53" s="411"/>
      <c r="N53" s="409">
        <v>0</v>
      </c>
      <c r="O53" s="411"/>
      <c r="P53" s="409"/>
      <c r="Q53" s="411"/>
      <c r="R53" s="409"/>
      <c r="S53" s="411"/>
      <c r="T53" s="409"/>
      <c r="U53" s="411"/>
    </row>
    <row r="54" spans="1:21" s="152" customFormat="1" ht="38.25" hidden="1" outlineLevel="1">
      <c r="A54" s="150">
        <f>+A52+1</f>
        <v>8</v>
      </c>
      <c r="B54" s="187" t="s">
        <v>420</v>
      </c>
      <c r="C54" s="153"/>
      <c r="D54" s="150" t="s">
        <v>49</v>
      </c>
      <c r="E54" s="145">
        <v>309.78199999999998</v>
      </c>
      <c r="F54" s="146">
        <v>0</v>
      </c>
      <c r="G54" s="421">
        <f t="shared" si="4"/>
        <v>309.78199999999998</v>
      </c>
      <c r="H54" s="411">
        <v>390.6</v>
      </c>
      <c r="I54" s="411">
        <f t="shared" si="44"/>
        <v>121000.8492</v>
      </c>
      <c r="J54" s="409">
        <v>580</v>
      </c>
      <c r="K54" s="411">
        <f t="shared" si="44"/>
        <v>179673.56</v>
      </c>
      <c r="L54" s="409">
        <v>434</v>
      </c>
      <c r="M54" s="411">
        <f t="shared" ref="M54" si="69">IFERROR(L54*$G54,0)</f>
        <v>134445.38800000001</v>
      </c>
      <c r="N54" s="409">
        <v>151</v>
      </c>
      <c r="O54" s="411">
        <f t="shared" ref="O54:Q54" si="70">IFERROR(N54*$G54,0)</f>
        <v>46777.081999999995</v>
      </c>
      <c r="P54" s="409">
        <v>700</v>
      </c>
      <c r="Q54" s="411">
        <f t="shared" si="70"/>
        <v>216847.4</v>
      </c>
      <c r="R54" s="409">
        <v>415.4375</v>
      </c>
      <c r="S54" s="411">
        <f t="shared" ref="S54:U54" si="71">IFERROR(R54*$G54,0)</f>
        <v>128695.05962499999</v>
      </c>
      <c r="T54" s="409">
        <v>415.4375</v>
      </c>
      <c r="U54" s="411">
        <f t="shared" si="71"/>
        <v>128695.05962499999</v>
      </c>
    </row>
    <row r="55" spans="1:21" s="152" customFormat="1" hidden="1" outlineLevel="1">
      <c r="A55" s="150"/>
      <c r="B55" s="193"/>
      <c r="C55" s="160"/>
      <c r="D55" s="150"/>
      <c r="E55" s="145"/>
      <c r="F55" s="146"/>
      <c r="G55" s="421"/>
      <c r="H55" s="411"/>
      <c r="I55" s="411">
        <f t="shared" si="44"/>
        <v>0</v>
      </c>
      <c r="J55" s="409"/>
      <c r="K55" s="411">
        <f t="shared" si="44"/>
        <v>0</v>
      </c>
      <c r="L55" s="409"/>
      <c r="M55" s="411">
        <f t="shared" ref="M55" si="72">IFERROR(L55*$G55,0)</f>
        <v>0</v>
      </c>
      <c r="N55" s="409">
        <v>0</v>
      </c>
      <c r="O55" s="411">
        <f t="shared" ref="O55:Q55" si="73">IFERROR(N55*$G55,0)</f>
        <v>0</v>
      </c>
      <c r="P55" s="409"/>
      <c r="Q55" s="411">
        <f t="shared" si="73"/>
        <v>0</v>
      </c>
      <c r="R55" s="409"/>
      <c r="S55" s="411">
        <f t="shared" ref="S55:U55" si="74">IFERROR(R55*$G55,0)</f>
        <v>0</v>
      </c>
      <c r="T55" s="409"/>
      <c r="U55" s="411">
        <f t="shared" si="74"/>
        <v>0</v>
      </c>
    </row>
    <row r="56" spans="1:21" s="152" customFormat="1" ht="38.25" hidden="1" outlineLevel="1">
      <c r="A56" s="150">
        <f>+A54+1</f>
        <v>9</v>
      </c>
      <c r="B56" s="187" t="s">
        <v>1753</v>
      </c>
      <c r="C56" s="153"/>
      <c r="D56" s="150" t="s">
        <v>48</v>
      </c>
      <c r="E56" s="145">
        <v>13.656500000000001</v>
      </c>
      <c r="F56" s="146">
        <v>48.913150000000002</v>
      </c>
      <c r="G56" s="421">
        <f t="shared" si="4"/>
        <v>62.569650000000003</v>
      </c>
      <c r="H56" s="411">
        <v>722.7</v>
      </c>
      <c r="I56" s="411">
        <f t="shared" si="44"/>
        <v>45219.086055000007</v>
      </c>
      <c r="J56" s="409">
        <v>15840</v>
      </c>
      <c r="K56" s="411">
        <f t="shared" si="44"/>
        <v>991103.25600000005</v>
      </c>
      <c r="L56" s="409">
        <v>803</v>
      </c>
      <c r="M56" s="411">
        <f t="shared" ref="M56" si="75">IFERROR(L56*$G56,0)</f>
        <v>50243.428950000001</v>
      </c>
      <c r="N56" s="409">
        <v>10766</v>
      </c>
      <c r="O56" s="411">
        <f t="shared" ref="O56:Q56" si="76">IFERROR(N56*$G56,0)</f>
        <v>673624.85190000001</v>
      </c>
      <c r="P56" s="409">
        <v>9536</v>
      </c>
      <c r="Q56" s="411">
        <f t="shared" si="76"/>
        <v>596664.18240000005</v>
      </c>
      <c r="R56" s="409">
        <v>5894.3249999999998</v>
      </c>
      <c r="S56" s="411">
        <f t="shared" ref="S56:U56" si="77">IFERROR(R56*$G56,0)</f>
        <v>368805.85223625001</v>
      </c>
      <c r="T56" s="409">
        <v>5894.3249999999998</v>
      </c>
      <c r="U56" s="411">
        <f t="shared" si="77"/>
        <v>368805.85223625001</v>
      </c>
    </row>
    <row r="57" spans="1:21" s="152" customFormat="1" hidden="1" outlineLevel="1">
      <c r="A57" s="150"/>
      <c r="B57" s="187"/>
      <c r="C57" s="153"/>
      <c r="D57" s="150"/>
      <c r="E57" s="145"/>
      <c r="F57" s="146"/>
      <c r="G57" s="421"/>
      <c r="H57" s="411"/>
      <c r="I57" s="411"/>
      <c r="J57" s="409"/>
      <c r="K57" s="411"/>
      <c r="L57" s="409"/>
      <c r="M57" s="411"/>
      <c r="N57" s="409">
        <v>0</v>
      </c>
      <c r="O57" s="411"/>
      <c r="P57" s="409"/>
      <c r="Q57" s="411"/>
      <c r="R57" s="409"/>
      <c r="S57" s="411"/>
      <c r="T57" s="409"/>
      <c r="U57" s="411"/>
    </row>
    <row r="58" spans="1:21" s="152" customFormat="1" ht="25.5" hidden="1" outlineLevel="1">
      <c r="A58" s="150">
        <f>+A56+1</f>
        <v>10</v>
      </c>
      <c r="B58" s="187" t="s">
        <v>1754</v>
      </c>
      <c r="C58" s="153"/>
      <c r="D58" s="150" t="s">
        <v>49</v>
      </c>
      <c r="E58" s="145">
        <v>0</v>
      </c>
      <c r="F58" s="146">
        <v>0</v>
      </c>
      <c r="G58" s="421"/>
      <c r="H58" s="411"/>
      <c r="I58" s="411">
        <f t="shared" si="44"/>
        <v>0</v>
      </c>
      <c r="J58" s="409"/>
      <c r="K58" s="411">
        <f t="shared" si="44"/>
        <v>0</v>
      </c>
      <c r="L58" s="409"/>
      <c r="M58" s="411">
        <f t="shared" ref="M58" si="78">IFERROR(L58*$G58,0)</f>
        <v>0</v>
      </c>
      <c r="N58" s="409">
        <v>255</v>
      </c>
      <c r="O58" s="411">
        <f t="shared" ref="O58:Q58" si="79">IFERROR(N58*$G58,0)</f>
        <v>0</v>
      </c>
      <c r="P58" s="409"/>
      <c r="Q58" s="411">
        <f t="shared" si="79"/>
        <v>0</v>
      </c>
      <c r="R58" s="409">
        <v>1158.3375000000001</v>
      </c>
      <c r="S58" s="411">
        <f t="shared" ref="S58:U58" si="80">IFERROR(R58*$G58,0)</f>
        <v>0</v>
      </c>
      <c r="T58" s="409">
        <v>1158.3375000000001</v>
      </c>
      <c r="U58" s="411">
        <f t="shared" si="80"/>
        <v>0</v>
      </c>
    </row>
    <row r="59" spans="1:21" s="152" customFormat="1" hidden="1" outlineLevel="1">
      <c r="A59" s="150"/>
      <c r="B59" s="193"/>
      <c r="C59" s="160"/>
      <c r="D59" s="150"/>
      <c r="E59" s="145"/>
      <c r="F59" s="146"/>
      <c r="G59" s="421"/>
      <c r="H59" s="411"/>
      <c r="I59" s="411"/>
      <c r="J59" s="409"/>
      <c r="K59" s="411"/>
      <c r="L59" s="409"/>
      <c r="M59" s="411"/>
      <c r="N59" s="409">
        <v>0</v>
      </c>
      <c r="O59" s="411"/>
      <c r="P59" s="409"/>
      <c r="Q59" s="411"/>
      <c r="R59" s="409"/>
      <c r="S59" s="411"/>
      <c r="T59" s="409"/>
      <c r="U59" s="411"/>
    </row>
    <row r="60" spans="1:21" s="152" customFormat="1" ht="38.25" hidden="1" outlineLevel="1">
      <c r="A60" s="150">
        <f>+A58+1</f>
        <v>11</v>
      </c>
      <c r="B60" s="187" t="s">
        <v>1755</v>
      </c>
      <c r="C60" s="153"/>
      <c r="D60" s="150" t="s">
        <v>49</v>
      </c>
      <c r="E60" s="145">
        <v>1321.1923999999999</v>
      </c>
      <c r="F60" s="146">
        <v>236.72175999999999</v>
      </c>
      <c r="G60" s="421">
        <f t="shared" si="4"/>
        <v>1557.9141599999998</v>
      </c>
      <c r="H60" s="411">
        <v>495</v>
      </c>
      <c r="I60" s="411">
        <f t="shared" si="44"/>
        <v>771167.50919999985</v>
      </c>
      <c r="J60" s="411">
        <v>550</v>
      </c>
      <c r="K60" s="411">
        <f t="shared" si="44"/>
        <v>856852.78799999994</v>
      </c>
      <c r="L60" s="411">
        <v>679</v>
      </c>
      <c r="M60" s="411">
        <f t="shared" ref="M60" si="81">IFERROR(L60*$G60,0)</f>
        <v>1057823.7146399999</v>
      </c>
      <c r="N60" s="411">
        <v>438</v>
      </c>
      <c r="O60" s="411">
        <f t="shared" ref="O60:Q60" si="82">IFERROR(N60*$G60,0)</f>
        <v>682366.40207999991</v>
      </c>
      <c r="P60" s="411">
        <v>592</v>
      </c>
      <c r="Q60" s="411">
        <f t="shared" si="82"/>
        <v>922285.18271999992</v>
      </c>
      <c r="R60" s="411">
        <v>491.6825</v>
      </c>
      <c r="S60" s="411">
        <f t="shared" ref="S60:U60" si="83">IFERROR(R60*$G60,0)</f>
        <v>765999.12897419988</v>
      </c>
      <c r="T60" s="411">
        <v>491.6825</v>
      </c>
      <c r="U60" s="411">
        <f t="shared" si="83"/>
        <v>765999.12897419988</v>
      </c>
    </row>
    <row r="61" spans="1:21" s="152" customFormat="1" hidden="1" outlineLevel="1">
      <c r="A61" s="150"/>
      <c r="B61" s="187"/>
      <c r="C61" s="153"/>
      <c r="D61" s="150"/>
      <c r="E61" s="145"/>
      <c r="F61" s="146"/>
      <c r="G61" s="421"/>
      <c r="H61" s="411"/>
      <c r="I61" s="411"/>
      <c r="J61" s="409"/>
      <c r="K61" s="411"/>
      <c r="L61" s="409"/>
      <c r="M61" s="411"/>
      <c r="N61" s="409">
        <v>0</v>
      </c>
      <c r="O61" s="411"/>
      <c r="P61" s="409"/>
      <c r="Q61" s="411"/>
      <c r="R61" s="409"/>
      <c r="S61" s="411"/>
      <c r="T61" s="409"/>
      <c r="U61" s="411"/>
    </row>
    <row r="62" spans="1:21" s="152" customFormat="1" ht="140.25" hidden="1" outlineLevel="1">
      <c r="A62" s="150">
        <f>+A60+1</f>
        <v>12</v>
      </c>
      <c r="B62" s="187" t="s">
        <v>1756</v>
      </c>
      <c r="C62" s="153"/>
      <c r="D62" s="150" t="s">
        <v>208</v>
      </c>
      <c r="E62" s="145">
        <v>0</v>
      </c>
      <c r="F62" s="146">
        <v>48.091999999999999</v>
      </c>
      <c r="G62" s="421">
        <f t="shared" si="4"/>
        <v>48.091999999999999</v>
      </c>
      <c r="H62" s="411">
        <v>557.1</v>
      </c>
      <c r="I62" s="411">
        <f t="shared" si="44"/>
        <v>26792.053200000002</v>
      </c>
      <c r="J62" s="409">
        <v>1000</v>
      </c>
      <c r="K62" s="411">
        <f t="shared" si="44"/>
        <v>48092</v>
      </c>
      <c r="L62" s="409">
        <v>619</v>
      </c>
      <c r="M62" s="411">
        <f t="shared" ref="M62" si="84">IFERROR(L62*$G62,0)</f>
        <v>29768.948</v>
      </c>
      <c r="N62" s="409">
        <v>607</v>
      </c>
      <c r="O62" s="411">
        <f t="shared" ref="O62:Q62" si="85">IFERROR(N62*$G62,0)</f>
        <v>29191.844000000001</v>
      </c>
      <c r="P62" s="409">
        <v>775</v>
      </c>
      <c r="Q62" s="411">
        <f t="shared" si="85"/>
        <v>37271.299999999996</v>
      </c>
      <c r="R62" s="409">
        <v>987.27499999999998</v>
      </c>
      <c r="S62" s="411">
        <f t="shared" ref="S62:U62" si="86">IFERROR(R62*$G62,0)</f>
        <v>47480.029299999995</v>
      </c>
      <c r="T62" s="409">
        <v>987.27499999999998</v>
      </c>
      <c r="U62" s="411">
        <f t="shared" si="86"/>
        <v>47480.029299999995</v>
      </c>
    </row>
    <row r="63" spans="1:21" s="152" customFormat="1" hidden="1" outlineLevel="1">
      <c r="A63" s="150"/>
      <c r="B63" s="187"/>
      <c r="C63" s="153"/>
      <c r="D63" s="150"/>
      <c r="E63" s="145"/>
      <c r="F63" s="146"/>
      <c r="G63" s="421"/>
      <c r="H63" s="411"/>
      <c r="I63" s="411"/>
      <c r="J63" s="409"/>
      <c r="K63" s="411"/>
      <c r="L63" s="409"/>
      <c r="M63" s="411"/>
      <c r="N63" s="409">
        <v>0</v>
      </c>
      <c r="O63" s="411"/>
      <c r="P63" s="409"/>
      <c r="Q63" s="411"/>
      <c r="R63" s="409"/>
      <c r="S63" s="411"/>
      <c r="T63" s="409"/>
      <c r="U63" s="411"/>
    </row>
    <row r="64" spans="1:21" s="152" customFormat="1" ht="76.5" hidden="1" outlineLevel="1">
      <c r="A64" s="150">
        <f>+A62+1</f>
        <v>13</v>
      </c>
      <c r="B64" s="187" t="s">
        <v>1757</v>
      </c>
      <c r="C64" s="148"/>
      <c r="D64" s="150" t="s">
        <v>208</v>
      </c>
      <c r="E64" s="145">
        <v>178.49700000000004</v>
      </c>
      <c r="F64" s="146">
        <v>281.47790000000003</v>
      </c>
      <c r="G64" s="421">
        <f t="shared" si="4"/>
        <v>459.97490000000005</v>
      </c>
      <c r="H64" s="411">
        <v>310.5</v>
      </c>
      <c r="I64" s="411">
        <f t="shared" si="44"/>
        <v>142822.20645000003</v>
      </c>
      <c r="J64" s="409">
        <v>1000</v>
      </c>
      <c r="K64" s="411">
        <f t="shared" si="44"/>
        <v>459974.9</v>
      </c>
      <c r="L64" s="409">
        <v>345</v>
      </c>
      <c r="M64" s="411">
        <f t="shared" ref="M64" si="87">IFERROR(L64*$G64,0)</f>
        <v>158691.34050000002</v>
      </c>
      <c r="N64" s="409">
        <v>347</v>
      </c>
      <c r="O64" s="411">
        <f t="shared" ref="O64:Q64" si="88">IFERROR(N64*$G64,0)</f>
        <v>159611.29030000002</v>
      </c>
      <c r="P64" s="409">
        <v>392</v>
      </c>
      <c r="Q64" s="411">
        <f t="shared" si="88"/>
        <v>180310.16080000001</v>
      </c>
      <c r="R64" s="409">
        <v>275.65499999999997</v>
      </c>
      <c r="S64" s="411">
        <f t="shared" ref="S64:U64" si="89">IFERROR(R64*$G64,0)</f>
        <v>126794.3810595</v>
      </c>
      <c r="T64" s="409">
        <v>275.65499999999997</v>
      </c>
      <c r="U64" s="411">
        <f t="shared" si="89"/>
        <v>126794.3810595</v>
      </c>
    </row>
    <row r="65" spans="1:21" s="152" customFormat="1" hidden="1" outlineLevel="1">
      <c r="A65" s="150"/>
      <c r="B65" s="187"/>
      <c r="C65" s="153"/>
      <c r="D65" s="150"/>
      <c r="E65" s="145"/>
      <c r="F65" s="146"/>
      <c r="G65" s="421"/>
      <c r="H65" s="411"/>
      <c r="I65" s="411"/>
      <c r="J65" s="409"/>
      <c r="K65" s="411"/>
      <c r="L65" s="409"/>
      <c r="M65" s="411"/>
      <c r="N65" s="409">
        <v>0</v>
      </c>
      <c r="O65" s="411"/>
      <c r="P65" s="409"/>
      <c r="Q65" s="411"/>
      <c r="R65" s="409"/>
      <c r="S65" s="411"/>
      <c r="T65" s="409"/>
      <c r="U65" s="411"/>
    </row>
    <row r="66" spans="1:21" ht="153" hidden="1" outlineLevel="1">
      <c r="A66" s="150">
        <f>+A64+1</f>
        <v>14</v>
      </c>
      <c r="B66" s="187" t="s">
        <v>1758</v>
      </c>
      <c r="C66" s="153"/>
      <c r="D66" s="150" t="s">
        <v>208</v>
      </c>
      <c r="E66" s="145">
        <v>0</v>
      </c>
      <c r="F66" s="145">
        <v>0</v>
      </c>
      <c r="G66" s="421"/>
      <c r="H66" s="411"/>
      <c r="I66" s="411">
        <f t="shared" si="44"/>
        <v>0</v>
      </c>
      <c r="J66" s="409"/>
      <c r="K66" s="411">
        <f t="shared" si="44"/>
        <v>0</v>
      </c>
      <c r="L66" s="409"/>
      <c r="M66" s="411">
        <f t="shared" ref="M66" si="90">IFERROR(L66*$G66,0)</f>
        <v>0</v>
      </c>
      <c r="N66" s="409">
        <v>912</v>
      </c>
      <c r="O66" s="411">
        <f t="shared" ref="O66:Q66" si="91">IFERROR(N66*$G66,0)</f>
        <v>0</v>
      </c>
      <c r="P66" s="409"/>
      <c r="Q66" s="411">
        <f t="shared" si="91"/>
        <v>0</v>
      </c>
      <c r="R66" s="409">
        <v>474.08749999999998</v>
      </c>
      <c r="S66" s="411">
        <f t="shared" ref="S66:U66" si="92">IFERROR(R66*$G66,0)</f>
        <v>0</v>
      </c>
      <c r="T66" s="409">
        <v>474.08749999999998</v>
      </c>
      <c r="U66" s="411">
        <f t="shared" si="92"/>
        <v>0</v>
      </c>
    </row>
    <row r="67" spans="1:21" s="152" customFormat="1" hidden="1" outlineLevel="1">
      <c r="A67" s="150"/>
      <c r="B67" s="187"/>
      <c r="C67" s="153"/>
      <c r="D67" s="150"/>
      <c r="E67" s="145"/>
      <c r="F67" s="146"/>
      <c r="G67" s="421"/>
      <c r="H67" s="411"/>
      <c r="I67" s="411"/>
      <c r="J67" s="409"/>
      <c r="K67" s="411"/>
      <c r="L67" s="409"/>
      <c r="M67" s="411"/>
      <c r="N67" s="409">
        <v>0</v>
      </c>
      <c r="O67" s="411"/>
      <c r="P67" s="409"/>
      <c r="Q67" s="411"/>
      <c r="R67" s="409"/>
      <c r="S67" s="411"/>
      <c r="T67" s="409"/>
      <c r="U67" s="411"/>
    </row>
    <row r="68" spans="1:21" s="152" customFormat="1" ht="51" hidden="1" outlineLevel="1">
      <c r="A68" s="150">
        <f>+A66+1</f>
        <v>15</v>
      </c>
      <c r="B68" s="187" t="s">
        <v>1759</v>
      </c>
      <c r="C68" s="153"/>
      <c r="D68" s="150" t="s">
        <v>48</v>
      </c>
      <c r="E68" s="145">
        <v>72.556000000000012</v>
      </c>
      <c r="F68" s="146">
        <v>3.7905120000000001</v>
      </c>
      <c r="G68" s="421">
        <f t="shared" si="4"/>
        <v>76.346512000000018</v>
      </c>
      <c r="H68" s="411">
        <v>1863</v>
      </c>
      <c r="I68" s="411">
        <f t="shared" si="44"/>
        <v>142233.55185600003</v>
      </c>
      <c r="J68" s="409">
        <v>5940</v>
      </c>
      <c r="K68" s="411">
        <f t="shared" si="44"/>
        <v>453498.28128000011</v>
      </c>
      <c r="L68" s="409">
        <v>2070</v>
      </c>
      <c r="M68" s="411">
        <f t="shared" ref="M68" si="93">IFERROR(L68*$G68,0)</f>
        <v>158037.27984000003</v>
      </c>
      <c r="N68" s="409">
        <v>7700</v>
      </c>
      <c r="O68" s="411">
        <f t="shared" ref="O68:Q68" si="94">IFERROR(N68*$G68,0)</f>
        <v>587868.14240000013</v>
      </c>
      <c r="P68" s="409">
        <v>9713</v>
      </c>
      <c r="Q68" s="411">
        <f t="shared" si="94"/>
        <v>741553.67105600017</v>
      </c>
      <c r="R68" s="409">
        <v>7350.8</v>
      </c>
      <c r="S68" s="411">
        <f t="shared" ref="S68:U68" si="95">IFERROR(R68*$G68,0)</f>
        <v>561207.94040960015</v>
      </c>
      <c r="T68" s="409">
        <v>7350.8</v>
      </c>
      <c r="U68" s="411">
        <f t="shared" si="95"/>
        <v>561207.94040960015</v>
      </c>
    </row>
    <row r="69" spans="1:21" s="152" customFormat="1" hidden="1" outlineLevel="1">
      <c r="A69" s="150"/>
      <c r="B69" s="187"/>
      <c r="C69" s="153"/>
      <c r="D69" s="150"/>
      <c r="E69" s="145"/>
      <c r="F69" s="146"/>
      <c r="G69" s="421"/>
      <c r="H69" s="411"/>
      <c r="I69" s="411"/>
      <c r="J69" s="409"/>
      <c r="K69" s="411"/>
      <c r="L69" s="409"/>
      <c r="M69" s="411"/>
      <c r="N69" s="409"/>
      <c r="O69" s="411"/>
      <c r="P69" s="409"/>
      <c r="Q69" s="411"/>
      <c r="R69" s="409"/>
      <c r="S69" s="411"/>
      <c r="T69" s="409"/>
      <c r="U69" s="411"/>
    </row>
    <row r="70" spans="1:21" s="152" customFormat="1" collapsed="1">
      <c r="A70" s="150"/>
      <c r="B70" s="173" t="s">
        <v>296</v>
      </c>
      <c r="C70" s="142"/>
      <c r="D70" s="150"/>
      <c r="E70" s="145"/>
      <c r="F70" s="146"/>
      <c r="G70" s="421"/>
      <c r="H70" s="411"/>
      <c r="I70" s="413">
        <f>SUM(I38:I69)</f>
        <v>2584584.4879249996</v>
      </c>
      <c r="J70" s="409"/>
      <c r="K70" s="413">
        <f>SUM(K38:K69)</f>
        <v>4635813.0596799999</v>
      </c>
      <c r="L70" s="409"/>
      <c r="M70" s="413">
        <f>SUM(M38:M69)</f>
        <v>3104551.8238899997</v>
      </c>
      <c r="N70" s="409"/>
      <c r="O70" s="413">
        <f>SUM(O38:O69)</f>
        <v>3873011.6167600001</v>
      </c>
      <c r="P70" s="409"/>
      <c r="Q70" s="413">
        <f>SUM(Q38:Q69)</f>
        <v>4518126.5141759999</v>
      </c>
      <c r="R70" s="409"/>
      <c r="S70" s="413">
        <f>SUM(S38:S69)</f>
        <v>3117640.1330310497</v>
      </c>
      <c r="T70" s="409"/>
      <c r="U70" s="413">
        <f>SUM(U38:U69)</f>
        <v>3117640.1330310497</v>
      </c>
    </row>
    <row r="71" spans="1:21" s="152" customFormat="1">
      <c r="A71" s="150"/>
      <c r="B71" s="187"/>
      <c r="C71" s="142"/>
      <c r="D71" s="150"/>
      <c r="E71" s="145"/>
      <c r="F71" s="146"/>
      <c r="G71" s="421"/>
      <c r="H71" s="411"/>
      <c r="I71" s="411"/>
      <c r="J71" s="409"/>
      <c r="K71" s="411"/>
      <c r="L71" s="409"/>
      <c r="M71" s="411"/>
      <c r="N71" s="409"/>
      <c r="O71" s="411"/>
      <c r="P71" s="409"/>
      <c r="Q71" s="411"/>
      <c r="R71" s="409"/>
      <c r="S71" s="411"/>
      <c r="T71" s="409"/>
      <c r="U71" s="411"/>
    </row>
    <row r="72" spans="1:21" s="152" customFormat="1">
      <c r="A72" s="141">
        <v>3</v>
      </c>
      <c r="B72" s="173" t="s">
        <v>44</v>
      </c>
      <c r="C72" s="142"/>
      <c r="D72" s="150"/>
      <c r="E72" s="145"/>
      <c r="F72" s="146"/>
      <c r="G72" s="421"/>
      <c r="H72" s="411"/>
      <c r="I72" s="411"/>
      <c r="J72" s="409"/>
      <c r="K72" s="411"/>
      <c r="L72" s="409"/>
      <c r="M72" s="411"/>
      <c r="N72" s="409"/>
      <c r="O72" s="411"/>
      <c r="P72" s="409"/>
      <c r="Q72" s="411"/>
      <c r="R72" s="409"/>
      <c r="S72" s="411"/>
      <c r="T72" s="409"/>
      <c r="U72" s="411"/>
    </row>
    <row r="73" spans="1:21" s="152" customFormat="1" hidden="1" outlineLevel="1">
      <c r="A73" s="141"/>
      <c r="B73" s="187"/>
      <c r="C73" s="142"/>
      <c r="D73" s="150"/>
      <c r="E73" s="145"/>
      <c r="F73" s="146"/>
      <c r="G73" s="421"/>
      <c r="H73" s="411"/>
      <c r="I73" s="411"/>
      <c r="J73" s="409"/>
      <c r="K73" s="411"/>
      <c r="L73" s="409"/>
      <c r="M73" s="411"/>
      <c r="N73" s="409"/>
      <c r="O73" s="411"/>
      <c r="P73" s="409"/>
      <c r="Q73" s="411"/>
      <c r="R73" s="409"/>
      <c r="S73" s="411"/>
      <c r="T73" s="409"/>
      <c r="U73" s="411"/>
    </row>
    <row r="74" spans="1:21" s="152" customFormat="1" hidden="1" outlineLevel="1">
      <c r="A74" s="141">
        <f>+A72+0.1</f>
        <v>3.1</v>
      </c>
      <c r="B74" s="187" t="s">
        <v>3</v>
      </c>
      <c r="C74" s="142"/>
      <c r="D74" s="150"/>
      <c r="E74" s="145"/>
      <c r="F74" s="146"/>
      <c r="G74" s="421"/>
      <c r="H74" s="411"/>
      <c r="I74" s="411"/>
      <c r="J74" s="409"/>
      <c r="K74" s="411"/>
      <c r="L74" s="409"/>
      <c r="M74" s="411"/>
      <c r="N74" s="409"/>
      <c r="O74" s="411"/>
      <c r="P74" s="409"/>
      <c r="Q74" s="411"/>
      <c r="R74" s="409"/>
      <c r="S74" s="411"/>
      <c r="T74" s="409"/>
      <c r="U74" s="411"/>
    </row>
    <row r="75" spans="1:21" s="152" customFormat="1" ht="102" hidden="1" outlineLevel="1">
      <c r="A75" s="150">
        <v>1</v>
      </c>
      <c r="B75" s="187" t="s">
        <v>299</v>
      </c>
      <c r="C75" s="148"/>
      <c r="D75" s="150"/>
      <c r="E75" s="143"/>
      <c r="F75" s="159"/>
      <c r="G75" s="421"/>
      <c r="H75" s="411"/>
      <c r="I75" s="411"/>
      <c r="J75" s="409"/>
      <c r="K75" s="411"/>
      <c r="L75" s="409"/>
      <c r="M75" s="411"/>
      <c r="N75" s="409"/>
      <c r="O75" s="411"/>
      <c r="P75" s="409"/>
      <c r="Q75" s="411"/>
      <c r="R75" s="409"/>
      <c r="S75" s="411"/>
      <c r="T75" s="409"/>
      <c r="U75" s="411"/>
    </row>
    <row r="76" spans="1:21" s="152" customFormat="1" hidden="1" outlineLevel="1">
      <c r="A76" s="150" t="s">
        <v>195</v>
      </c>
      <c r="B76" s="187" t="s">
        <v>422</v>
      </c>
      <c r="C76" s="148"/>
      <c r="D76" s="150" t="s">
        <v>208</v>
      </c>
      <c r="E76" s="145">
        <v>88.769999999999982</v>
      </c>
      <c r="F76" s="146">
        <v>0</v>
      </c>
      <c r="G76" s="421">
        <f t="shared" ref="G76:G132" si="96">SUM(E76:F76)</f>
        <v>88.769999999999982</v>
      </c>
      <c r="H76" s="411">
        <v>1980</v>
      </c>
      <c r="I76" s="411">
        <f t="shared" ref="I76:K139" si="97">IFERROR(H76*$G76,0)</f>
        <v>175764.59999999998</v>
      </c>
      <c r="J76" s="409">
        <v>2200</v>
      </c>
      <c r="K76" s="411">
        <f t="shared" si="97"/>
        <v>195293.99999999997</v>
      </c>
      <c r="L76" s="409">
        <v>2536</v>
      </c>
      <c r="M76" s="411">
        <f t="shared" ref="M76" si="98">IFERROR(L76*$G76,0)</f>
        <v>225120.71999999994</v>
      </c>
      <c r="N76" s="409">
        <v>1902</v>
      </c>
      <c r="O76" s="411">
        <f t="shared" ref="O76:Q76" si="99">IFERROR(N76*$G76,0)</f>
        <v>168840.53999999998</v>
      </c>
      <c r="P76" s="409">
        <v>2081</v>
      </c>
      <c r="Q76" s="411">
        <f t="shared" si="99"/>
        <v>184730.36999999997</v>
      </c>
      <c r="R76" s="409">
        <v>1221.875</v>
      </c>
      <c r="S76" s="411">
        <f t="shared" ref="S76:U76" si="100">IFERROR(R76*$G76,0)</f>
        <v>108465.84374999997</v>
      </c>
      <c r="T76" s="409">
        <v>1221.875</v>
      </c>
      <c r="U76" s="411">
        <f t="shared" si="100"/>
        <v>108465.84374999997</v>
      </c>
    </row>
    <row r="77" spans="1:21" s="152" customFormat="1" hidden="1" outlineLevel="1">
      <c r="A77" s="150" t="s">
        <v>196</v>
      </c>
      <c r="B77" s="187" t="s">
        <v>423</v>
      </c>
      <c r="C77" s="148"/>
      <c r="D77" s="150" t="s">
        <v>208</v>
      </c>
      <c r="E77" s="145">
        <v>0</v>
      </c>
      <c r="F77" s="146">
        <v>0</v>
      </c>
      <c r="G77" s="421"/>
      <c r="H77" s="411"/>
      <c r="I77" s="411">
        <f t="shared" si="97"/>
        <v>0</v>
      </c>
      <c r="J77" s="409">
        <v>2525</v>
      </c>
      <c r="K77" s="411">
        <f t="shared" si="97"/>
        <v>0</v>
      </c>
      <c r="L77" s="409"/>
      <c r="M77" s="411">
        <f t="shared" ref="M77" si="101">IFERROR(L77*$G77,0)</f>
        <v>0</v>
      </c>
      <c r="N77" s="409">
        <v>2298</v>
      </c>
      <c r="O77" s="411">
        <f t="shared" ref="O77:Q77" si="102">IFERROR(N77*$G77,0)</f>
        <v>0</v>
      </c>
      <c r="P77" s="409"/>
      <c r="Q77" s="411">
        <f t="shared" si="102"/>
        <v>0</v>
      </c>
      <c r="R77" s="409">
        <v>1735.0625</v>
      </c>
      <c r="S77" s="411">
        <f t="shared" ref="S77:U77" si="103">IFERROR(R77*$G77,0)</f>
        <v>0</v>
      </c>
      <c r="T77" s="409">
        <v>1735.0625</v>
      </c>
      <c r="U77" s="411">
        <f t="shared" si="103"/>
        <v>0</v>
      </c>
    </row>
    <row r="78" spans="1:21" s="152" customFormat="1" hidden="1" outlineLevel="1">
      <c r="A78" s="150"/>
      <c r="B78" s="187"/>
      <c r="C78" s="148"/>
      <c r="D78" s="150"/>
      <c r="E78" s="145"/>
      <c r="F78" s="146"/>
      <c r="G78" s="421"/>
      <c r="H78" s="411"/>
      <c r="I78" s="411"/>
      <c r="J78" s="409"/>
      <c r="K78" s="411"/>
      <c r="L78" s="409"/>
      <c r="M78" s="411"/>
      <c r="N78" s="409">
        <v>0</v>
      </c>
      <c r="O78" s="411"/>
      <c r="P78" s="409"/>
      <c r="Q78" s="411"/>
      <c r="R78" s="409"/>
      <c r="S78" s="411"/>
      <c r="T78" s="409"/>
      <c r="U78" s="411"/>
    </row>
    <row r="79" spans="1:21" s="152" customFormat="1" ht="25.5" hidden="1" outlineLevel="1">
      <c r="A79" s="150">
        <v>2</v>
      </c>
      <c r="B79" s="187" t="s">
        <v>163</v>
      </c>
      <c r="C79" s="148"/>
      <c r="D79" s="150" t="s">
        <v>49</v>
      </c>
      <c r="E79" s="143">
        <v>0</v>
      </c>
      <c r="F79" s="159">
        <v>0</v>
      </c>
      <c r="G79" s="421"/>
      <c r="H79" s="411"/>
      <c r="I79" s="411">
        <f t="shared" si="97"/>
        <v>0</v>
      </c>
      <c r="J79" s="409"/>
      <c r="K79" s="411">
        <f t="shared" si="97"/>
        <v>0</v>
      </c>
      <c r="L79" s="409"/>
      <c r="M79" s="411">
        <f t="shared" ref="M79" si="104">IFERROR(L79*$G79,0)</f>
        <v>0</v>
      </c>
      <c r="N79" s="409">
        <v>188</v>
      </c>
      <c r="O79" s="411">
        <f t="shared" ref="O79:Q79" si="105">IFERROR(N79*$G79,0)</f>
        <v>0</v>
      </c>
      <c r="P79" s="409"/>
      <c r="Q79" s="411">
        <f t="shared" si="105"/>
        <v>0</v>
      </c>
      <c r="R79" s="409">
        <v>1050.8125</v>
      </c>
      <c r="S79" s="411">
        <f t="shared" ref="S79:U79" si="106">IFERROR(R79*$G79,0)</f>
        <v>0</v>
      </c>
      <c r="T79" s="409">
        <v>1050.8125</v>
      </c>
      <c r="U79" s="411">
        <f t="shared" si="106"/>
        <v>0</v>
      </c>
    </row>
    <row r="80" spans="1:21" s="152" customFormat="1" hidden="1" outlineLevel="1">
      <c r="A80" s="150"/>
      <c r="B80" s="187"/>
      <c r="C80" s="153"/>
      <c r="D80" s="150"/>
      <c r="E80" s="143"/>
      <c r="F80" s="159"/>
      <c r="G80" s="421"/>
      <c r="H80" s="411"/>
      <c r="I80" s="411"/>
      <c r="J80" s="409"/>
      <c r="K80" s="411"/>
      <c r="L80" s="409"/>
      <c r="M80" s="411"/>
      <c r="N80" s="409">
        <v>0</v>
      </c>
      <c r="O80" s="411"/>
      <c r="P80" s="409"/>
      <c r="Q80" s="411"/>
      <c r="R80" s="409"/>
      <c r="S80" s="411"/>
      <c r="T80" s="409"/>
      <c r="U80" s="411"/>
    </row>
    <row r="81" spans="1:21" s="152" customFormat="1" ht="25.5" hidden="1" outlineLevel="1">
      <c r="A81" s="150">
        <v>3</v>
      </c>
      <c r="B81" s="187" t="s">
        <v>164</v>
      </c>
      <c r="C81" s="148"/>
      <c r="D81" s="147" t="s">
        <v>49</v>
      </c>
      <c r="E81" s="143">
        <v>0</v>
      </c>
      <c r="F81" s="159">
        <v>0</v>
      </c>
      <c r="G81" s="421"/>
      <c r="H81" s="411"/>
      <c r="I81" s="411">
        <f t="shared" si="97"/>
        <v>0</v>
      </c>
      <c r="J81" s="411"/>
      <c r="K81" s="411">
        <f t="shared" si="97"/>
        <v>0</v>
      </c>
      <c r="L81" s="411"/>
      <c r="M81" s="411">
        <f t="shared" ref="M81" si="107">IFERROR(L81*$G81,0)</f>
        <v>0</v>
      </c>
      <c r="N81" s="411">
        <v>812</v>
      </c>
      <c r="O81" s="411">
        <f t="shared" ref="O81:Q81" si="108">IFERROR(N81*$G81,0)</f>
        <v>0</v>
      </c>
      <c r="P81" s="411"/>
      <c r="Q81" s="411">
        <f t="shared" si="108"/>
        <v>0</v>
      </c>
      <c r="R81" s="411">
        <v>2316.6750000000002</v>
      </c>
      <c r="S81" s="411">
        <f t="shared" ref="S81:U81" si="109">IFERROR(R81*$G81,0)</f>
        <v>0</v>
      </c>
      <c r="T81" s="411">
        <v>2316.6750000000002</v>
      </c>
      <c r="U81" s="411">
        <f t="shared" si="109"/>
        <v>0</v>
      </c>
    </row>
    <row r="82" spans="1:21" s="152" customFormat="1" hidden="1" outlineLevel="1">
      <c r="A82" s="150"/>
      <c r="B82" s="187"/>
      <c r="C82" s="153"/>
      <c r="D82" s="150"/>
      <c r="E82" s="143"/>
      <c r="F82" s="159"/>
      <c r="G82" s="421"/>
      <c r="H82" s="411"/>
      <c r="I82" s="411"/>
      <c r="J82" s="409"/>
      <c r="K82" s="411"/>
      <c r="L82" s="409"/>
      <c r="M82" s="411"/>
      <c r="N82" s="409">
        <v>0</v>
      </c>
      <c r="O82" s="411"/>
      <c r="P82" s="409"/>
      <c r="Q82" s="411"/>
      <c r="R82" s="409"/>
      <c r="S82" s="411"/>
      <c r="T82" s="409"/>
      <c r="U82" s="411"/>
    </row>
    <row r="83" spans="1:21" s="152" customFormat="1" hidden="1" outlineLevel="1">
      <c r="A83" s="141">
        <v>3.2</v>
      </c>
      <c r="B83" s="187" t="s">
        <v>298</v>
      </c>
      <c r="C83" s="142"/>
      <c r="D83" s="147"/>
      <c r="E83" s="143"/>
      <c r="F83" s="159"/>
      <c r="G83" s="421"/>
      <c r="H83" s="411"/>
      <c r="I83" s="411"/>
      <c r="J83" s="409"/>
      <c r="K83" s="411"/>
      <c r="L83" s="409"/>
      <c r="M83" s="411"/>
      <c r="N83" s="409">
        <v>0</v>
      </c>
      <c r="O83" s="411"/>
      <c r="P83" s="409"/>
      <c r="Q83" s="411"/>
      <c r="R83" s="409"/>
      <c r="S83" s="411"/>
      <c r="T83" s="409"/>
      <c r="U83" s="411"/>
    </row>
    <row r="84" spans="1:21" s="152" customFormat="1" ht="63.75" hidden="1" outlineLevel="1">
      <c r="A84" s="150">
        <v>1</v>
      </c>
      <c r="B84" s="190" t="s">
        <v>306</v>
      </c>
      <c r="C84" s="162"/>
      <c r="D84" s="150"/>
      <c r="E84" s="143"/>
      <c r="F84" s="159"/>
      <c r="G84" s="421"/>
      <c r="H84" s="411"/>
      <c r="I84" s="411"/>
      <c r="J84" s="409"/>
      <c r="K84" s="411"/>
      <c r="L84" s="409"/>
      <c r="M84" s="411"/>
      <c r="N84" s="409">
        <v>0</v>
      </c>
      <c r="O84" s="411"/>
      <c r="P84" s="409"/>
      <c r="Q84" s="411"/>
      <c r="R84" s="409"/>
      <c r="S84" s="411"/>
      <c r="T84" s="409"/>
      <c r="U84" s="411"/>
    </row>
    <row r="85" spans="1:21" s="152" customFormat="1" hidden="1" outlineLevel="1">
      <c r="A85" s="150" t="s">
        <v>195</v>
      </c>
      <c r="B85" s="187" t="s">
        <v>425</v>
      </c>
      <c r="C85" s="148"/>
      <c r="D85" s="150" t="s">
        <v>208</v>
      </c>
      <c r="E85" s="145">
        <v>176.80410000000001</v>
      </c>
      <c r="F85" s="146">
        <v>0</v>
      </c>
      <c r="G85" s="421">
        <f t="shared" si="96"/>
        <v>176.80410000000001</v>
      </c>
      <c r="H85" s="411">
        <v>1980</v>
      </c>
      <c r="I85" s="411">
        <f t="shared" si="97"/>
        <v>350072.11800000002</v>
      </c>
      <c r="J85" s="409">
        <v>2200</v>
      </c>
      <c r="K85" s="411">
        <f t="shared" si="97"/>
        <v>388969.02</v>
      </c>
      <c r="L85" s="409">
        <v>2542</v>
      </c>
      <c r="M85" s="411">
        <f t="shared" ref="M85" si="110">IFERROR(L85*$G85,0)</f>
        <v>449436.02220000001</v>
      </c>
      <c r="N85" s="409">
        <v>2292</v>
      </c>
      <c r="O85" s="411">
        <f t="shared" ref="O85:Q85" si="111">IFERROR(N85*$G85,0)</f>
        <v>405234.99719999998</v>
      </c>
      <c r="P85" s="409">
        <v>2081</v>
      </c>
      <c r="Q85" s="411">
        <f t="shared" si="111"/>
        <v>367929.3321</v>
      </c>
      <c r="R85" s="409">
        <v>1221.875</v>
      </c>
      <c r="S85" s="411">
        <f t="shared" ref="S85:U85" si="112">IFERROR(R85*$G85,0)</f>
        <v>216032.50968750002</v>
      </c>
      <c r="T85" s="409">
        <v>1221.875</v>
      </c>
      <c r="U85" s="411">
        <f t="shared" si="112"/>
        <v>216032.50968750002</v>
      </c>
    </row>
    <row r="86" spans="1:21" s="152" customFormat="1" hidden="1" outlineLevel="1">
      <c r="A86" s="150" t="s">
        <v>196</v>
      </c>
      <c r="B86" s="187" t="s">
        <v>424</v>
      </c>
      <c r="C86" s="148"/>
      <c r="D86" s="150" t="s">
        <v>208</v>
      </c>
      <c r="E86" s="145">
        <v>281.85300000000001</v>
      </c>
      <c r="F86" s="146">
        <v>0</v>
      </c>
      <c r="G86" s="421">
        <f t="shared" si="96"/>
        <v>281.85300000000001</v>
      </c>
      <c r="H86" s="411">
        <v>1836</v>
      </c>
      <c r="I86" s="411">
        <f t="shared" si="97"/>
        <v>517482.10800000001</v>
      </c>
      <c r="J86" s="409">
        <v>2040</v>
      </c>
      <c r="K86" s="411">
        <f t="shared" si="97"/>
        <v>574980.12</v>
      </c>
      <c r="L86" s="409">
        <v>2424</v>
      </c>
      <c r="M86" s="411">
        <f t="shared" ref="M86" si="113">IFERROR(L86*$G86,0)</f>
        <v>683211.67200000002</v>
      </c>
      <c r="N86" s="409">
        <v>2129</v>
      </c>
      <c r="O86" s="411">
        <f t="shared" ref="O86:Q86" si="114">IFERROR(N86*$G86,0)</f>
        <v>600065.03700000001</v>
      </c>
      <c r="P86" s="409">
        <v>1928</v>
      </c>
      <c r="Q86" s="411">
        <f t="shared" si="114"/>
        <v>543412.58400000003</v>
      </c>
      <c r="R86" s="409">
        <v>1173</v>
      </c>
      <c r="S86" s="411">
        <f t="shared" ref="S86:U86" si="115">IFERROR(R86*$G86,0)</f>
        <v>330613.56900000002</v>
      </c>
      <c r="T86" s="409">
        <v>1173</v>
      </c>
      <c r="U86" s="411">
        <f t="shared" si="115"/>
        <v>330613.56900000002</v>
      </c>
    </row>
    <row r="87" spans="1:21" s="152" customFormat="1" hidden="1" outlineLevel="1">
      <c r="A87" s="150"/>
      <c r="B87" s="190"/>
      <c r="C87" s="162"/>
      <c r="D87" s="150"/>
      <c r="E87" s="143"/>
      <c r="F87" s="159"/>
      <c r="G87" s="421"/>
      <c r="H87" s="411"/>
      <c r="I87" s="411"/>
      <c r="J87" s="409"/>
      <c r="K87" s="411"/>
      <c r="L87" s="409"/>
      <c r="M87" s="411"/>
      <c r="N87" s="409">
        <v>0</v>
      </c>
      <c r="O87" s="411"/>
      <c r="P87" s="409"/>
      <c r="Q87" s="411"/>
      <c r="R87" s="409"/>
      <c r="S87" s="411"/>
      <c r="T87" s="409"/>
      <c r="U87" s="411"/>
    </row>
    <row r="88" spans="1:21" s="152" customFormat="1" ht="63.75" hidden="1" outlineLevel="1">
      <c r="A88" s="150">
        <v>2</v>
      </c>
      <c r="B88" s="190" t="s">
        <v>471</v>
      </c>
      <c r="C88" s="162"/>
      <c r="D88" s="150"/>
      <c r="E88" s="143"/>
      <c r="F88" s="159"/>
      <c r="G88" s="421"/>
      <c r="H88" s="411"/>
      <c r="I88" s="411"/>
      <c r="J88" s="409"/>
      <c r="K88" s="411"/>
      <c r="L88" s="409"/>
      <c r="M88" s="411"/>
      <c r="N88" s="409">
        <v>0</v>
      </c>
      <c r="O88" s="411"/>
      <c r="P88" s="409"/>
      <c r="Q88" s="411"/>
      <c r="R88" s="409"/>
      <c r="S88" s="411"/>
      <c r="T88" s="409"/>
      <c r="U88" s="411"/>
    </row>
    <row r="89" spans="1:21" s="152" customFormat="1" hidden="1" outlineLevel="1">
      <c r="A89" s="150" t="s">
        <v>195</v>
      </c>
      <c r="B89" s="187" t="s">
        <v>426</v>
      </c>
      <c r="C89" s="148"/>
      <c r="D89" s="150" t="s">
        <v>49</v>
      </c>
      <c r="E89" s="143">
        <v>0</v>
      </c>
      <c r="F89" s="159">
        <v>0</v>
      </c>
      <c r="G89" s="421"/>
      <c r="H89" s="411"/>
      <c r="I89" s="411">
        <f t="shared" si="97"/>
        <v>0</v>
      </c>
      <c r="J89" s="409">
        <v>3565</v>
      </c>
      <c r="K89" s="411">
        <f t="shared" si="97"/>
        <v>0</v>
      </c>
      <c r="L89" s="409"/>
      <c r="M89" s="411">
        <f t="shared" ref="M89" si="116">IFERROR(L89*$G89,0)</f>
        <v>0</v>
      </c>
      <c r="N89" s="409">
        <v>3685</v>
      </c>
      <c r="O89" s="411">
        <f t="shared" ref="O89:Q89" si="117">IFERROR(N89*$G89,0)</f>
        <v>0</v>
      </c>
      <c r="P89" s="409"/>
      <c r="Q89" s="411">
        <f t="shared" si="117"/>
        <v>0</v>
      </c>
      <c r="R89" s="409">
        <v>2473.0749999999998</v>
      </c>
      <c r="S89" s="411">
        <f t="shared" ref="S89:U89" si="118">IFERROR(R89*$G89,0)</f>
        <v>0</v>
      </c>
      <c r="T89" s="409">
        <v>2473.0749999999998</v>
      </c>
      <c r="U89" s="411">
        <f t="shared" si="118"/>
        <v>0</v>
      </c>
    </row>
    <row r="90" spans="1:21" s="152" customFormat="1" hidden="1" outlineLevel="1">
      <c r="A90" s="150" t="s">
        <v>196</v>
      </c>
      <c r="B90" s="187" t="s">
        <v>427</v>
      </c>
      <c r="C90" s="148"/>
      <c r="D90" s="150" t="s">
        <v>49</v>
      </c>
      <c r="E90" s="143">
        <v>90.947999999999993</v>
      </c>
      <c r="F90" s="159">
        <v>11.2035</v>
      </c>
      <c r="G90" s="421">
        <f t="shared" si="96"/>
        <v>102.1515</v>
      </c>
      <c r="H90" s="411">
        <v>5143.3499999999995</v>
      </c>
      <c r="I90" s="411">
        <f t="shared" si="97"/>
        <v>525400.91752499994</v>
      </c>
      <c r="J90" s="409">
        <v>6830</v>
      </c>
      <c r="K90" s="411">
        <f t="shared" si="97"/>
        <v>697694.745</v>
      </c>
      <c r="L90" s="409">
        <v>6051</v>
      </c>
      <c r="M90" s="411">
        <f t="shared" ref="M90" si="119">IFERROR(L90*$G90,0)</f>
        <v>618118.72649999999</v>
      </c>
      <c r="N90" s="409">
        <v>5619</v>
      </c>
      <c r="O90" s="411">
        <f t="shared" ref="O90:Q90" si="120">IFERROR(N90*$G90,0)</f>
        <v>573989.27850000001</v>
      </c>
      <c r="P90" s="409">
        <v>6680</v>
      </c>
      <c r="Q90" s="411">
        <f t="shared" si="120"/>
        <v>682372.02</v>
      </c>
      <c r="R90" s="409">
        <v>4451.5349999999999</v>
      </c>
      <c r="S90" s="411">
        <f t="shared" ref="S90:U90" si="121">IFERROR(R90*$G90,0)</f>
        <v>454730.97755249997</v>
      </c>
      <c r="T90" s="409">
        <v>4451.5349999999999</v>
      </c>
      <c r="U90" s="411">
        <f t="shared" si="121"/>
        <v>454730.97755249997</v>
      </c>
    </row>
    <row r="91" spans="1:21" s="152" customFormat="1" hidden="1" outlineLevel="1">
      <c r="A91" s="150"/>
      <c r="B91" s="190"/>
      <c r="C91" s="162"/>
      <c r="D91" s="150"/>
      <c r="E91" s="143"/>
      <c r="F91" s="159"/>
      <c r="G91" s="421"/>
      <c r="H91" s="411"/>
      <c r="I91" s="411"/>
      <c r="J91" s="409"/>
      <c r="K91" s="411"/>
      <c r="L91" s="409"/>
      <c r="M91" s="411"/>
      <c r="N91" s="409">
        <v>0</v>
      </c>
      <c r="O91" s="411"/>
      <c r="P91" s="409"/>
      <c r="Q91" s="411"/>
      <c r="R91" s="409"/>
      <c r="S91" s="411"/>
      <c r="T91" s="409"/>
      <c r="U91" s="411"/>
    </row>
    <row r="92" spans="1:21" s="152" customFormat="1" ht="76.5" hidden="1" outlineLevel="1">
      <c r="A92" s="150">
        <f>+A88+1</f>
        <v>3</v>
      </c>
      <c r="B92" s="187" t="s">
        <v>1760</v>
      </c>
      <c r="C92" s="153"/>
      <c r="D92" s="150" t="s">
        <v>49</v>
      </c>
      <c r="E92" s="145">
        <v>5</v>
      </c>
      <c r="F92" s="146">
        <v>0</v>
      </c>
      <c r="G92" s="421">
        <f t="shared" si="96"/>
        <v>5</v>
      </c>
      <c r="H92" s="411">
        <v>3910</v>
      </c>
      <c r="I92" s="411">
        <f t="shared" si="97"/>
        <v>19550</v>
      </c>
      <c r="J92" s="409">
        <v>5500</v>
      </c>
      <c r="K92" s="411">
        <f t="shared" si="97"/>
        <v>27500</v>
      </c>
      <c r="L92" s="409">
        <v>4600</v>
      </c>
      <c r="M92" s="411">
        <f t="shared" ref="M92" si="122">IFERROR(L92*$G92,0)</f>
        <v>23000</v>
      </c>
      <c r="N92" s="409">
        <v>2346</v>
      </c>
      <c r="O92" s="411">
        <f t="shared" ref="O92:Q92" si="123">IFERROR(N92*$G92,0)</f>
        <v>11730</v>
      </c>
      <c r="P92" s="409">
        <v>11087</v>
      </c>
      <c r="Q92" s="411">
        <f t="shared" si="123"/>
        <v>55435</v>
      </c>
      <c r="R92" s="409">
        <v>1148.5625</v>
      </c>
      <c r="S92" s="411">
        <f t="shared" ref="S92:U92" si="124">IFERROR(R92*$G92,0)</f>
        <v>5742.8125</v>
      </c>
      <c r="T92" s="409">
        <v>1148.5625</v>
      </c>
      <c r="U92" s="411">
        <f t="shared" si="124"/>
        <v>5742.8125</v>
      </c>
    </row>
    <row r="93" spans="1:21" s="152" customFormat="1" hidden="1" outlineLevel="1">
      <c r="A93" s="150"/>
      <c r="B93" s="187"/>
      <c r="C93" s="153"/>
      <c r="D93" s="150"/>
      <c r="E93" s="145"/>
      <c r="F93" s="146"/>
      <c r="G93" s="421"/>
      <c r="H93" s="411"/>
      <c r="I93" s="411"/>
      <c r="J93" s="409"/>
      <c r="K93" s="411"/>
      <c r="L93" s="409"/>
      <c r="M93" s="411"/>
      <c r="N93" s="409">
        <v>0</v>
      </c>
      <c r="O93" s="411"/>
      <c r="P93" s="409"/>
      <c r="Q93" s="411"/>
      <c r="R93" s="409"/>
      <c r="S93" s="411"/>
      <c r="T93" s="409"/>
      <c r="U93" s="411"/>
    </row>
    <row r="94" spans="1:21" s="152" customFormat="1" ht="51" hidden="1" outlineLevel="1">
      <c r="A94" s="150">
        <f>+A92+1</f>
        <v>4</v>
      </c>
      <c r="B94" s="187" t="s">
        <v>1761</v>
      </c>
      <c r="C94" s="153"/>
      <c r="D94" s="150" t="s">
        <v>50</v>
      </c>
      <c r="E94" s="145">
        <v>15</v>
      </c>
      <c r="F94" s="146">
        <v>0</v>
      </c>
      <c r="G94" s="421">
        <f t="shared" si="96"/>
        <v>15</v>
      </c>
      <c r="H94" s="411">
        <v>333.90000000000003</v>
      </c>
      <c r="I94" s="411">
        <f t="shared" si="97"/>
        <v>5008.5000000000009</v>
      </c>
      <c r="J94" s="409">
        <v>371</v>
      </c>
      <c r="K94" s="411">
        <f t="shared" si="97"/>
        <v>5565</v>
      </c>
      <c r="L94" s="409">
        <v>518</v>
      </c>
      <c r="M94" s="411">
        <f t="shared" ref="M94" si="125">IFERROR(L94*$G94,0)</f>
        <v>7770</v>
      </c>
      <c r="N94" s="409">
        <v>198</v>
      </c>
      <c r="O94" s="411">
        <f t="shared" ref="O94:Q94" si="126">IFERROR(N94*$G94,0)</f>
        <v>2970</v>
      </c>
      <c r="P94" s="409">
        <v>314</v>
      </c>
      <c r="Q94" s="411">
        <f t="shared" si="126"/>
        <v>4710</v>
      </c>
      <c r="R94" s="409">
        <v>1197.4375</v>
      </c>
      <c r="S94" s="411">
        <f t="shared" ref="S94:U94" si="127">IFERROR(R94*$G94,0)</f>
        <v>17961.5625</v>
      </c>
      <c r="T94" s="409">
        <v>1197.4375</v>
      </c>
      <c r="U94" s="411">
        <f t="shared" si="127"/>
        <v>17961.5625</v>
      </c>
    </row>
    <row r="95" spans="1:21" s="152" customFormat="1" hidden="1" outlineLevel="1">
      <c r="A95" s="150"/>
      <c r="B95" s="187"/>
      <c r="C95" s="153"/>
      <c r="D95" s="150"/>
      <c r="E95" s="145"/>
      <c r="F95" s="146"/>
      <c r="G95" s="421"/>
      <c r="H95" s="411"/>
      <c r="I95" s="411"/>
      <c r="J95" s="409"/>
      <c r="K95" s="411"/>
      <c r="L95" s="409"/>
      <c r="M95" s="411"/>
      <c r="N95" s="409">
        <v>0</v>
      </c>
      <c r="O95" s="411"/>
      <c r="P95" s="409"/>
      <c r="Q95" s="411"/>
      <c r="R95" s="409">
        <v>0</v>
      </c>
      <c r="S95" s="411"/>
      <c r="T95" s="409">
        <v>0</v>
      </c>
      <c r="U95" s="411"/>
    </row>
    <row r="96" spans="1:21" s="152" customFormat="1" hidden="1" outlineLevel="1">
      <c r="A96" s="141">
        <v>3.3</v>
      </c>
      <c r="B96" s="187" t="s">
        <v>29</v>
      </c>
      <c r="C96" s="142"/>
      <c r="D96" s="150"/>
      <c r="E96" s="145"/>
      <c r="F96" s="146"/>
      <c r="G96" s="421"/>
      <c r="H96" s="411"/>
      <c r="I96" s="411"/>
      <c r="J96" s="409"/>
      <c r="K96" s="411"/>
      <c r="L96" s="409"/>
      <c r="M96" s="411"/>
      <c r="N96" s="409">
        <v>0</v>
      </c>
      <c r="O96" s="411"/>
      <c r="P96" s="409"/>
      <c r="Q96" s="411"/>
      <c r="R96" s="409">
        <v>0</v>
      </c>
      <c r="S96" s="411"/>
      <c r="T96" s="409">
        <v>0</v>
      </c>
      <c r="U96" s="411"/>
    </row>
    <row r="97" spans="1:21" s="152" customFormat="1" hidden="1" outlineLevel="1">
      <c r="A97" s="150"/>
      <c r="B97" s="187"/>
      <c r="C97" s="153"/>
      <c r="D97" s="147"/>
      <c r="E97" s="143"/>
      <c r="F97" s="159"/>
      <c r="G97" s="421"/>
      <c r="H97" s="411"/>
      <c r="I97" s="411"/>
      <c r="J97" s="409"/>
      <c r="K97" s="411"/>
      <c r="L97" s="409"/>
      <c r="M97" s="411"/>
      <c r="N97" s="409">
        <v>0</v>
      </c>
      <c r="O97" s="411"/>
      <c r="P97" s="409"/>
      <c r="Q97" s="411"/>
      <c r="R97" s="409">
        <v>0</v>
      </c>
      <c r="S97" s="411"/>
      <c r="T97" s="409">
        <v>0</v>
      </c>
      <c r="U97" s="411"/>
    </row>
    <row r="98" spans="1:21" s="152" customFormat="1" ht="76.5" hidden="1" outlineLevel="1">
      <c r="A98" s="150">
        <v>1</v>
      </c>
      <c r="B98" s="187" t="s">
        <v>1762</v>
      </c>
      <c r="C98" s="148"/>
      <c r="D98" s="150" t="s">
        <v>49</v>
      </c>
      <c r="E98" s="143">
        <v>0</v>
      </c>
      <c r="F98" s="159">
        <v>0</v>
      </c>
      <c r="G98" s="421"/>
      <c r="H98" s="411"/>
      <c r="I98" s="411">
        <f t="shared" si="97"/>
        <v>0</v>
      </c>
      <c r="J98" s="409">
        <v>3782</v>
      </c>
      <c r="K98" s="411">
        <f t="shared" si="97"/>
        <v>0</v>
      </c>
      <c r="L98" s="409"/>
      <c r="M98" s="411">
        <f t="shared" ref="M98" si="128">IFERROR(L98*$G98,0)</f>
        <v>0</v>
      </c>
      <c r="N98" s="409">
        <v>5767</v>
      </c>
      <c r="O98" s="411">
        <f t="shared" ref="O98:Q98" si="129">IFERROR(N98*$G98,0)</f>
        <v>0</v>
      </c>
      <c r="P98" s="409"/>
      <c r="Q98" s="411">
        <f t="shared" si="129"/>
        <v>0</v>
      </c>
      <c r="R98" s="409">
        <v>7135.75</v>
      </c>
      <c r="S98" s="411">
        <f t="shared" ref="S98:U98" si="130">IFERROR(R98*$G98,0)</f>
        <v>0</v>
      </c>
      <c r="T98" s="409">
        <v>7135.75</v>
      </c>
      <c r="U98" s="411">
        <f t="shared" si="130"/>
        <v>0</v>
      </c>
    </row>
    <row r="99" spans="1:21" s="152" customFormat="1" hidden="1" outlineLevel="1">
      <c r="A99" s="150"/>
      <c r="B99" s="187"/>
      <c r="C99" s="153"/>
      <c r="D99" s="150"/>
      <c r="E99" s="143"/>
      <c r="F99" s="159"/>
      <c r="G99" s="421"/>
      <c r="H99" s="411"/>
      <c r="I99" s="411"/>
      <c r="J99" s="409"/>
      <c r="K99" s="411"/>
      <c r="L99" s="409"/>
      <c r="M99" s="411"/>
      <c r="N99" s="409">
        <v>0</v>
      </c>
      <c r="O99" s="411"/>
      <c r="P99" s="409"/>
      <c r="Q99" s="411"/>
      <c r="R99" s="409">
        <v>0</v>
      </c>
      <c r="S99" s="411"/>
      <c r="T99" s="409">
        <v>0</v>
      </c>
      <c r="U99" s="411"/>
    </row>
    <row r="100" spans="1:21" s="152" customFormat="1" ht="76.5" hidden="1" outlineLevel="1">
      <c r="A100" s="150">
        <f>+A98+1</f>
        <v>2</v>
      </c>
      <c r="B100" s="187" t="s">
        <v>1763</v>
      </c>
      <c r="C100" s="148"/>
      <c r="D100" s="150" t="s">
        <v>49</v>
      </c>
      <c r="E100" s="143">
        <v>0</v>
      </c>
      <c r="F100" s="159">
        <v>0</v>
      </c>
      <c r="G100" s="421"/>
      <c r="H100" s="411"/>
      <c r="I100" s="411">
        <f t="shared" si="97"/>
        <v>0</v>
      </c>
      <c r="J100" s="409">
        <v>4051</v>
      </c>
      <c r="K100" s="411">
        <f t="shared" si="97"/>
        <v>0</v>
      </c>
      <c r="L100" s="409"/>
      <c r="M100" s="411">
        <f t="shared" ref="M100" si="131">IFERROR(L100*$G100,0)</f>
        <v>0</v>
      </c>
      <c r="N100" s="409">
        <v>5972</v>
      </c>
      <c r="O100" s="411">
        <f t="shared" ref="O100:Q100" si="132">IFERROR(N100*$G100,0)</f>
        <v>0</v>
      </c>
      <c r="P100" s="409"/>
      <c r="Q100" s="411">
        <f t="shared" si="132"/>
        <v>0</v>
      </c>
      <c r="R100" s="409">
        <v>8308.75</v>
      </c>
      <c r="S100" s="411">
        <f t="shared" ref="S100:U100" si="133">IFERROR(R100*$G100,0)</f>
        <v>0</v>
      </c>
      <c r="T100" s="409">
        <v>8308.75</v>
      </c>
      <c r="U100" s="411">
        <f t="shared" si="133"/>
        <v>0</v>
      </c>
    </row>
    <row r="101" spans="1:21" s="152" customFormat="1" hidden="1" outlineLevel="1">
      <c r="A101" s="150"/>
      <c r="B101" s="187"/>
      <c r="C101" s="153"/>
      <c r="D101" s="147"/>
      <c r="E101" s="143"/>
      <c r="F101" s="159"/>
      <c r="G101" s="421"/>
      <c r="H101" s="411"/>
      <c r="I101" s="411"/>
      <c r="J101" s="409"/>
      <c r="K101" s="411"/>
      <c r="L101" s="409"/>
      <c r="M101" s="411"/>
      <c r="N101" s="409">
        <v>0</v>
      </c>
      <c r="O101" s="411"/>
      <c r="P101" s="409"/>
      <c r="Q101" s="411"/>
      <c r="R101" s="409">
        <v>0</v>
      </c>
      <c r="S101" s="411"/>
      <c r="T101" s="409">
        <v>0</v>
      </c>
      <c r="U101" s="411"/>
    </row>
    <row r="102" spans="1:21" s="152" customFormat="1" ht="63.75" hidden="1" outlineLevel="1">
      <c r="A102" s="150">
        <f>+A100+1</f>
        <v>3</v>
      </c>
      <c r="B102" s="187" t="s">
        <v>1764</v>
      </c>
      <c r="C102" s="148"/>
      <c r="D102" s="150" t="s">
        <v>50</v>
      </c>
      <c r="E102" s="143">
        <v>0</v>
      </c>
      <c r="F102" s="159">
        <v>0</v>
      </c>
      <c r="G102" s="421"/>
      <c r="H102" s="411"/>
      <c r="I102" s="411">
        <f t="shared" si="97"/>
        <v>0</v>
      </c>
      <c r="J102" s="409">
        <v>2157</v>
      </c>
      <c r="K102" s="411">
        <f t="shared" si="97"/>
        <v>0</v>
      </c>
      <c r="L102" s="409"/>
      <c r="M102" s="411">
        <f t="shared" ref="M102" si="134">IFERROR(L102*$G102,0)</f>
        <v>0</v>
      </c>
      <c r="N102" s="409">
        <v>1662</v>
      </c>
      <c r="O102" s="411">
        <f t="shared" ref="O102:Q102" si="135">IFERROR(N102*$G102,0)</f>
        <v>0</v>
      </c>
      <c r="P102" s="409"/>
      <c r="Q102" s="411">
        <f t="shared" si="135"/>
        <v>0</v>
      </c>
      <c r="R102" s="409">
        <v>4496.5</v>
      </c>
      <c r="S102" s="411">
        <f t="shared" ref="S102:U102" si="136">IFERROR(R102*$G102,0)</f>
        <v>0</v>
      </c>
      <c r="T102" s="409">
        <v>4496.5</v>
      </c>
      <c r="U102" s="411">
        <f t="shared" si="136"/>
        <v>0</v>
      </c>
    </row>
    <row r="103" spans="1:21" s="152" customFormat="1" hidden="1" outlineLevel="1">
      <c r="A103" s="150"/>
      <c r="B103" s="187"/>
      <c r="C103" s="153"/>
      <c r="D103" s="147"/>
      <c r="E103" s="143"/>
      <c r="F103" s="159"/>
      <c r="G103" s="421"/>
      <c r="H103" s="411"/>
      <c r="I103" s="411"/>
      <c r="J103" s="409"/>
      <c r="K103" s="411"/>
      <c r="L103" s="409"/>
      <c r="M103" s="411"/>
      <c r="N103" s="409">
        <v>0</v>
      </c>
      <c r="O103" s="411"/>
      <c r="P103" s="409"/>
      <c r="Q103" s="411"/>
      <c r="R103" s="409">
        <v>0</v>
      </c>
      <c r="S103" s="411"/>
      <c r="T103" s="409">
        <v>0</v>
      </c>
      <c r="U103" s="411"/>
    </row>
    <row r="104" spans="1:21" s="152" customFormat="1" ht="63.75" hidden="1" outlineLevel="1">
      <c r="A104" s="150">
        <f>+A102+1</f>
        <v>4</v>
      </c>
      <c r="B104" s="187" t="s">
        <v>1765</v>
      </c>
      <c r="C104" s="153"/>
      <c r="D104" s="150"/>
      <c r="E104" s="143"/>
      <c r="F104" s="159"/>
      <c r="G104" s="421"/>
      <c r="H104" s="411"/>
      <c r="I104" s="411"/>
      <c r="J104" s="409"/>
      <c r="K104" s="411"/>
      <c r="L104" s="409"/>
      <c r="M104" s="411"/>
      <c r="N104" s="409">
        <v>0</v>
      </c>
      <c r="O104" s="411"/>
      <c r="P104" s="409"/>
      <c r="Q104" s="411"/>
      <c r="R104" s="409">
        <v>0</v>
      </c>
      <c r="S104" s="411"/>
      <c r="T104" s="409">
        <v>0</v>
      </c>
      <c r="U104" s="411"/>
    </row>
    <row r="105" spans="1:21" s="152" customFormat="1" hidden="1" outlineLevel="1">
      <c r="A105" s="150" t="s">
        <v>4</v>
      </c>
      <c r="B105" s="187" t="s">
        <v>444</v>
      </c>
      <c r="C105" s="153"/>
      <c r="D105" s="150" t="s">
        <v>49</v>
      </c>
      <c r="E105" s="143">
        <v>8.5305</v>
      </c>
      <c r="F105" s="159">
        <v>0</v>
      </c>
      <c r="G105" s="421">
        <f t="shared" si="96"/>
        <v>8.5305</v>
      </c>
      <c r="H105" s="411">
        <v>18810</v>
      </c>
      <c r="I105" s="411">
        <f t="shared" si="97"/>
        <v>160458.70499999999</v>
      </c>
      <c r="J105" s="409">
        <v>20900</v>
      </c>
      <c r="K105" s="411">
        <f t="shared" si="97"/>
        <v>178287.45</v>
      </c>
      <c r="L105" s="409">
        <v>46420</v>
      </c>
      <c r="M105" s="411">
        <f t="shared" ref="M105" si="137">IFERROR(L105*$G105,0)</f>
        <v>395985.81</v>
      </c>
      <c r="N105" s="409">
        <v>18848</v>
      </c>
      <c r="O105" s="411">
        <f t="shared" ref="O105:Q105" si="138">IFERROR(N105*$G105,0)</f>
        <v>160782.864</v>
      </c>
      <c r="P105" s="409">
        <v>15300</v>
      </c>
      <c r="Q105" s="411">
        <f t="shared" si="138"/>
        <v>130516.65</v>
      </c>
      <c r="R105" s="409">
        <v>13372.2</v>
      </c>
      <c r="S105" s="411">
        <f t="shared" ref="S105:U105" si="139">IFERROR(R105*$G105,0)</f>
        <v>114071.5521</v>
      </c>
      <c r="T105" s="409">
        <v>13372.2</v>
      </c>
      <c r="U105" s="411">
        <f t="shared" si="139"/>
        <v>114071.5521</v>
      </c>
    </row>
    <row r="106" spans="1:21" s="152" customFormat="1" hidden="1" outlineLevel="1">
      <c r="A106" s="150" t="s">
        <v>5</v>
      </c>
      <c r="B106" s="187" t="s">
        <v>445</v>
      </c>
      <c r="C106" s="153"/>
      <c r="D106" s="150" t="s">
        <v>49</v>
      </c>
      <c r="E106" s="143">
        <v>0</v>
      </c>
      <c r="F106" s="159">
        <v>0</v>
      </c>
      <c r="G106" s="421"/>
      <c r="H106" s="411"/>
      <c r="I106" s="411">
        <f t="shared" si="97"/>
        <v>0</v>
      </c>
      <c r="J106" s="409">
        <v>15200</v>
      </c>
      <c r="K106" s="411">
        <f t="shared" si="97"/>
        <v>0</v>
      </c>
      <c r="L106" s="409"/>
      <c r="M106" s="411">
        <f t="shared" ref="M106" si="140">IFERROR(L106*$G106,0)</f>
        <v>0</v>
      </c>
      <c r="N106" s="409">
        <v>17960</v>
      </c>
      <c r="O106" s="411">
        <f t="shared" ref="O106:Q106" si="141">IFERROR(N106*$G106,0)</f>
        <v>0</v>
      </c>
      <c r="P106" s="409"/>
      <c r="Q106" s="411">
        <f t="shared" si="141"/>
        <v>0</v>
      </c>
      <c r="R106" s="409">
        <v>11241.25</v>
      </c>
      <c r="S106" s="411">
        <f t="shared" ref="S106:U106" si="142">IFERROR(R106*$G106,0)</f>
        <v>0</v>
      </c>
      <c r="T106" s="409">
        <v>11241.25</v>
      </c>
      <c r="U106" s="411">
        <f t="shared" si="142"/>
        <v>0</v>
      </c>
    </row>
    <row r="107" spans="1:21" s="152" customFormat="1" hidden="1" outlineLevel="1">
      <c r="A107" s="150"/>
      <c r="B107" s="187"/>
      <c r="C107" s="153"/>
      <c r="D107" s="150"/>
      <c r="E107" s="143"/>
      <c r="F107" s="159"/>
      <c r="G107" s="421"/>
      <c r="H107" s="411"/>
      <c r="I107" s="411"/>
      <c r="J107" s="409"/>
      <c r="K107" s="411"/>
      <c r="L107" s="409"/>
      <c r="M107" s="411"/>
      <c r="N107" s="409">
        <v>0</v>
      </c>
      <c r="O107" s="411"/>
      <c r="P107" s="409"/>
      <c r="Q107" s="411"/>
      <c r="R107" s="409">
        <v>0</v>
      </c>
      <c r="S107" s="411"/>
      <c r="T107" s="409">
        <v>0</v>
      </c>
      <c r="U107" s="411"/>
    </row>
    <row r="108" spans="1:21" s="152" customFormat="1" ht="102" hidden="1" outlineLevel="1">
      <c r="A108" s="150">
        <f>+A104+1</f>
        <v>5</v>
      </c>
      <c r="B108" s="187" t="s">
        <v>1766</v>
      </c>
      <c r="C108" s="153"/>
      <c r="D108" s="150"/>
      <c r="E108" s="145"/>
      <c r="F108" s="146"/>
      <c r="G108" s="421"/>
      <c r="H108" s="411"/>
      <c r="I108" s="411"/>
      <c r="J108" s="409"/>
      <c r="K108" s="411"/>
      <c r="L108" s="409"/>
      <c r="M108" s="411"/>
      <c r="N108" s="409">
        <v>0</v>
      </c>
      <c r="O108" s="411"/>
      <c r="P108" s="409"/>
      <c r="Q108" s="411"/>
      <c r="R108" s="409">
        <v>0</v>
      </c>
      <c r="S108" s="411"/>
      <c r="T108" s="409">
        <v>0</v>
      </c>
      <c r="U108" s="411"/>
    </row>
    <row r="109" spans="1:21" s="152" customFormat="1" hidden="1" outlineLevel="1">
      <c r="A109" s="150" t="s">
        <v>195</v>
      </c>
      <c r="B109" s="187" t="s">
        <v>895</v>
      </c>
      <c r="C109" s="153" t="s">
        <v>839</v>
      </c>
      <c r="D109" s="150" t="s">
        <v>208</v>
      </c>
      <c r="E109" s="145">
        <v>12.98</v>
      </c>
      <c r="F109" s="146">
        <v>501.00182000000001</v>
      </c>
      <c r="G109" s="421">
        <f t="shared" si="96"/>
        <v>513.98181999999997</v>
      </c>
      <c r="H109" s="411">
        <v>7659</v>
      </c>
      <c r="I109" s="411">
        <f t="shared" si="97"/>
        <v>3936586.7593799997</v>
      </c>
      <c r="J109" s="409">
        <v>8737</v>
      </c>
      <c r="K109" s="411">
        <f t="shared" si="97"/>
        <v>4490659.1613400001</v>
      </c>
      <c r="L109" s="409">
        <v>8510</v>
      </c>
      <c r="M109" s="411">
        <f t="shared" ref="M109" si="143">IFERROR(L109*$G109,0)</f>
        <v>4373985.2881999994</v>
      </c>
      <c r="N109" s="409">
        <v>9662</v>
      </c>
      <c r="O109" s="411">
        <f t="shared" ref="O109:Q109" si="144">IFERROR(N109*$G109,0)</f>
        <v>4966092.3448399995</v>
      </c>
      <c r="P109" s="409">
        <v>9564</v>
      </c>
      <c r="Q109" s="411">
        <f t="shared" si="144"/>
        <v>4915722.1264800001</v>
      </c>
      <c r="R109" s="409">
        <v>6109.375</v>
      </c>
      <c r="S109" s="411">
        <f t="shared" ref="S109:U109" si="145">IFERROR(R109*$G109,0)</f>
        <v>3140107.6815624996</v>
      </c>
      <c r="T109" s="409">
        <v>6109.375</v>
      </c>
      <c r="U109" s="411">
        <f t="shared" si="145"/>
        <v>3140107.6815624996</v>
      </c>
    </row>
    <row r="110" spans="1:21" s="152" customFormat="1" hidden="1" outlineLevel="1">
      <c r="A110" s="150" t="s">
        <v>196</v>
      </c>
      <c r="B110" s="187" t="s">
        <v>896</v>
      </c>
      <c r="C110" s="153" t="s">
        <v>840</v>
      </c>
      <c r="D110" s="150" t="s">
        <v>208</v>
      </c>
      <c r="E110" s="145">
        <v>0</v>
      </c>
      <c r="F110" s="146">
        <v>34.636800000000001</v>
      </c>
      <c r="G110" s="421">
        <f t="shared" si="96"/>
        <v>34.636800000000001</v>
      </c>
      <c r="H110" s="411">
        <v>8797.5</v>
      </c>
      <c r="I110" s="411">
        <f t="shared" si="97"/>
        <v>304717.24800000002</v>
      </c>
      <c r="J110" s="409">
        <v>10500</v>
      </c>
      <c r="K110" s="411">
        <f t="shared" si="97"/>
        <v>363686.40000000002</v>
      </c>
      <c r="L110" s="409">
        <v>9775</v>
      </c>
      <c r="M110" s="411">
        <f t="shared" ref="M110" si="146">IFERROR(L110*$G110,0)</f>
        <v>338574.72000000003</v>
      </c>
      <c r="N110" s="409">
        <v>11441</v>
      </c>
      <c r="O110" s="411">
        <f t="shared" ref="O110:Q110" si="147">IFERROR(N110*$G110,0)</f>
        <v>396279.62880000001</v>
      </c>
      <c r="P110" s="409">
        <v>11342</v>
      </c>
      <c r="Q110" s="411">
        <f t="shared" si="147"/>
        <v>392850.58559999999</v>
      </c>
      <c r="R110" s="409">
        <v>7086.875</v>
      </c>
      <c r="S110" s="411">
        <f t="shared" ref="S110:U110" si="148">IFERROR(R110*$G110,0)</f>
        <v>245466.67200000002</v>
      </c>
      <c r="T110" s="409">
        <v>7086.875</v>
      </c>
      <c r="U110" s="411">
        <f t="shared" si="148"/>
        <v>245466.67200000002</v>
      </c>
    </row>
    <row r="111" spans="1:21" s="152" customFormat="1" hidden="1" outlineLevel="1">
      <c r="A111" s="150" t="s">
        <v>197</v>
      </c>
      <c r="B111" s="187" t="s">
        <v>897</v>
      </c>
      <c r="C111" s="153" t="s">
        <v>842</v>
      </c>
      <c r="D111" s="150" t="s">
        <v>208</v>
      </c>
      <c r="E111" s="145">
        <v>0</v>
      </c>
      <c r="F111" s="146">
        <v>0</v>
      </c>
      <c r="G111" s="421"/>
      <c r="H111" s="411"/>
      <c r="I111" s="411">
        <f t="shared" si="97"/>
        <v>0</v>
      </c>
      <c r="J111" s="409"/>
      <c r="K111" s="411">
        <f t="shared" si="97"/>
        <v>0</v>
      </c>
      <c r="L111" s="409"/>
      <c r="M111" s="411">
        <f t="shared" ref="M111" si="149">IFERROR(L111*$G111,0)</f>
        <v>0</v>
      </c>
      <c r="N111" s="409">
        <v>13691</v>
      </c>
      <c r="O111" s="411">
        <f t="shared" ref="O111:Q111" si="150">IFERROR(N111*$G111,0)</f>
        <v>0</v>
      </c>
      <c r="P111" s="409"/>
      <c r="Q111" s="411">
        <f t="shared" si="150"/>
        <v>0</v>
      </c>
      <c r="R111" s="409">
        <v>11490.512500000001</v>
      </c>
      <c r="S111" s="411">
        <f t="shared" ref="S111:U111" si="151">IFERROR(R111*$G111,0)</f>
        <v>0</v>
      </c>
      <c r="T111" s="409">
        <v>11490.512500000001</v>
      </c>
      <c r="U111" s="411">
        <f t="shared" si="151"/>
        <v>0</v>
      </c>
    </row>
    <row r="112" spans="1:21" s="152" customFormat="1" hidden="1" outlineLevel="1">
      <c r="A112" s="150" t="s">
        <v>488</v>
      </c>
      <c r="B112" s="187" t="s">
        <v>899</v>
      </c>
      <c r="C112" s="153" t="s">
        <v>843</v>
      </c>
      <c r="D112" s="150" t="s">
        <v>208</v>
      </c>
      <c r="E112" s="145">
        <v>0</v>
      </c>
      <c r="F112" s="146">
        <v>0</v>
      </c>
      <c r="G112" s="421"/>
      <c r="H112" s="411"/>
      <c r="I112" s="411">
        <f t="shared" si="97"/>
        <v>0</v>
      </c>
      <c r="J112" s="409"/>
      <c r="K112" s="411">
        <f t="shared" si="97"/>
        <v>0</v>
      </c>
      <c r="L112" s="409"/>
      <c r="M112" s="411">
        <f t="shared" ref="M112" si="152">IFERROR(L112*$G112,0)</f>
        <v>0</v>
      </c>
      <c r="N112" s="409">
        <v>15533</v>
      </c>
      <c r="O112" s="411">
        <f t="shared" ref="O112:Q112" si="153">IFERROR(N112*$G112,0)</f>
        <v>0</v>
      </c>
      <c r="P112" s="409"/>
      <c r="Q112" s="411">
        <f t="shared" si="153"/>
        <v>0</v>
      </c>
      <c r="R112" s="409">
        <v>13782.75</v>
      </c>
      <c r="S112" s="411">
        <f t="shared" ref="S112:U112" si="154">IFERROR(R112*$G112,0)</f>
        <v>0</v>
      </c>
      <c r="T112" s="409">
        <v>13782.75</v>
      </c>
      <c r="U112" s="411">
        <f t="shared" si="154"/>
        <v>0</v>
      </c>
    </row>
    <row r="113" spans="1:21" s="152" customFormat="1" hidden="1" outlineLevel="1">
      <c r="A113" s="150" t="s">
        <v>483</v>
      </c>
      <c r="B113" s="187" t="s">
        <v>900</v>
      </c>
      <c r="C113" s="153" t="s">
        <v>844</v>
      </c>
      <c r="D113" s="150" t="s">
        <v>208</v>
      </c>
      <c r="E113" s="145">
        <v>0</v>
      </c>
      <c r="F113" s="146">
        <v>0</v>
      </c>
      <c r="G113" s="421"/>
      <c r="H113" s="411"/>
      <c r="I113" s="411">
        <f t="shared" si="97"/>
        <v>0</v>
      </c>
      <c r="J113" s="409"/>
      <c r="K113" s="411">
        <f t="shared" si="97"/>
        <v>0</v>
      </c>
      <c r="L113" s="409"/>
      <c r="M113" s="411">
        <f t="shared" ref="M113" si="155">IFERROR(L113*$G113,0)</f>
        <v>0</v>
      </c>
      <c r="N113" s="409">
        <v>27504</v>
      </c>
      <c r="O113" s="411">
        <f t="shared" ref="O113:Q113" si="156">IFERROR(N113*$G113,0)</f>
        <v>0</v>
      </c>
      <c r="P113" s="409"/>
      <c r="Q113" s="411">
        <f t="shared" si="156"/>
        <v>0</v>
      </c>
      <c r="R113" s="409">
        <v>23948.75</v>
      </c>
      <c r="S113" s="411">
        <f t="shared" ref="S113:U113" si="157">IFERROR(R113*$G113,0)</f>
        <v>0</v>
      </c>
      <c r="T113" s="409">
        <v>23948.75</v>
      </c>
      <c r="U113" s="411">
        <f t="shared" si="157"/>
        <v>0</v>
      </c>
    </row>
    <row r="114" spans="1:21" s="152" customFormat="1" hidden="1" outlineLevel="1">
      <c r="A114" s="150" t="s">
        <v>484</v>
      </c>
      <c r="B114" s="187" t="s">
        <v>898</v>
      </c>
      <c r="C114" s="153" t="s">
        <v>845</v>
      </c>
      <c r="D114" s="150" t="s">
        <v>208</v>
      </c>
      <c r="E114" s="145">
        <v>0</v>
      </c>
      <c r="F114" s="146">
        <v>0</v>
      </c>
      <c r="G114" s="421"/>
      <c r="H114" s="411"/>
      <c r="I114" s="411">
        <f t="shared" si="97"/>
        <v>0</v>
      </c>
      <c r="J114" s="409"/>
      <c r="K114" s="411">
        <f t="shared" si="97"/>
        <v>0</v>
      </c>
      <c r="L114" s="409"/>
      <c r="M114" s="411">
        <f t="shared" ref="M114" si="158">IFERROR(L114*$G114,0)</f>
        <v>0</v>
      </c>
      <c r="N114" s="409">
        <v>21058</v>
      </c>
      <c r="O114" s="411">
        <f t="shared" ref="O114:Q114" si="159">IFERROR(N114*$G114,0)</f>
        <v>0</v>
      </c>
      <c r="P114" s="409"/>
      <c r="Q114" s="411">
        <f t="shared" si="159"/>
        <v>0</v>
      </c>
      <c r="R114" s="409">
        <v>16617.5</v>
      </c>
      <c r="S114" s="411">
        <f t="shared" ref="S114:U114" si="160">IFERROR(R114*$G114,0)</f>
        <v>0</v>
      </c>
      <c r="T114" s="409">
        <v>16617.5</v>
      </c>
      <c r="U114" s="411">
        <f t="shared" si="160"/>
        <v>0</v>
      </c>
    </row>
    <row r="115" spans="1:21" s="152" customFormat="1" hidden="1" outlineLevel="1">
      <c r="A115" s="150" t="s">
        <v>489</v>
      </c>
      <c r="B115" s="187" t="s">
        <v>901</v>
      </c>
      <c r="C115" s="153" t="s">
        <v>846</v>
      </c>
      <c r="D115" s="150" t="s">
        <v>208</v>
      </c>
      <c r="E115" s="145">
        <v>0</v>
      </c>
      <c r="F115" s="146">
        <v>0</v>
      </c>
      <c r="G115" s="421"/>
      <c r="H115" s="411"/>
      <c r="I115" s="411">
        <f t="shared" si="97"/>
        <v>0</v>
      </c>
      <c r="J115" s="409"/>
      <c r="K115" s="411">
        <f t="shared" si="97"/>
        <v>0</v>
      </c>
      <c r="L115" s="409"/>
      <c r="M115" s="411">
        <f t="shared" ref="M115" si="161">IFERROR(L115*$G115,0)</f>
        <v>0</v>
      </c>
      <c r="N115" s="409">
        <v>18295</v>
      </c>
      <c r="O115" s="411">
        <f t="shared" ref="O115:Q115" si="162">IFERROR(N115*$G115,0)</f>
        <v>0</v>
      </c>
      <c r="P115" s="409"/>
      <c r="Q115" s="411">
        <f t="shared" si="162"/>
        <v>0</v>
      </c>
      <c r="R115" s="409">
        <v>19843.25</v>
      </c>
      <c r="S115" s="411">
        <f t="shared" ref="S115:U115" si="163">IFERROR(R115*$G115,0)</f>
        <v>0</v>
      </c>
      <c r="T115" s="409">
        <v>19843.25</v>
      </c>
      <c r="U115" s="411">
        <f t="shared" si="163"/>
        <v>0</v>
      </c>
    </row>
    <row r="116" spans="1:21" s="152" customFormat="1" hidden="1" outlineLevel="1">
      <c r="A116" s="150"/>
      <c r="B116" s="187"/>
      <c r="C116" s="153"/>
      <c r="D116" s="150"/>
      <c r="E116" s="145"/>
      <c r="F116" s="146"/>
      <c r="G116" s="421"/>
      <c r="H116" s="411"/>
      <c r="I116" s="411"/>
      <c r="J116" s="409"/>
      <c r="K116" s="411"/>
      <c r="L116" s="409"/>
      <c r="M116" s="411"/>
      <c r="N116" s="409">
        <v>0</v>
      </c>
      <c r="O116" s="411"/>
      <c r="P116" s="409"/>
      <c r="Q116" s="411"/>
      <c r="R116" s="409">
        <v>0</v>
      </c>
      <c r="S116" s="411"/>
      <c r="T116" s="409">
        <v>0</v>
      </c>
      <c r="U116" s="411"/>
    </row>
    <row r="117" spans="1:21" s="152" customFormat="1" ht="102" hidden="1" outlineLevel="1">
      <c r="A117" s="150">
        <f>+A108+1</f>
        <v>6</v>
      </c>
      <c r="B117" s="187" t="s">
        <v>1767</v>
      </c>
      <c r="C117" s="153"/>
      <c r="D117" s="150"/>
      <c r="E117" s="145"/>
      <c r="F117" s="146"/>
      <c r="G117" s="421"/>
      <c r="H117" s="411"/>
      <c r="I117" s="411"/>
      <c r="J117" s="409"/>
      <c r="K117" s="411"/>
      <c r="L117" s="409"/>
      <c r="M117" s="411"/>
      <c r="N117" s="409">
        <v>0</v>
      </c>
      <c r="O117" s="411"/>
      <c r="P117" s="409"/>
      <c r="Q117" s="411"/>
      <c r="R117" s="409">
        <v>0</v>
      </c>
      <c r="S117" s="411"/>
      <c r="T117" s="409">
        <v>0</v>
      </c>
      <c r="U117" s="411"/>
    </row>
    <row r="118" spans="1:21" s="152" customFormat="1" hidden="1" outlineLevel="1">
      <c r="A118" s="150" t="s">
        <v>195</v>
      </c>
      <c r="B118" s="187" t="s">
        <v>890</v>
      </c>
      <c r="C118" s="153"/>
      <c r="D118" s="150" t="s">
        <v>50</v>
      </c>
      <c r="E118" s="145">
        <v>65</v>
      </c>
      <c r="F118" s="146">
        <v>70.400000000000006</v>
      </c>
      <c r="G118" s="421">
        <f t="shared" si="96"/>
        <v>135.4</v>
      </c>
      <c r="H118" s="411">
        <v>1345.5</v>
      </c>
      <c r="I118" s="411">
        <f t="shared" si="97"/>
        <v>182180.7</v>
      </c>
      <c r="J118" s="409">
        <v>3880</v>
      </c>
      <c r="K118" s="411">
        <f t="shared" si="97"/>
        <v>525352</v>
      </c>
      <c r="L118" s="409">
        <v>1495</v>
      </c>
      <c r="M118" s="411">
        <f t="shared" ref="M118" si="164">IFERROR(L118*$G118,0)</f>
        <v>202423</v>
      </c>
      <c r="N118" s="409">
        <v>781</v>
      </c>
      <c r="O118" s="411">
        <f t="shared" ref="O118:Q118" si="165">IFERROR(N118*$G118,0)</f>
        <v>105747.40000000001</v>
      </c>
      <c r="P118" s="409">
        <v>1368</v>
      </c>
      <c r="Q118" s="411">
        <f t="shared" si="165"/>
        <v>185227.2</v>
      </c>
      <c r="R118" s="409">
        <v>3411.4749999999999</v>
      </c>
      <c r="S118" s="411">
        <f t="shared" ref="S118:U118" si="166">IFERROR(R118*$G118,0)</f>
        <v>461913.71500000003</v>
      </c>
      <c r="T118" s="409">
        <v>3411.4749999999999</v>
      </c>
      <c r="U118" s="411">
        <f t="shared" si="166"/>
        <v>461913.71500000003</v>
      </c>
    </row>
    <row r="119" spans="1:21" s="152" customFormat="1" hidden="1" outlineLevel="1">
      <c r="A119" s="150" t="s">
        <v>196</v>
      </c>
      <c r="B119" s="187" t="s">
        <v>891</v>
      </c>
      <c r="C119" s="153"/>
      <c r="D119" s="150" t="s">
        <v>50</v>
      </c>
      <c r="E119" s="145">
        <v>65</v>
      </c>
      <c r="F119" s="146">
        <v>0</v>
      </c>
      <c r="G119" s="421">
        <f t="shared" si="96"/>
        <v>65</v>
      </c>
      <c r="H119" s="411">
        <v>2287.8000000000002</v>
      </c>
      <c r="I119" s="411">
        <f t="shared" si="97"/>
        <v>148707</v>
      </c>
      <c r="J119" s="409">
        <v>6530</v>
      </c>
      <c r="K119" s="411">
        <f t="shared" si="97"/>
        <v>424450</v>
      </c>
      <c r="L119" s="409">
        <v>2542</v>
      </c>
      <c r="M119" s="411">
        <f t="shared" ref="M119" si="167">IFERROR(L119*$G119,0)</f>
        <v>165230</v>
      </c>
      <c r="N119" s="409">
        <v>2336</v>
      </c>
      <c r="O119" s="411">
        <f t="shared" ref="O119:Q119" si="168">IFERROR(N119*$G119,0)</f>
        <v>151840</v>
      </c>
      <c r="P119" s="409">
        <v>2249</v>
      </c>
      <c r="Q119" s="411">
        <f t="shared" si="168"/>
        <v>146185</v>
      </c>
      <c r="R119" s="409">
        <v>3665.625</v>
      </c>
      <c r="S119" s="411">
        <f t="shared" ref="S119:U119" si="169">IFERROR(R119*$G119,0)</f>
        <v>238265.625</v>
      </c>
      <c r="T119" s="409">
        <v>3665.625</v>
      </c>
      <c r="U119" s="411">
        <f t="shared" si="169"/>
        <v>238265.625</v>
      </c>
    </row>
    <row r="120" spans="1:21" s="152" customFormat="1" hidden="1" outlineLevel="1">
      <c r="A120" s="150"/>
      <c r="B120" s="187"/>
      <c r="C120" s="163"/>
      <c r="D120" s="150"/>
      <c r="E120" s="143"/>
      <c r="F120" s="159"/>
      <c r="G120" s="421"/>
      <c r="H120" s="411"/>
      <c r="I120" s="411"/>
      <c r="J120" s="409"/>
      <c r="K120" s="411"/>
      <c r="L120" s="409"/>
      <c r="M120" s="411"/>
      <c r="N120" s="409">
        <v>0</v>
      </c>
      <c r="O120" s="411"/>
      <c r="P120" s="409"/>
      <c r="Q120" s="411"/>
      <c r="R120" s="409">
        <v>0</v>
      </c>
      <c r="S120" s="411"/>
      <c r="T120" s="409">
        <v>0</v>
      </c>
      <c r="U120" s="411"/>
    </row>
    <row r="121" spans="1:21" s="152" customFormat="1" ht="102" hidden="1" outlineLevel="1">
      <c r="A121" s="150">
        <f>+A117+1</f>
        <v>7</v>
      </c>
      <c r="B121" s="187" t="s">
        <v>1768</v>
      </c>
      <c r="C121" s="153"/>
      <c r="D121" s="150"/>
      <c r="E121" s="145"/>
      <c r="F121" s="146"/>
      <c r="G121" s="421"/>
      <c r="H121" s="411"/>
      <c r="I121" s="411"/>
      <c r="J121" s="409"/>
      <c r="K121" s="411"/>
      <c r="L121" s="409"/>
      <c r="M121" s="411"/>
      <c r="N121" s="409">
        <v>0</v>
      </c>
      <c r="O121" s="411"/>
      <c r="P121" s="409"/>
      <c r="Q121" s="411"/>
      <c r="R121" s="409">
        <v>0</v>
      </c>
      <c r="S121" s="411"/>
      <c r="T121" s="409">
        <v>0</v>
      </c>
      <c r="U121" s="411"/>
    </row>
    <row r="122" spans="1:21" s="152" customFormat="1" hidden="1" outlineLevel="1">
      <c r="A122" s="150" t="s">
        <v>195</v>
      </c>
      <c r="B122" s="187" t="s">
        <v>466</v>
      </c>
      <c r="C122" s="153" t="s">
        <v>840</v>
      </c>
      <c r="D122" s="150" t="s">
        <v>208</v>
      </c>
      <c r="E122" s="145">
        <v>3.6784000000000003</v>
      </c>
      <c r="F122" s="146">
        <v>6.3800000000000008</v>
      </c>
      <c r="G122" s="421">
        <f t="shared" si="96"/>
        <v>10.058400000000001</v>
      </c>
      <c r="H122" s="411">
        <v>8797.5</v>
      </c>
      <c r="I122" s="411">
        <f t="shared" si="97"/>
        <v>88488.774000000005</v>
      </c>
      <c r="J122" s="409">
        <v>10500</v>
      </c>
      <c r="K122" s="411">
        <f t="shared" si="97"/>
        <v>105613.20000000001</v>
      </c>
      <c r="L122" s="409">
        <v>9775</v>
      </c>
      <c r="M122" s="411">
        <f t="shared" ref="M122" si="170">IFERROR(L122*$G122,0)</f>
        <v>98320.86</v>
      </c>
      <c r="N122" s="409">
        <v>11375</v>
      </c>
      <c r="O122" s="411">
        <f t="shared" ref="O122:Q122" si="171">IFERROR(N122*$G122,0)</f>
        <v>114414.3</v>
      </c>
      <c r="P122" s="409">
        <v>13513</v>
      </c>
      <c r="Q122" s="411">
        <f t="shared" si="171"/>
        <v>135919.15919999999</v>
      </c>
      <c r="R122" s="409">
        <v>6617.6750000000002</v>
      </c>
      <c r="S122" s="411">
        <f t="shared" ref="S122:U122" si="172">IFERROR(R122*$G122,0)</f>
        <v>66563.222220000011</v>
      </c>
      <c r="T122" s="409">
        <v>6617.6750000000002</v>
      </c>
      <c r="U122" s="411">
        <f t="shared" si="172"/>
        <v>66563.222220000011</v>
      </c>
    </row>
    <row r="123" spans="1:21" s="152" customFormat="1" hidden="1" outlineLevel="1">
      <c r="A123" s="150" t="s">
        <v>196</v>
      </c>
      <c r="B123" s="187" t="s">
        <v>465</v>
      </c>
      <c r="C123" s="153" t="s">
        <v>902</v>
      </c>
      <c r="D123" s="150" t="s">
        <v>208</v>
      </c>
      <c r="E123" s="145">
        <v>0</v>
      </c>
      <c r="F123" s="146">
        <v>0</v>
      </c>
      <c r="G123" s="421"/>
      <c r="H123" s="411"/>
      <c r="I123" s="411">
        <f t="shared" si="97"/>
        <v>0</v>
      </c>
      <c r="J123" s="409"/>
      <c r="K123" s="411">
        <f t="shared" si="97"/>
        <v>0</v>
      </c>
      <c r="L123" s="409"/>
      <c r="M123" s="411">
        <f t="shared" ref="M123" si="173">IFERROR(L123*$G123,0)</f>
        <v>0</v>
      </c>
      <c r="N123" s="409">
        <v>25243</v>
      </c>
      <c r="O123" s="411">
        <f t="shared" ref="O123:Q123" si="174">IFERROR(N123*$G123,0)</f>
        <v>0</v>
      </c>
      <c r="P123" s="409"/>
      <c r="Q123" s="411">
        <f t="shared" si="174"/>
        <v>0</v>
      </c>
      <c r="R123" s="409">
        <v>20038.75</v>
      </c>
      <c r="S123" s="411">
        <f t="shared" ref="S123:U123" si="175">IFERROR(R123*$G123,0)</f>
        <v>0</v>
      </c>
      <c r="T123" s="409">
        <v>20038.75</v>
      </c>
      <c r="U123" s="411">
        <f t="shared" si="175"/>
        <v>0</v>
      </c>
    </row>
    <row r="124" spans="1:21" s="152" customFormat="1" hidden="1" outlineLevel="1">
      <c r="A124" s="150" t="s">
        <v>197</v>
      </c>
      <c r="B124" s="187" t="s">
        <v>449</v>
      </c>
      <c r="C124" s="153" t="s">
        <v>840</v>
      </c>
      <c r="D124" s="150" t="s">
        <v>50</v>
      </c>
      <c r="E124" s="143">
        <v>27.5</v>
      </c>
      <c r="F124" s="159">
        <v>38.5</v>
      </c>
      <c r="G124" s="421">
        <f t="shared" si="96"/>
        <v>66</v>
      </c>
      <c r="H124" s="411">
        <v>1759.5</v>
      </c>
      <c r="I124" s="411">
        <f t="shared" si="97"/>
        <v>116127</v>
      </c>
      <c r="J124" s="409">
        <v>5200</v>
      </c>
      <c r="K124" s="411">
        <f t="shared" si="97"/>
        <v>343200</v>
      </c>
      <c r="L124" s="409">
        <v>1955</v>
      </c>
      <c r="M124" s="411">
        <f t="shared" ref="M124" si="176">IFERROR(L124*$G124,0)</f>
        <v>129030</v>
      </c>
      <c r="N124" s="409">
        <v>1155</v>
      </c>
      <c r="O124" s="411">
        <f t="shared" ref="O124:Q124" si="177">IFERROR(N124*$G124,0)</f>
        <v>76230</v>
      </c>
      <c r="P124" s="409">
        <v>1603</v>
      </c>
      <c r="Q124" s="411">
        <f t="shared" si="177"/>
        <v>105798</v>
      </c>
      <c r="R124" s="409">
        <v>7443.6625000000004</v>
      </c>
      <c r="S124" s="411">
        <f t="shared" ref="S124:U124" si="178">IFERROR(R124*$G124,0)</f>
        <v>491281.72500000003</v>
      </c>
      <c r="T124" s="409">
        <v>7443.6625000000004</v>
      </c>
      <c r="U124" s="411">
        <f t="shared" si="178"/>
        <v>491281.72500000003</v>
      </c>
    </row>
    <row r="125" spans="1:21" s="152" customFormat="1" hidden="1" outlineLevel="1">
      <c r="A125" s="150" t="s">
        <v>488</v>
      </c>
      <c r="B125" s="187" t="s">
        <v>332</v>
      </c>
      <c r="C125" s="153" t="s">
        <v>902</v>
      </c>
      <c r="D125" s="150" t="s">
        <v>50</v>
      </c>
      <c r="E125" s="143">
        <v>0</v>
      </c>
      <c r="F125" s="159">
        <v>0</v>
      </c>
      <c r="G125" s="421"/>
      <c r="H125" s="411"/>
      <c r="I125" s="411">
        <f t="shared" si="97"/>
        <v>0</v>
      </c>
      <c r="J125" s="409"/>
      <c r="K125" s="411">
        <f t="shared" si="97"/>
        <v>0</v>
      </c>
      <c r="L125" s="409"/>
      <c r="M125" s="411">
        <f t="shared" ref="M125" si="179">IFERROR(L125*$G125,0)</f>
        <v>0</v>
      </c>
      <c r="N125" s="409">
        <v>2564</v>
      </c>
      <c r="O125" s="411">
        <f t="shared" ref="O125:Q125" si="180">IFERROR(N125*$G125,0)</f>
        <v>0</v>
      </c>
      <c r="P125" s="409"/>
      <c r="Q125" s="411">
        <f t="shared" si="180"/>
        <v>0</v>
      </c>
      <c r="R125" s="409">
        <v>18083.75</v>
      </c>
      <c r="S125" s="411">
        <f t="shared" ref="S125:U125" si="181">IFERROR(R125*$G125,0)</f>
        <v>0</v>
      </c>
      <c r="T125" s="409">
        <v>18083.75</v>
      </c>
      <c r="U125" s="411">
        <f t="shared" si="181"/>
        <v>0</v>
      </c>
    </row>
    <row r="126" spans="1:21" s="152" customFormat="1" hidden="1" outlineLevel="1">
      <c r="A126" s="150"/>
      <c r="B126" s="187"/>
      <c r="C126" s="163"/>
      <c r="D126" s="150"/>
      <c r="E126" s="143"/>
      <c r="F126" s="159"/>
      <c r="G126" s="421"/>
      <c r="H126" s="411"/>
      <c r="I126" s="411"/>
      <c r="J126" s="409"/>
      <c r="K126" s="411"/>
      <c r="L126" s="409"/>
      <c r="M126" s="411"/>
      <c r="N126" s="409">
        <v>0</v>
      </c>
      <c r="O126" s="411"/>
      <c r="P126" s="409"/>
      <c r="Q126" s="411"/>
      <c r="R126" s="409">
        <v>0</v>
      </c>
      <c r="S126" s="411"/>
      <c r="T126" s="409">
        <v>0</v>
      </c>
      <c r="U126" s="411"/>
    </row>
    <row r="127" spans="1:21" s="152" customFormat="1" ht="127.5" hidden="1" outlineLevel="1">
      <c r="A127" s="150">
        <v>8</v>
      </c>
      <c r="B127" s="187" t="s">
        <v>1769</v>
      </c>
      <c r="C127" s="163"/>
      <c r="D127" s="150"/>
      <c r="E127" s="143"/>
      <c r="F127" s="159"/>
      <c r="G127" s="421"/>
      <c r="H127" s="411"/>
      <c r="I127" s="411"/>
      <c r="J127" s="409"/>
      <c r="K127" s="411"/>
      <c r="L127" s="409"/>
      <c r="M127" s="411"/>
      <c r="N127" s="409">
        <v>0</v>
      </c>
      <c r="O127" s="411"/>
      <c r="P127" s="409"/>
      <c r="Q127" s="411"/>
      <c r="R127" s="409">
        <v>0</v>
      </c>
      <c r="S127" s="411"/>
      <c r="T127" s="409">
        <v>0</v>
      </c>
      <c r="U127" s="411"/>
    </row>
    <row r="128" spans="1:21" s="152" customFormat="1" hidden="1" outlineLevel="1">
      <c r="A128" s="150" t="s">
        <v>195</v>
      </c>
      <c r="B128" s="187" t="s">
        <v>466</v>
      </c>
      <c r="C128" s="163" t="s">
        <v>843</v>
      </c>
      <c r="D128" s="150" t="s">
        <v>208</v>
      </c>
      <c r="E128" s="145">
        <v>122.38545000000001</v>
      </c>
      <c r="F128" s="146">
        <v>0</v>
      </c>
      <c r="G128" s="421">
        <f t="shared" si="96"/>
        <v>122.38545000000001</v>
      </c>
      <c r="H128" s="411">
        <v>10350</v>
      </c>
      <c r="I128" s="411">
        <f t="shared" si="97"/>
        <v>1266689.4075</v>
      </c>
      <c r="J128" s="409">
        <v>21260</v>
      </c>
      <c r="K128" s="411">
        <f t="shared" si="97"/>
        <v>2601914.6669999999</v>
      </c>
      <c r="L128" s="409">
        <v>11500</v>
      </c>
      <c r="M128" s="411">
        <f t="shared" ref="M128" si="182">IFERROR(L128*$G128,0)</f>
        <v>1407432.675</v>
      </c>
      <c r="N128" s="409">
        <v>11752</v>
      </c>
      <c r="O128" s="411">
        <f t="shared" ref="O128:Q128" si="183">IFERROR(N128*$G128,0)</f>
        <v>1438273.8084</v>
      </c>
      <c r="P128" s="409">
        <v>12795</v>
      </c>
      <c r="Q128" s="411">
        <f t="shared" si="183"/>
        <v>1565921.8327500001</v>
      </c>
      <c r="R128" s="409">
        <v>7810.2250000000004</v>
      </c>
      <c r="S128" s="411">
        <f t="shared" ref="S128:U128" si="184">IFERROR(R128*$G128,0)</f>
        <v>955857.90122625011</v>
      </c>
      <c r="T128" s="409">
        <v>7810.2250000000004</v>
      </c>
      <c r="U128" s="411">
        <f t="shared" si="184"/>
        <v>955857.90122625011</v>
      </c>
    </row>
    <row r="129" spans="1:21" s="152" customFormat="1" hidden="1" outlineLevel="1">
      <c r="A129" s="150" t="s">
        <v>196</v>
      </c>
      <c r="B129" s="187" t="s">
        <v>903</v>
      </c>
      <c r="C129" s="163" t="s">
        <v>840</v>
      </c>
      <c r="D129" s="150" t="s">
        <v>208</v>
      </c>
      <c r="E129" s="145">
        <v>0</v>
      </c>
      <c r="F129" s="146">
        <v>0</v>
      </c>
      <c r="G129" s="421"/>
      <c r="H129" s="411"/>
      <c r="I129" s="411">
        <f t="shared" si="97"/>
        <v>0</v>
      </c>
      <c r="J129" s="409"/>
      <c r="K129" s="411">
        <f t="shared" si="97"/>
        <v>0</v>
      </c>
      <c r="L129" s="409"/>
      <c r="M129" s="411">
        <f t="shared" ref="M129" si="185">IFERROR(L129*$G129,0)</f>
        <v>0</v>
      </c>
      <c r="N129" s="409">
        <v>15762</v>
      </c>
      <c r="O129" s="411">
        <f t="shared" ref="O129:Q129" si="186">IFERROR(N129*$G129,0)</f>
        <v>0</v>
      </c>
      <c r="P129" s="409"/>
      <c r="Q129" s="411">
        <f t="shared" si="186"/>
        <v>0</v>
      </c>
      <c r="R129" s="409">
        <v>13196.25</v>
      </c>
      <c r="S129" s="411">
        <f t="shared" ref="S129:U129" si="187">IFERROR(R129*$G129,0)</f>
        <v>0</v>
      </c>
      <c r="T129" s="409">
        <v>13196.25</v>
      </c>
      <c r="U129" s="411">
        <f t="shared" si="187"/>
        <v>0</v>
      </c>
    </row>
    <row r="130" spans="1:21" s="152" customFormat="1" hidden="1" outlineLevel="1">
      <c r="A130" s="150" t="s">
        <v>197</v>
      </c>
      <c r="B130" s="187" t="s">
        <v>1364</v>
      </c>
      <c r="C130" s="153" t="s">
        <v>902</v>
      </c>
      <c r="D130" s="150" t="s">
        <v>208</v>
      </c>
      <c r="E130" s="145">
        <v>0</v>
      </c>
      <c r="F130" s="146">
        <v>0</v>
      </c>
      <c r="G130" s="421"/>
      <c r="H130" s="411"/>
      <c r="I130" s="411">
        <f t="shared" si="97"/>
        <v>0</v>
      </c>
      <c r="J130" s="409"/>
      <c r="K130" s="411">
        <f t="shared" si="97"/>
        <v>0</v>
      </c>
      <c r="L130" s="409"/>
      <c r="M130" s="411">
        <f t="shared" ref="M130" si="188">IFERROR(L130*$G130,0)</f>
        <v>0</v>
      </c>
      <c r="N130" s="409">
        <v>25634</v>
      </c>
      <c r="O130" s="411">
        <f t="shared" ref="O130:Q130" si="189">IFERROR(N130*$G130,0)</f>
        <v>0</v>
      </c>
      <c r="P130" s="409"/>
      <c r="Q130" s="411">
        <f t="shared" si="189"/>
        <v>0</v>
      </c>
      <c r="R130" s="409">
        <v>24437.5</v>
      </c>
      <c r="S130" s="411">
        <f t="shared" ref="S130:U130" si="190">IFERROR(R130*$G130,0)</f>
        <v>0</v>
      </c>
      <c r="T130" s="409">
        <v>24437.5</v>
      </c>
      <c r="U130" s="411">
        <f t="shared" si="190"/>
        <v>0</v>
      </c>
    </row>
    <row r="131" spans="1:21" s="152" customFormat="1" hidden="1" outlineLevel="1">
      <c r="A131" s="150"/>
      <c r="B131" s="187"/>
      <c r="C131" s="163"/>
      <c r="D131" s="150"/>
      <c r="E131" s="143"/>
      <c r="F131" s="159"/>
      <c r="G131" s="421"/>
      <c r="H131" s="411"/>
      <c r="I131" s="411"/>
      <c r="J131" s="409"/>
      <c r="K131" s="411"/>
      <c r="L131" s="409"/>
      <c r="M131" s="411"/>
      <c r="N131" s="409">
        <v>0</v>
      </c>
      <c r="O131" s="411"/>
      <c r="P131" s="409"/>
      <c r="Q131" s="411"/>
      <c r="R131" s="409">
        <v>0</v>
      </c>
      <c r="S131" s="411"/>
      <c r="T131" s="409">
        <v>0</v>
      </c>
      <c r="U131" s="411"/>
    </row>
    <row r="132" spans="1:21" s="152" customFormat="1" ht="76.5" hidden="1" outlineLevel="1">
      <c r="A132" s="150">
        <f>+A127+1</f>
        <v>9</v>
      </c>
      <c r="B132" s="187" t="s">
        <v>1770</v>
      </c>
      <c r="C132" s="153" t="s">
        <v>841</v>
      </c>
      <c r="D132" s="150" t="s">
        <v>437</v>
      </c>
      <c r="E132" s="145">
        <v>118.01899999999999</v>
      </c>
      <c r="F132" s="146">
        <v>0</v>
      </c>
      <c r="G132" s="421">
        <f t="shared" si="96"/>
        <v>118.01899999999999</v>
      </c>
      <c r="H132" s="411">
        <v>2160</v>
      </c>
      <c r="I132" s="411">
        <f t="shared" si="97"/>
        <v>254921.03999999998</v>
      </c>
      <c r="J132" s="409">
        <v>2400</v>
      </c>
      <c r="K132" s="411">
        <f t="shared" si="97"/>
        <v>283245.59999999998</v>
      </c>
      <c r="L132" s="409">
        <v>4485</v>
      </c>
      <c r="M132" s="411">
        <f t="shared" ref="M132" si="191">IFERROR(L132*$G132,0)</f>
        <v>529315.21499999997</v>
      </c>
      <c r="N132" s="409">
        <v>2401</v>
      </c>
      <c r="O132" s="411">
        <f t="shared" ref="O132:Q132" si="192">IFERROR(N132*$G132,0)</f>
        <v>283363.61900000001</v>
      </c>
      <c r="P132" s="409">
        <v>2826</v>
      </c>
      <c r="Q132" s="411">
        <f t="shared" si="192"/>
        <v>333521.69399999996</v>
      </c>
      <c r="R132" s="409">
        <v>1319.625</v>
      </c>
      <c r="S132" s="411">
        <f t="shared" ref="S132:U132" si="193">IFERROR(R132*$G132,0)</f>
        <v>155740.82287499998</v>
      </c>
      <c r="T132" s="409">
        <v>1319.625</v>
      </c>
      <c r="U132" s="411">
        <f t="shared" si="193"/>
        <v>155740.82287499998</v>
      </c>
    </row>
    <row r="133" spans="1:21" s="152" customFormat="1" hidden="1" outlineLevel="1">
      <c r="A133" s="150"/>
      <c r="B133" s="187"/>
      <c r="C133" s="163"/>
      <c r="D133" s="150"/>
      <c r="E133" s="143"/>
      <c r="F133" s="159"/>
      <c r="G133" s="421"/>
      <c r="H133" s="411"/>
      <c r="I133" s="411"/>
      <c r="J133" s="409"/>
      <c r="K133" s="411"/>
      <c r="L133" s="409"/>
      <c r="M133" s="411"/>
      <c r="N133" s="409">
        <v>0</v>
      </c>
      <c r="O133" s="411"/>
      <c r="P133" s="409"/>
      <c r="Q133" s="411"/>
      <c r="R133" s="409">
        <v>0</v>
      </c>
      <c r="S133" s="411"/>
      <c r="T133" s="409">
        <v>0</v>
      </c>
      <c r="U133" s="411"/>
    </row>
    <row r="134" spans="1:21" s="152" customFormat="1" hidden="1" outlineLevel="1">
      <c r="A134" s="141">
        <v>3.4</v>
      </c>
      <c r="B134" s="187" t="s">
        <v>39</v>
      </c>
      <c r="C134" s="164"/>
      <c r="D134" s="150"/>
      <c r="E134" s="145"/>
      <c r="F134" s="146"/>
      <c r="G134" s="421"/>
      <c r="H134" s="411"/>
      <c r="I134" s="411"/>
      <c r="J134" s="409"/>
      <c r="K134" s="411"/>
      <c r="L134" s="409"/>
      <c r="M134" s="411"/>
      <c r="N134" s="409">
        <v>0</v>
      </c>
      <c r="O134" s="411"/>
      <c r="P134" s="409"/>
      <c r="Q134" s="411"/>
      <c r="R134" s="409">
        <v>0</v>
      </c>
      <c r="S134" s="411"/>
      <c r="T134" s="409">
        <v>0</v>
      </c>
      <c r="U134" s="411"/>
    </row>
    <row r="135" spans="1:21" s="152" customFormat="1" ht="63.75" hidden="1" outlineLevel="1">
      <c r="A135" s="150">
        <v>1</v>
      </c>
      <c r="B135" s="187" t="s">
        <v>1771</v>
      </c>
      <c r="C135" s="153"/>
      <c r="D135" s="150" t="s">
        <v>49</v>
      </c>
      <c r="E135" s="145">
        <v>0</v>
      </c>
      <c r="F135" s="146">
        <v>0</v>
      </c>
      <c r="G135" s="421"/>
      <c r="H135" s="411"/>
      <c r="I135" s="411">
        <f t="shared" si="97"/>
        <v>0</v>
      </c>
      <c r="J135" s="409"/>
      <c r="K135" s="411">
        <f t="shared" si="97"/>
        <v>0</v>
      </c>
      <c r="L135" s="409">
        <v>9775</v>
      </c>
      <c r="M135" s="411">
        <f t="shared" ref="M135" si="194">IFERROR(L135*$G135,0)</f>
        <v>0</v>
      </c>
      <c r="N135" s="409">
        <v>9842</v>
      </c>
      <c r="O135" s="411">
        <f t="shared" ref="O135:Q135" si="195">IFERROR(N135*$G135,0)</f>
        <v>0</v>
      </c>
      <c r="P135" s="409"/>
      <c r="Q135" s="411">
        <f t="shared" si="195"/>
        <v>0</v>
      </c>
      <c r="R135" s="409">
        <v>7038</v>
      </c>
      <c r="S135" s="411">
        <f t="shared" ref="S135:U135" si="196">IFERROR(R135*$G135,0)</f>
        <v>0</v>
      </c>
      <c r="T135" s="409">
        <v>7038</v>
      </c>
      <c r="U135" s="411">
        <f t="shared" si="196"/>
        <v>0</v>
      </c>
    </row>
    <row r="136" spans="1:21" s="152" customFormat="1" hidden="1" outlineLevel="1">
      <c r="A136" s="150"/>
      <c r="B136" s="187"/>
      <c r="C136" s="163"/>
      <c r="D136" s="150"/>
      <c r="E136" s="145"/>
      <c r="F136" s="146"/>
      <c r="G136" s="421"/>
      <c r="H136" s="411"/>
      <c r="I136" s="411"/>
      <c r="J136" s="409"/>
      <c r="K136" s="411"/>
      <c r="L136" s="409"/>
      <c r="M136" s="411"/>
      <c r="N136" s="409">
        <v>0</v>
      </c>
      <c r="O136" s="411"/>
      <c r="P136" s="409"/>
      <c r="Q136" s="411"/>
      <c r="R136" s="409">
        <v>0</v>
      </c>
      <c r="S136" s="411"/>
      <c r="T136" s="409">
        <v>0</v>
      </c>
      <c r="U136" s="411"/>
    </row>
    <row r="137" spans="1:21" s="152" customFormat="1" hidden="1" outlineLevel="1">
      <c r="A137" s="141">
        <v>3.5</v>
      </c>
      <c r="B137" s="187" t="s">
        <v>41</v>
      </c>
      <c r="C137" s="164"/>
      <c r="D137" s="150"/>
      <c r="E137" s="145"/>
      <c r="F137" s="146"/>
      <c r="G137" s="421"/>
      <c r="H137" s="411"/>
      <c r="I137" s="411"/>
      <c r="J137" s="409"/>
      <c r="K137" s="411"/>
      <c r="L137" s="409"/>
      <c r="M137" s="411"/>
      <c r="N137" s="409">
        <v>0</v>
      </c>
      <c r="O137" s="411"/>
      <c r="P137" s="409"/>
      <c r="Q137" s="411"/>
      <c r="R137" s="409">
        <v>0</v>
      </c>
      <c r="S137" s="411"/>
      <c r="T137" s="409">
        <v>0</v>
      </c>
      <c r="U137" s="411"/>
    </row>
    <row r="138" spans="1:21" s="152" customFormat="1" ht="63.75" hidden="1" outlineLevel="1">
      <c r="A138" s="150">
        <v>1</v>
      </c>
      <c r="B138" s="187" t="s">
        <v>1772</v>
      </c>
      <c r="C138" s="163"/>
      <c r="D138" s="150"/>
      <c r="E138" s="145"/>
      <c r="F138" s="146"/>
      <c r="G138" s="421"/>
      <c r="H138" s="411"/>
      <c r="I138" s="411"/>
      <c r="J138" s="409"/>
      <c r="K138" s="411"/>
      <c r="L138" s="409"/>
      <c r="M138" s="411"/>
      <c r="N138" s="409">
        <v>0</v>
      </c>
      <c r="O138" s="411"/>
      <c r="P138" s="409"/>
      <c r="Q138" s="411"/>
      <c r="R138" s="409">
        <v>0</v>
      </c>
      <c r="S138" s="411"/>
      <c r="T138" s="409">
        <v>0</v>
      </c>
      <c r="U138" s="411"/>
    </row>
    <row r="139" spans="1:21" s="152" customFormat="1" hidden="1" outlineLevel="1">
      <c r="A139" s="150" t="s">
        <v>4</v>
      </c>
      <c r="B139" s="187" t="s">
        <v>1050</v>
      </c>
      <c r="C139" s="163"/>
      <c r="D139" s="150" t="s">
        <v>49</v>
      </c>
      <c r="E139" s="145">
        <v>0</v>
      </c>
      <c r="F139" s="146">
        <v>0</v>
      </c>
      <c r="G139" s="421"/>
      <c r="H139" s="411"/>
      <c r="I139" s="411">
        <f t="shared" si="97"/>
        <v>0</v>
      </c>
      <c r="J139" s="409"/>
      <c r="K139" s="411">
        <f t="shared" si="97"/>
        <v>0</v>
      </c>
      <c r="L139" s="409">
        <v>4830</v>
      </c>
      <c r="M139" s="411">
        <f t="shared" ref="M139" si="197">IFERROR(L139*$G139,0)</f>
        <v>0</v>
      </c>
      <c r="N139" s="409">
        <v>3233</v>
      </c>
      <c r="O139" s="411">
        <f t="shared" ref="O139:Q139" si="198">IFERROR(N139*$G139,0)</f>
        <v>0</v>
      </c>
      <c r="P139" s="409"/>
      <c r="Q139" s="411">
        <f t="shared" si="198"/>
        <v>0</v>
      </c>
      <c r="R139" s="409">
        <v>3049.8</v>
      </c>
      <c r="S139" s="411">
        <f t="shared" ref="S139:U139" si="199">IFERROR(R139*$G139,0)</f>
        <v>0</v>
      </c>
      <c r="T139" s="409">
        <v>3049.8</v>
      </c>
      <c r="U139" s="411">
        <f t="shared" si="199"/>
        <v>0</v>
      </c>
    </row>
    <row r="140" spans="1:21" s="152" customFormat="1" hidden="1" outlineLevel="1">
      <c r="A140" s="150" t="s">
        <v>5</v>
      </c>
      <c r="B140" s="187" t="s">
        <v>1051</v>
      </c>
      <c r="C140" s="163"/>
      <c r="D140" s="150" t="s">
        <v>49</v>
      </c>
      <c r="E140" s="145">
        <v>0</v>
      </c>
      <c r="F140" s="146">
        <v>0</v>
      </c>
      <c r="G140" s="421"/>
      <c r="H140" s="411"/>
      <c r="I140" s="411">
        <f t="shared" ref="I140:K147" si="200">IFERROR(H140*$G140,0)</f>
        <v>0</v>
      </c>
      <c r="J140" s="409"/>
      <c r="K140" s="411">
        <f t="shared" si="200"/>
        <v>0</v>
      </c>
      <c r="L140" s="409"/>
      <c r="M140" s="411">
        <f t="shared" ref="M140" si="201">IFERROR(L140*$G140,0)</f>
        <v>0</v>
      </c>
      <c r="N140" s="409">
        <v>4424</v>
      </c>
      <c r="O140" s="411">
        <f t="shared" ref="O140:Q140" si="202">IFERROR(N140*$G140,0)</f>
        <v>0</v>
      </c>
      <c r="P140" s="409"/>
      <c r="Q140" s="411">
        <f t="shared" si="202"/>
        <v>0</v>
      </c>
      <c r="R140" s="409">
        <v>3958.875</v>
      </c>
      <c r="S140" s="411">
        <f t="shared" ref="S140:U140" si="203">IFERROR(R140*$G140,0)</f>
        <v>0</v>
      </c>
      <c r="T140" s="409">
        <v>3958.875</v>
      </c>
      <c r="U140" s="411">
        <f t="shared" si="203"/>
        <v>0</v>
      </c>
    </row>
    <row r="141" spans="1:21" s="152" customFormat="1" hidden="1" outlineLevel="1">
      <c r="A141" s="150"/>
      <c r="B141" s="187"/>
      <c r="C141" s="153"/>
      <c r="D141" s="147"/>
      <c r="E141" s="145"/>
      <c r="F141" s="146"/>
      <c r="G141" s="421"/>
      <c r="H141" s="411"/>
      <c r="I141" s="411"/>
      <c r="J141" s="409"/>
      <c r="K141" s="411"/>
      <c r="L141" s="409"/>
      <c r="M141" s="411"/>
      <c r="N141" s="409">
        <v>0</v>
      </c>
      <c r="O141" s="411"/>
      <c r="P141" s="409"/>
      <c r="Q141" s="411"/>
      <c r="R141" s="409">
        <v>0</v>
      </c>
      <c r="S141" s="411"/>
      <c r="T141" s="409">
        <v>0</v>
      </c>
      <c r="U141" s="411"/>
    </row>
    <row r="142" spans="1:21" s="152" customFormat="1" ht="102" hidden="1" outlineLevel="1">
      <c r="A142" s="141">
        <v>3.6</v>
      </c>
      <c r="B142" s="187" t="s">
        <v>1773</v>
      </c>
      <c r="C142" s="163"/>
      <c r="D142" s="150"/>
      <c r="E142" s="145"/>
      <c r="F142" s="146"/>
      <c r="G142" s="421"/>
      <c r="H142" s="411"/>
      <c r="I142" s="411"/>
      <c r="J142" s="409"/>
      <c r="K142" s="411"/>
      <c r="L142" s="409"/>
      <c r="M142" s="411"/>
      <c r="N142" s="409">
        <v>0</v>
      </c>
      <c r="O142" s="411"/>
      <c r="P142" s="409"/>
      <c r="Q142" s="411"/>
      <c r="R142" s="409">
        <v>0</v>
      </c>
      <c r="S142" s="411"/>
      <c r="T142" s="409">
        <v>0</v>
      </c>
      <c r="U142" s="411"/>
    </row>
    <row r="143" spans="1:21" s="152" customFormat="1" ht="38.25" hidden="1" outlineLevel="1">
      <c r="A143" s="150" t="s">
        <v>195</v>
      </c>
      <c r="B143" s="187" t="s">
        <v>926</v>
      </c>
      <c r="C143" s="163" t="s">
        <v>856</v>
      </c>
      <c r="D143" s="150" t="s">
        <v>49</v>
      </c>
      <c r="E143" s="145">
        <v>0</v>
      </c>
      <c r="F143" s="146">
        <v>50.489999999999995</v>
      </c>
      <c r="G143" s="421">
        <f t="shared" ref="G143:G144" si="204">SUM(E143:F143)</f>
        <v>50.489999999999995</v>
      </c>
      <c r="H143" s="411">
        <v>20700</v>
      </c>
      <c r="I143" s="411">
        <f t="shared" si="200"/>
        <v>1045142.9999999999</v>
      </c>
      <c r="J143" s="409">
        <v>43990</v>
      </c>
      <c r="K143" s="411">
        <f t="shared" si="200"/>
        <v>2221055.0999999996</v>
      </c>
      <c r="L143" s="409">
        <v>23000</v>
      </c>
      <c r="M143" s="411">
        <f t="shared" ref="M143" si="205">IFERROR(L143*$G143,0)</f>
        <v>1161269.9999999998</v>
      </c>
      <c r="N143" s="409">
        <v>24086</v>
      </c>
      <c r="O143" s="411">
        <f t="shared" ref="O143:Q143" si="206">IFERROR(N143*$G143,0)</f>
        <v>1216102.1399999999</v>
      </c>
      <c r="P143" s="409">
        <v>24070</v>
      </c>
      <c r="Q143" s="411">
        <f t="shared" si="206"/>
        <v>1215294.2999999998</v>
      </c>
      <c r="R143" s="409">
        <v>15987.99</v>
      </c>
      <c r="S143" s="411">
        <f t="shared" ref="S143:U143" si="207">IFERROR(R143*$G143,0)</f>
        <v>807233.61509999994</v>
      </c>
      <c r="T143" s="409">
        <v>15987.99</v>
      </c>
      <c r="U143" s="411">
        <f t="shared" si="207"/>
        <v>807233.61509999994</v>
      </c>
    </row>
    <row r="144" spans="1:21" s="152" customFormat="1" ht="38.25" hidden="1" outlineLevel="1">
      <c r="A144" s="150" t="s">
        <v>196</v>
      </c>
      <c r="B144" s="187" t="s">
        <v>927</v>
      </c>
      <c r="C144" s="163" t="s">
        <v>857</v>
      </c>
      <c r="D144" s="150" t="s">
        <v>49</v>
      </c>
      <c r="E144" s="145">
        <v>0</v>
      </c>
      <c r="F144" s="146">
        <v>81.454999999999998</v>
      </c>
      <c r="G144" s="421">
        <f t="shared" si="204"/>
        <v>81.454999999999998</v>
      </c>
      <c r="H144" s="411">
        <v>20700</v>
      </c>
      <c r="I144" s="411">
        <f t="shared" si="200"/>
        <v>1686118.5</v>
      </c>
      <c r="J144" s="409">
        <v>37270</v>
      </c>
      <c r="K144" s="411">
        <f t="shared" si="200"/>
        <v>3035827.85</v>
      </c>
      <c r="L144" s="409">
        <v>23000</v>
      </c>
      <c r="M144" s="411">
        <f t="shared" ref="M144" si="208">IFERROR(L144*$G144,0)</f>
        <v>1873465</v>
      </c>
      <c r="N144" s="409">
        <v>23846</v>
      </c>
      <c r="O144" s="411">
        <f t="shared" ref="O144:Q144" si="209">IFERROR(N144*$G144,0)</f>
        <v>1942375.93</v>
      </c>
      <c r="P144" s="409">
        <v>22144</v>
      </c>
      <c r="Q144" s="411">
        <f t="shared" si="209"/>
        <v>1803739.52</v>
      </c>
      <c r="R144" s="409">
        <v>15987.99</v>
      </c>
      <c r="S144" s="411">
        <f t="shared" ref="S144:U144" si="210">IFERROR(R144*$G144,0)</f>
        <v>1302301.72545</v>
      </c>
      <c r="T144" s="409">
        <v>15987.99</v>
      </c>
      <c r="U144" s="411">
        <f t="shared" si="210"/>
        <v>1302301.72545</v>
      </c>
    </row>
    <row r="145" spans="1:21" s="152" customFormat="1" hidden="1" outlineLevel="1">
      <c r="A145" s="150"/>
      <c r="B145" s="187"/>
      <c r="C145" s="163"/>
      <c r="D145" s="150"/>
      <c r="E145" s="145"/>
      <c r="F145" s="146"/>
      <c r="G145" s="421"/>
      <c r="H145" s="411"/>
      <c r="I145" s="411"/>
      <c r="J145" s="409"/>
      <c r="K145" s="411"/>
      <c r="L145" s="409"/>
      <c r="M145" s="411"/>
      <c r="N145" s="409">
        <v>0</v>
      </c>
      <c r="O145" s="411"/>
      <c r="P145" s="409"/>
      <c r="Q145" s="411"/>
      <c r="R145" s="409">
        <v>0</v>
      </c>
      <c r="S145" s="411"/>
      <c r="T145" s="409">
        <v>0</v>
      </c>
      <c r="U145" s="411"/>
    </row>
    <row r="146" spans="1:21" s="152" customFormat="1" ht="357" hidden="1" outlineLevel="1">
      <c r="A146" s="150">
        <v>8</v>
      </c>
      <c r="B146" s="187" t="s">
        <v>1774</v>
      </c>
      <c r="C146" s="163"/>
      <c r="D146" s="150"/>
      <c r="E146" s="143"/>
      <c r="F146" s="159"/>
      <c r="G146" s="421"/>
      <c r="H146" s="411"/>
      <c r="I146" s="411"/>
      <c r="J146" s="409"/>
      <c r="K146" s="411"/>
      <c r="L146" s="409"/>
      <c r="M146" s="411"/>
      <c r="N146" s="409">
        <v>0</v>
      </c>
      <c r="O146" s="411"/>
      <c r="P146" s="409"/>
      <c r="Q146" s="411"/>
      <c r="R146" s="409">
        <v>0</v>
      </c>
      <c r="S146" s="411"/>
      <c r="T146" s="409">
        <v>0</v>
      </c>
      <c r="U146" s="411"/>
    </row>
    <row r="147" spans="1:21" s="152" customFormat="1" ht="25.5" hidden="1" outlineLevel="1">
      <c r="A147" s="150" t="s">
        <v>195</v>
      </c>
      <c r="B147" s="187" t="s">
        <v>920</v>
      </c>
      <c r="C147" s="153" t="s">
        <v>840</v>
      </c>
      <c r="D147" s="150" t="s">
        <v>208</v>
      </c>
      <c r="E147" s="145">
        <v>0</v>
      </c>
      <c r="F147" s="146">
        <v>56.320000000000007</v>
      </c>
      <c r="G147" s="421">
        <f t="shared" ref="G147" si="211">SUM(E147:F147)</f>
        <v>56.320000000000007</v>
      </c>
      <c r="H147" s="411">
        <v>3312</v>
      </c>
      <c r="I147" s="411">
        <f t="shared" si="200"/>
        <v>186531.84000000003</v>
      </c>
      <c r="J147" s="409">
        <v>114630</v>
      </c>
      <c r="K147" s="411">
        <f t="shared" si="200"/>
        <v>6455961.6000000006</v>
      </c>
      <c r="L147" s="409">
        <v>3680</v>
      </c>
      <c r="M147" s="411">
        <f t="shared" ref="M147" si="212">IFERROR(L147*$G147,0)</f>
        <v>207257.60000000003</v>
      </c>
      <c r="N147" s="409">
        <v>16784</v>
      </c>
      <c r="O147" s="411">
        <f t="shared" ref="O147:Q147" si="213">IFERROR(N147*$G147,0)</f>
        <v>945274.88000000012</v>
      </c>
      <c r="P147" s="409">
        <v>12068</v>
      </c>
      <c r="Q147" s="411">
        <f t="shared" si="213"/>
        <v>679669.76000000013</v>
      </c>
      <c r="R147" s="409">
        <v>7859.1</v>
      </c>
      <c r="S147" s="411">
        <f t="shared" ref="S147:U147" si="214">IFERROR(R147*$G147,0)</f>
        <v>442624.5120000001</v>
      </c>
      <c r="T147" s="409">
        <v>7859.1</v>
      </c>
      <c r="U147" s="411">
        <f t="shared" si="214"/>
        <v>442624.5120000001</v>
      </c>
    </row>
    <row r="148" spans="1:21" s="152" customFormat="1" hidden="1" outlineLevel="1">
      <c r="A148" s="150"/>
      <c r="B148" s="187"/>
      <c r="C148" s="163"/>
      <c r="D148" s="150"/>
      <c r="E148" s="143"/>
      <c r="F148" s="159"/>
      <c r="G148" s="421"/>
      <c r="H148" s="411"/>
      <c r="I148" s="411"/>
      <c r="J148" s="409"/>
      <c r="K148" s="411"/>
      <c r="L148" s="409"/>
      <c r="M148" s="411"/>
      <c r="N148" s="409"/>
      <c r="O148" s="411"/>
      <c r="P148" s="409"/>
      <c r="Q148" s="411"/>
      <c r="R148" s="409">
        <v>0</v>
      </c>
      <c r="S148" s="411"/>
      <c r="T148" s="409">
        <v>0</v>
      </c>
      <c r="U148" s="411"/>
    </row>
    <row r="149" spans="1:21" s="152" customFormat="1" hidden="1" outlineLevel="1">
      <c r="A149" s="150"/>
      <c r="B149" s="187"/>
      <c r="C149" s="163"/>
      <c r="D149" s="150"/>
      <c r="E149" s="145"/>
      <c r="F149" s="146"/>
      <c r="G149" s="421"/>
      <c r="H149" s="411"/>
      <c r="I149" s="411"/>
      <c r="J149" s="409"/>
      <c r="K149" s="411"/>
      <c r="L149" s="409"/>
      <c r="M149" s="411"/>
      <c r="N149" s="409"/>
      <c r="O149" s="411"/>
      <c r="P149" s="409"/>
      <c r="Q149" s="411"/>
      <c r="R149" s="409">
        <v>0</v>
      </c>
      <c r="S149" s="411"/>
      <c r="T149" s="409">
        <v>0</v>
      </c>
      <c r="U149" s="411"/>
    </row>
    <row r="150" spans="1:21" s="152" customFormat="1" collapsed="1">
      <c r="A150" s="141"/>
      <c r="B150" s="173" t="s">
        <v>16</v>
      </c>
      <c r="C150" s="164"/>
      <c r="D150" s="150"/>
      <c r="E150" s="145"/>
      <c r="F150" s="146"/>
      <c r="G150" s="421"/>
      <c r="H150" s="411"/>
      <c r="I150" s="413">
        <f>SUM(I75:I149)</f>
        <v>10969948.217404999</v>
      </c>
      <c r="J150" s="409"/>
      <c r="K150" s="413">
        <f>SUM(K75:K149)</f>
        <v>22919255.913339999</v>
      </c>
      <c r="L150" s="409"/>
      <c r="M150" s="413">
        <f>SUM(M75:M149)</f>
        <v>12888947.308899999</v>
      </c>
      <c r="N150" s="409"/>
      <c r="O150" s="413">
        <f>SUM(O75:O149)</f>
        <v>13559606.767740002</v>
      </c>
      <c r="P150" s="409"/>
      <c r="Q150" s="413">
        <f>SUM(Q75:Q149)</f>
        <v>13448955.134129999</v>
      </c>
      <c r="R150" s="409"/>
      <c r="S150" s="413">
        <f>SUM(S75:S149)</f>
        <v>9554976.0445237495</v>
      </c>
      <c r="T150" s="409"/>
      <c r="U150" s="413">
        <f>SUM(U75:U149)</f>
        <v>9554976.0445237495</v>
      </c>
    </row>
    <row r="151" spans="1:21" s="152" customFormat="1">
      <c r="A151" s="141"/>
      <c r="B151" s="187"/>
      <c r="C151" s="165"/>
      <c r="D151" s="150"/>
      <c r="E151" s="145"/>
      <c r="F151" s="146"/>
      <c r="G151" s="421"/>
      <c r="H151" s="411"/>
      <c r="I151" s="411"/>
      <c r="J151" s="409"/>
      <c r="K151" s="411"/>
      <c r="L151" s="409"/>
      <c r="M151" s="411"/>
      <c r="N151" s="409"/>
      <c r="O151" s="411"/>
      <c r="P151" s="409"/>
      <c r="Q151" s="411"/>
      <c r="R151" s="409"/>
      <c r="S151" s="411"/>
      <c r="T151" s="409"/>
      <c r="U151" s="411"/>
    </row>
    <row r="152" spans="1:21" s="152" customFormat="1">
      <c r="A152" s="141">
        <v>4</v>
      </c>
      <c r="B152" s="173" t="s">
        <v>6</v>
      </c>
      <c r="C152" s="165"/>
      <c r="D152" s="150"/>
      <c r="E152" s="145"/>
      <c r="F152" s="146"/>
      <c r="G152" s="421"/>
      <c r="H152" s="411"/>
      <c r="I152" s="411"/>
      <c r="J152" s="409"/>
      <c r="K152" s="411"/>
      <c r="L152" s="409"/>
      <c r="M152" s="411"/>
      <c r="N152" s="409"/>
      <c r="O152" s="411"/>
      <c r="P152" s="409"/>
      <c r="Q152" s="411"/>
      <c r="R152" s="409"/>
      <c r="S152" s="411"/>
      <c r="T152" s="409"/>
      <c r="U152" s="411"/>
    </row>
    <row r="153" spans="1:21" s="152" customFormat="1" hidden="1" outlineLevel="1">
      <c r="A153" s="141"/>
      <c r="B153" s="187"/>
      <c r="C153" s="165"/>
      <c r="D153" s="150"/>
      <c r="E153" s="145"/>
      <c r="F153" s="146"/>
      <c r="G153" s="421"/>
      <c r="H153" s="411"/>
      <c r="I153" s="411"/>
      <c r="J153" s="409"/>
      <c r="K153" s="411"/>
      <c r="L153" s="409"/>
      <c r="M153" s="411"/>
      <c r="N153" s="409"/>
      <c r="O153" s="411"/>
      <c r="P153" s="409"/>
      <c r="Q153" s="411"/>
      <c r="R153" s="409"/>
      <c r="S153" s="411"/>
      <c r="T153" s="409"/>
      <c r="U153" s="411"/>
    </row>
    <row r="154" spans="1:21" s="152" customFormat="1" ht="63.75" hidden="1" outlineLevel="1">
      <c r="A154" s="150">
        <v>1</v>
      </c>
      <c r="B154" s="187" t="s">
        <v>1775</v>
      </c>
      <c r="C154" s="153"/>
      <c r="D154" s="150" t="s">
        <v>48</v>
      </c>
      <c r="E154" s="145">
        <v>0.27252500000000002</v>
      </c>
      <c r="F154" s="146">
        <v>8.6514999999999995E-2</v>
      </c>
      <c r="G154" s="421">
        <f t="shared" ref="G154:G208" si="215">SUM(E154:F154)</f>
        <v>0.35904000000000003</v>
      </c>
      <c r="H154" s="411">
        <v>326025</v>
      </c>
      <c r="I154" s="411">
        <f t="shared" ref="I154:K202" si="216">IFERROR(H154*$G154,0)</f>
        <v>117056.016</v>
      </c>
      <c r="J154" s="409">
        <v>625000</v>
      </c>
      <c r="K154" s="411">
        <f t="shared" si="216"/>
        <v>224400.00000000003</v>
      </c>
      <c r="L154" s="409">
        <v>362250</v>
      </c>
      <c r="M154" s="411">
        <f t="shared" ref="M154" si="217">IFERROR(L154*$G154,0)</f>
        <v>130062.24</v>
      </c>
      <c r="N154" s="409">
        <v>370755</v>
      </c>
      <c r="O154" s="411">
        <f t="shared" ref="O154:Q154" si="218">IFERROR(N154*$G154,0)</f>
        <v>133115.87520000001</v>
      </c>
      <c r="P154" s="409">
        <v>539972</v>
      </c>
      <c r="Q154" s="411">
        <f t="shared" si="218"/>
        <v>193871.54688000001</v>
      </c>
      <c r="R154" s="409">
        <v>24437.5</v>
      </c>
      <c r="S154" s="411">
        <f t="shared" ref="S154:U154" si="219">IFERROR(R154*$G154,0)</f>
        <v>8774.0400000000009</v>
      </c>
      <c r="T154" s="409">
        <v>24437.5</v>
      </c>
      <c r="U154" s="411">
        <f t="shared" si="219"/>
        <v>8774.0400000000009</v>
      </c>
    </row>
    <row r="155" spans="1:21" s="152" customFormat="1" hidden="1" outlineLevel="1">
      <c r="A155" s="150"/>
      <c r="B155" s="187"/>
      <c r="C155" s="153"/>
      <c r="D155" s="150"/>
      <c r="E155" s="145"/>
      <c r="F155" s="146"/>
      <c r="G155" s="421"/>
      <c r="H155" s="411"/>
      <c r="I155" s="411"/>
      <c r="J155" s="409"/>
      <c r="K155" s="411"/>
      <c r="L155" s="409"/>
      <c r="M155" s="411"/>
      <c r="N155" s="409">
        <v>0</v>
      </c>
      <c r="O155" s="411"/>
      <c r="P155" s="409"/>
      <c r="Q155" s="411"/>
      <c r="R155" s="409">
        <v>0</v>
      </c>
      <c r="S155" s="411"/>
      <c r="T155" s="409">
        <v>0</v>
      </c>
      <c r="U155" s="411"/>
    </row>
    <row r="156" spans="1:21" s="152" customFormat="1" ht="102" hidden="1" outlineLevel="1">
      <c r="A156" s="150">
        <f>+A154+1</f>
        <v>2</v>
      </c>
      <c r="B156" s="187" t="s">
        <v>1776</v>
      </c>
      <c r="C156" s="163"/>
      <c r="D156" s="150"/>
      <c r="E156" s="145"/>
      <c r="F156" s="146"/>
      <c r="G156" s="421"/>
      <c r="H156" s="411"/>
      <c r="I156" s="411"/>
      <c r="J156" s="409"/>
      <c r="K156" s="411"/>
      <c r="L156" s="409"/>
      <c r="M156" s="411"/>
      <c r="N156" s="409">
        <v>0</v>
      </c>
      <c r="O156" s="411"/>
      <c r="P156" s="409"/>
      <c r="Q156" s="411"/>
      <c r="R156" s="409">
        <v>0</v>
      </c>
      <c r="S156" s="411"/>
      <c r="T156" s="409">
        <v>0</v>
      </c>
      <c r="U156" s="411"/>
    </row>
    <row r="157" spans="1:21" s="152" customFormat="1" hidden="1" outlineLevel="1">
      <c r="A157" s="150" t="s">
        <v>195</v>
      </c>
      <c r="B157" s="187" t="s">
        <v>428</v>
      </c>
      <c r="C157" s="163"/>
      <c r="D157" s="150" t="s">
        <v>49</v>
      </c>
      <c r="E157" s="145">
        <v>5.2799999999999994</v>
      </c>
      <c r="F157" s="146">
        <v>0</v>
      </c>
      <c r="G157" s="421">
        <f t="shared" si="215"/>
        <v>5.2799999999999994</v>
      </c>
      <c r="H157" s="411">
        <v>18630</v>
      </c>
      <c r="I157" s="411">
        <f t="shared" si="216"/>
        <v>98366.399999999994</v>
      </c>
      <c r="J157" s="409">
        <v>30000</v>
      </c>
      <c r="K157" s="411">
        <f t="shared" si="216"/>
        <v>158399.99999999997</v>
      </c>
      <c r="L157" s="409">
        <v>20700</v>
      </c>
      <c r="M157" s="411">
        <f t="shared" ref="M157" si="220">IFERROR(L157*$G157,0)</f>
        <v>109295.99999999999</v>
      </c>
      <c r="N157" s="409">
        <v>20334</v>
      </c>
      <c r="O157" s="411">
        <f t="shared" ref="O157:Q157" si="221">IFERROR(N157*$G157,0)</f>
        <v>107363.51999999999</v>
      </c>
      <c r="P157" s="409">
        <v>20500</v>
      </c>
      <c r="Q157" s="411">
        <f t="shared" si="221"/>
        <v>108239.99999999999</v>
      </c>
      <c r="R157" s="409">
        <v>9110.2999999999993</v>
      </c>
      <c r="S157" s="411">
        <f t="shared" ref="S157:U157" si="222">IFERROR(R157*$G157,0)</f>
        <v>48102.383999999991</v>
      </c>
      <c r="T157" s="409">
        <v>9110.2999999999993</v>
      </c>
      <c r="U157" s="411">
        <f t="shared" si="222"/>
        <v>48102.383999999991</v>
      </c>
    </row>
    <row r="158" spans="1:21" s="152" customFormat="1" ht="38.25" hidden="1" outlineLevel="1">
      <c r="A158" s="150" t="s">
        <v>196</v>
      </c>
      <c r="B158" s="187" t="s">
        <v>429</v>
      </c>
      <c r="C158" s="163" t="s">
        <v>1039</v>
      </c>
      <c r="D158" s="150" t="s">
        <v>49</v>
      </c>
      <c r="E158" s="145">
        <v>16.367999999999999</v>
      </c>
      <c r="F158" s="146">
        <v>6.6</v>
      </c>
      <c r="G158" s="421">
        <f t="shared" si="215"/>
        <v>22.967999999999996</v>
      </c>
      <c r="H158" s="411">
        <v>18371.7</v>
      </c>
      <c r="I158" s="411">
        <f t="shared" si="216"/>
        <v>421961.20559999993</v>
      </c>
      <c r="J158" s="409">
        <v>27350</v>
      </c>
      <c r="K158" s="411">
        <f t="shared" si="216"/>
        <v>628174.79999999993</v>
      </c>
      <c r="L158" s="409">
        <v>20413</v>
      </c>
      <c r="M158" s="411">
        <f t="shared" ref="M158" si="223">IFERROR(L158*$G158,0)</f>
        <v>468845.78399999993</v>
      </c>
      <c r="N158" s="409">
        <v>19305</v>
      </c>
      <c r="O158" s="411">
        <f t="shared" ref="O158:Q158" si="224">IFERROR(N158*$G158,0)</f>
        <v>443397.23999999993</v>
      </c>
      <c r="P158" s="409">
        <v>18500</v>
      </c>
      <c r="Q158" s="411">
        <f t="shared" si="224"/>
        <v>424907.99999999994</v>
      </c>
      <c r="R158" s="409">
        <v>7707.5874999999996</v>
      </c>
      <c r="S158" s="411">
        <f t="shared" ref="S158:U158" si="225">IFERROR(R158*$G158,0)</f>
        <v>177027.86969999995</v>
      </c>
      <c r="T158" s="409">
        <v>7707.5874999999996</v>
      </c>
      <c r="U158" s="411">
        <f t="shared" si="225"/>
        <v>177027.86969999995</v>
      </c>
    </row>
    <row r="159" spans="1:21" s="152" customFormat="1" hidden="1" outlineLevel="1">
      <c r="A159" s="150"/>
      <c r="B159" s="187"/>
      <c r="C159" s="163"/>
      <c r="D159" s="150"/>
      <c r="E159" s="145"/>
      <c r="F159" s="146"/>
      <c r="G159" s="421"/>
      <c r="H159" s="411"/>
      <c r="I159" s="411"/>
      <c r="J159" s="409"/>
      <c r="K159" s="411"/>
      <c r="L159" s="409"/>
      <c r="M159" s="411"/>
      <c r="N159" s="409">
        <v>0</v>
      </c>
      <c r="O159" s="411"/>
      <c r="P159" s="409"/>
      <c r="Q159" s="411"/>
      <c r="R159" s="409">
        <v>0</v>
      </c>
      <c r="S159" s="411"/>
      <c r="T159" s="409">
        <v>0</v>
      </c>
      <c r="U159" s="411"/>
    </row>
    <row r="160" spans="1:21" s="152" customFormat="1" ht="89.25" hidden="1" outlineLevel="1">
      <c r="A160" s="150">
        <f>+A156+1</f>
        <v>3</v>
      </c>
      <c r="B160" s="190" t="s">
        <v>1777</v>
      </c>
      <c r="C160" s="166" t="s">
        <v>464</v>
      </c>
      <c r="D160" s="150" t="s">
        <v>49</v>
      </c>
      <c r="E160" s="145">
        <v>6.7319999999999993</v>
      </c>
      <c r="F160" s="146">
        <v>3.1680000000000001</v>
      </c>
      <c r="G160" s="421">
        <f t="shared" si="215"/>
        <v>9.8999999999999986</v>
      </c>
      <c r="H160" s="411">
        <v>15007.5</v>
      </c>
      <c r="I160" s="411">
        <f t="shared" si="216"/>
        <v>148574.24999999997</v>
      </c>
      <c r="J160" s="409">
        <v>25000</v>
      </c>
      <c r="K160" s="411">
        <f t="shared" si="216"/>
        <v>247499.99999999997</v>
      </c>
      <c r="L160" s="409">
        <v>16675</v>
      </c>
      <c r="M160" s="411">
        <f t="shared" ref="M160" si="226">IFERROR(L160*$G160,0)</f>
        <v>165082.49999999997</v>
      </c>
      <c r="N160" s="409">
        <v>17374</v>
      </c>
      <c r="O160" s="411">
        <f t="shared" ref="O160:Q160" si="227">IFERROR(N160*$G160,0)</f>
        <v>172002.59999999998</v>
      </c>
      <c r="P160" s="409">
        <v>18500</v>
      </c>
      <c r="Q160" s="411">
        <f t="shared" si="227"/>
        <v>183149.99999999997</v>
      </c>
      <c r="R160" s="409">
        <v>7311.7</v>
      </c>
      <c r="S160" s="411">
        <f t="shared" ref="S160:U160" si="228">IFERROR(R160*$G160,0)</f>
        <v>72385.829999999987</v>
      </c>
      <c r="T160" s="409">
        <v>7311.7</v>
      </c>
      <c r="U160" s="411">
        <f t="shared" si="228"/>
        <v>72385.829999999987</v>
      </c>
    </row>
    <row r="161" spans="1:21" s="152" customFormat="1" hidden="1" outlineLevel="1">
      <c r="A161" s="150"/>
      <c r="B161" s="187"/>
      <c r="C161" s="163"/>
      <c r="D161" s="150"/>
      <c r="E161" s="145"/>
      <c r="F161" s="146"/>
      <c r="G161" s="421"/>
      <c r="H161" s="411"/>
      <c r="I161" s="411"/>
      <c r="J161" s="409"/>
      <c r="K161" s="411"/>
      <c r="L161" s="409"/>
      <c r="M161" s="411"/>
      <c r="N161" s="409">
        <v>0</v>
      </c>
      <c r="O161" s="411"/>
      <c r="P161" s="409"/>
      <c r="Q161" s="411"/>
      <c r="R161" s="409">
        <v>0</v>
      </c>
      <c r="S161" s="411"/>
      <c r="T161" s="409">
        <v>0</v>
      </c>
      <c r="U161" s="411"/>
    </row>
    <row r="162" spans="1:21" s="170" customFormat="1" ht="331.5" hidden="1" outlineLevel="1">
      <c r="A162" s="167">
        <f>+A160+1</f>
        <v>4</v>
      </c>
      <c r="B162" s="190" t="s">
        <v>1778</v>
      </c>
      <c r="C162" s="162"/>
      <c r="D162" s="167"/>
      <c r="E162" s="168"/>
      <c r="F162" s="169"/>
      <c r="G162" s="421"/>
      <c r="H162" s="411"/>
      <c r="I162" s="411"/>
      <c r="J162" s="414"/>
      <c r="K162" s="411"/>
      <c r="L162" s="414"/>
      <c r="M162" s="411"/>
      <c r="N162" s="414">
        <v>0</v>
      </c>
      <c r="O162" s="411"/>
      <c r="P162" s="414"/>
      <c r="Q162" s="411"/>
      <c r="R162" s="414">
        <v>0</v>
      </c>
      <c r="S162" s="411"/>
      <c r="T162" s="414">
        <v>0</v>
      </c>
      <c r="U162" s="411"/>
    </row>
    <row r="163" spans="1:21" s="170" customFormat="1" ht="25.5" hidden="1" outlineLevel="1">
      <c r="A163" s="167" t="s">
        <v>4</v>
      </c>
      <c r="B163" s="190" t="s">
        <v>492</v>
      </c>
      <c r="C163" s="166" t="s">
        <v>430</v>
      </c>
      <c r="D163" s="167" t="s">
        <v>193</v>
      </c>
      <c r="E163" s="168">
        <v>5</v>
      </c>
      <c r="F163" s="145">
        <v>0</v>
      </c>
      <c r="G163" s="421">
        <f t="shared" si="215"/>
        <v>5</v>
      </c>
      <c r="H163" s="411">
        <v>46575</v>
      </c>
      <c r="I163" s="411">
        <f t="shared" si="216"/>
        <v>232875</v>
      </c>
      <c r="J163" s="414">
        <v>145000</v>
      </c>
      <c r="K163" s="411">
        <f t="shared" si="216"/>
        <v>725000</v>
      </c>
      <c r="L163" s="414">
        <v>51750</v>
      </c>
      <c r="M163" s="411">
        <f t="shared" ref="M163" si="229">IFERROR(L163*$G163,0)</f>
        <v>258750</v>
      </c>
      <c r="N163" s="414">
        <v>65100</v>
      </c>
      <c r="O163" s="411">
        <f t="shared" ref="O163:Q163" si="230">IFERROR(N163*$G163,0)</f>
        <v>325500</v>
      </c>
      <c r="P163" s="414">
        <v>95000</v>
      </c>
      <c r="Q163" s="411">
        <f t="shared" si="230"/>
        <v>475000</v>
      </c>
      <c r="R163" s="414">
        <v>36656.25</v>
      </c>
      <c r="S163" s="411">
        <f t="shared" ref="S163:U163" si="231">IFERROR(R163*$G163,0)</f>
        <v>183281.25</v>
      </c>
      <c r="T163" s="414">
        <v>36656.25</v>
      </c>
      <c r="U163" s="411">
        <f t="shared" si="231"/>
        <v>183281.25</v>
      </c>
    </row>
    <row r="164" spans="1:21" s="170" customFormat="1" ht="25.5" hidden="1" outlineLevel="1">
      <c r="A164" s="167" t="s">
        <v>5</v>
      </c>
      <c r="B164" s="190" t="s">
        <v>493</v>
      </c>
      <c r="C164" s="166" t="s">
        <v>430</v>
      </c>
      <c r="D164" s="167" t="s">
        <v>193</v>
      </c>
      <c r="E164" s="168">
        <v>2</v>
      </c>
      <c r="F164" s="145">
        <v>0</v>
      </c>
      <c r="G164" s="421">
        <f t="shared" si="215"/>
        <v>2</v>
      </c>
      <c r="H164" s="411">
        <v>87975</v>
      </c>
      <c r="I164" s="411">
        <f t="shared" si="216"/>
        <v>175950</v>
      </c>
      <c r="J164" s="414">
        <v>216000</v>
      </c>
      <c r="K164" s="411">
        <f t="shared" si="216"/>
        <v>432000</v>
      </c>
      <c r="L164" s="414">
        <v>97750</v>
      </c>
      <c r="M164" s="411">
        <f t="shared" ref="M164" si="232">IFERROR(L164*$G164,0)</f>
        <v>195500</v>
      </c>
      <c r="N164" s="414">
        <v>122388</v>
      </c>
      <c r="O164" s="411">
        <f t="shared" ref="O164:Q164" si="233">IFERROR(N164*$G164,0)</f>
        <v>244776</v>
      </c>
      <c r="P164" s="414">
        <v>120000</v>
      </c>
      <c r="Q164" s="411">
        <f t="shared" si="233"/>
        <v>240000</v>
      </c>
      <c r="R164" s="414">
        <v>66958.75</v>
      </c>
      <c r="S164" s="411">
        <f t="shared" ref="S164:U164" si="234">IFERROR(R164*$G164,0)</f>
        <v>133917.5</v>
      </c>
      <c r="T164" s="414">
        <v>66958.75</v>
      </c>
      <c r="U164" s="411">
        <f t="shared" si="234"/>
        <v>133917.5</v>
      </c>
    </row>
    <row r="165" spans="1:21" s="152" customFormat="1" hidden="1" outlineLevel="1">
      <c r="A165" s="150"/>
      <c r="B165" s="187"/>
      <c r="C165" s="163"/>
      <c r="D165" s="150"/>
      <c r="E165" s="145"/>
      <c r="F165" s="146"/>
      <c r="G165" s="421"/>
      <c r="H165" s="411"/>
      <c r="I165" s="411"/>
      <c r="J165" s="409"/>
      <c r="K165" s="411"/>
      <c r="L165" s="409"/>
      <c r="M165" s="411"/>
      <c r="N165" s="409">
        <v>0</v>
      </c>
      <c r="O165" s="411"/>
      <c r="P165" s="409"/>
      <c r="Q165" s="411"/>
      <c r="R165" s="409">
        <v>0</v>
      </c>
      <c r="S165" s="411"/>
      <c r="T165" s="409">
        <v>0</v>
      </c>
      <c r="U165" s="411"/>
    </row>
    <row r="166" spans="1:21" s="152" customFormat="1" ht="255" hidden="1" outlineLevel="1">
      <c r="A166" s="150">
        <f>+A162+1</f>
        <v>5</v>
      </c>
      <c r="B166" s="190" t="s">
        <v>1779</v>
      </c>
      <c r="C166" s="162"/>
      <c r="D166" s="150"/>
      <c r="E166" s="145"/>
      <c r="F166" s="146"/>
      <c r="G166" s="421"/>
      <c r="H166" s="411"/>
      <c r="I166" s="411"/>
      <c r="J166" s="409"/>
      <c r="K166" s="411"/>
      <c r="L166" s="409"/>
      <c r="M166" s="411"/>
      <c r="N166" s="409">
        <v>0</v>
      </c>
      <c r="O166" s="411"/>
      <c r="P166" s="409"/>
      <c r="Q166" s="411"/>
      <c r="R166" s="409">
        <v>0</v>
      </c>
      <c r="S166" s="411"/>
      <c r="T166" s="409">
        <v>0</v>
      </c>
      <c r="U166" s="411"/>
    </row>
    <row r="167" spans="1:21" s="152" customFormat="1" hidden="1" outlineLevel="1">
      <c r="A167" s="150" t="s">
        <v>195</v>
      </c>
      <c r="B167" s="190" t="s">
        <v>494</v>
      </c>
      <c r="C167" s="166"/>
      <c r="D167" s="150" t="s">
        <v>162</v>
      </c>
      <c r="E167" s="145">
        <v>0</v>
      </c>
      <c r="F167" s="146">
        <v>0</v>
      </c>
      <c r="G167" s="421"/>
      <c r="H167" s="411"/>
      <c r="I167" s="411">
        <f t="shared" si="216"/>
        <v>0</v>
      </c>
      <c r="J167" s="409"/>
      <c r="K167" s="411">
        <f t="shared" si="216"/>
        <v>0</v>
      </c>
      <c r="L167" s="409"/>
      <c r="M167" s="411">
        <f t="shared" ref="M167" si="235">IFERROR(L167*$G167,0)</f>
        <v>0</v>
      </c>
      <c r="N167" s="409">
        <v>54288</v>
      </c>
      <c r="O167" s="411">
        <f t="shared" ref="O167:Q167" si="236">IFERROR(N167*$G167,0)</f>
        <v>0</v>
      </c>
      <c r="P167" s="409"/>
      <c r="Q167" s="411">
        <f t="shared" si="236"/>
        <v>0</v>
      </c>
      <c r="R167" s="409">
        <v>44476.25</v>
      </c>
      <c r="S167" s="411">
        <f t="shared" ref="S167:U167" si="237">IFERROR(R167*$G167,0)</f>
        <v>0</v>
      </c>
      <c r="T167" s="409">
        <v>44476.25</v>
      </c>
      <c r="U167" s="411">
        <f t="shared" si="237"/>
        <v>0</v>
      </c>
    </row>
    <row r="168" spans="1:21" s="152" customFormat="1" hidden="1" outlineLevel="1">
      <c r="A168" s="150" t="s">
        <v>196</v>
      </c>
      <c r="B168" s="190" t="s">
        <v>495</v>
      </c>
      <c r="C168" s="166"/>
      <c r="D168" s="150" t="s">
        <v>162</v>
      </c>
      <c r="E168" s="145">
        <v>0</v>
      </c>
      <c r="F168" s="146">
        <v>0</v>
      </c>
      <c r="G168" s="421"/>
      <c r="H168" s="411"/>
      <c r="I168" s="411">
        <f t="shared" si="216"/>
        <v>0</v>
      </c>
      <c r="J168" s="409"/>
      <c r="K168" s="411">
        <f t="shared" si="216"/>
        <v>0</v>
      </c>
      <c r="L168" s="409"/>
      <c r="M168" s="411">
        <f t="shared" ref="M168" si="238">IFERROR(L168*$G168,0)</f>
        <v>0</v>
      </c>
      <c r="N168" s="409">
        <v>84564</v>
      </c>
      <c r="O168" s="411">
        <f t="shared" ref="O168:Q168" si="239">IFERROR(N168*$G168,0)</f>
        <v>0</v>
      </c>
      <c r="P168" s="409"/>
      <c r="Q168" s="411">
        <f t="shared" si="239"/>
        <v>0</v>
      </c>
      <c r="R168" s="409">
        <v>86508.75</v>
      </c>
      <c r="S168" s="411">
        <f t="shared" ref="S168:U168" si="240">IFERROR(R168*$G168,0)</f>
        <v>0</v>
      </c>
      <c r="T168" s="409">
        <v>86508.75</v>
      </c>
      <c r="U168" s="411">
        <f t="shared" si="240"/>
        <v>0</v>
      </c>
    </row>
    <row r="169" spans="1:21" s="152" customFormat="1" hidden="1" outlineLevel="1">
      <c r="A169" s="150"/>
      <c r="B169" s="187"/>
      <c r="C169" s="163"/>
      <c r="D169" s="150"/>
      <c r="E169" s="145"/>
      <c r="F169" s="146"/>
      <c r="G169" s="421"/>
      <c r="H169" s="411"/>
      <c r="I169" s="411"/>
      <c r="J169" s="409"/>
      <c r="K169" s="411"/>
      <c r="L169" s="409"/>
      <c r="M169" s="411"/>
      <c r="N169" s="409">
        <v>0</v>
      </c>
      <c r="O169" s="411"/>
      <c r="P169" s="409"/>
      <c r="Q169" s="411"/>
      <c r="R169" s="409">
        <v>0</v>
      </c>
      <c r="S169" s="411"/>
      <c r="T169" s="409">
        <v>0</v>
      </c>
      <c r="U169" s="411"/>
    </row>
    <row r="170" spans="1:21" s="152" customFormat="1" ht="178.5" hidden="1" outlineLevel="1">
      <c r="A170" s="150">
        <f>+A166+1</f>
        <v>6</v>
      </c>
      <c r="B170" s="187" t="s">
        <v>1780</v>
      </c>
      <c r="C170" s="153"/>
      <c r="D170" s="150"/>
      <c r="E170" s="145"/>
      <c r="F170" s="146"/>
      <c r="G170" s="421"/>
      <c r="H170" s="411"/>
      <c r="I170" s="411"/>
      <c r="J170" s="409"/>
      <c r="K170" s="411"/>
      <c r="L170" s="409"/>
      <c r="M170" s="411"/>
      <c r="N170" s="409">
        <v>0</v>
      </c>
      <c r="O170" s="411"/>
      <c r="P170" s="409"/>
      <c r="Q170" s="411"/>
      <c r="R170" s="409">
        <v>0</v>
      </c>
      <c r="S170" s="411"/>
      <c r="T170" s="409">
        <v>0</v>
      </c>
      <c r="U170" s="411"/>
    </row>
    <row r="171" spans="1:21" s="152" customFormat="1" hidden="1" outlineLevel="1">
      <c r="A171" s="150" t="s">
        <v>195</v>
      </c>
      <c r="B171" s="187" t="s">
        <v>365</v>
      </c>
      <c r="C171" s="148"/>
      <c r="D171" s="150" t="s">
        <v>160</v>
      </c>
      <c r="E171" s="145">
        <v>0</v>
      </c>
      <c r="F171" s="146">
        <v>0</v>
      </c>
      <c r="G171" s="421"/>
      <c r="H171" s="411"/>
      <c r="I171" s="411">
        <f t="shared" si="216"/>
        <v>0</v>
      </c>
      <c r="J171" s="409"/>
      <c r="K171" s="411">
        <f t="shared" si="216"/>
        <v>0</v>
      </c>
      <c r="L171" s="409"/>
      <c r="M171" s="411">
        <f t="shared" ref="M171" si="241">IFERROR(L171*$G171,0)</f>
        <v>0</v>
      </c>
      <c r="N171" s="409">
        <v>6243</v>
      </c>
      <c r="O171" s="411">
        <f t="shared" ref="O171:Q171" si="242">IFERROR(N171*$G171,0)</f>
        <v>0</v>
      </c>
      <c r="P171" s="409"/>
      <c r="Q171" s="411">
        <f t="shared" si="242"/>
        <v>0</v>
      </c>
      <c r="R171" s="409">
        <v>5522.875</v>
      </c>
      <c r="S171" s="411">
        <f t="shared" ref="S171:U171" si="243">IFERROR(R171*$G171,0)</f>
        <v>0</v>
      </c>
      <c r="T171" s="409">
        <v>5522.875</v>
      </c>
      <c r="U171" s="411">
        <f t="shared" si="243"/>
        <v>0</v>
      </c>
    </row>
    <row r="172" spans="1:21" s="152" customFormat="1" hidden="1" outlineLevel="1">
      <c r="A172" s="150" t="s">
        <v>196</v>
      </c>
      <c r="B172" s="187" t="s">
        <v>366</v>
      </c>
      <c r="C172" s="148"/>
      <c r="D172" s="150" t="s">
        <v>160</v>
      </c>
      <c r="E172" s="145">
        <v>0</v>
      </c>
      <c r="F172" s="146">
        <v>0</v>
      </c>
      <c r="G172" s="421"/>
      <c r="H172" s="411"/>
      <c r="I172" s="411">
        <f t="shared" si="216"/>
        <v>0</v>
      </c>
      <c r="J172" s="409"/>
      <c r="K172" s="411">
        <f t="shared" si="216"/>
        <v>0</v>
      </c>
      <c r="L172" s="409"/>
      <c r="M172" s="411">
        <f t="shared" ref="M172" si="244">IFERROR(L172*$G172,0)</f>
        <v>0</v>
      </c>
      <c r="N172" s="409">
        <v>8194</v>
      </c>
      <c r="O172" s="411">
        <f t="shared" ref="O172:Q172" si="245">IFERROR(N172*$G172,0)</f>
        <v>0</v>
      </c>
      <c r="P172" s="409"/>
      <c r="Q172" s="411">
        <f t="shared" si="245"/>
        <v>0</v>
      </c>
      <c r="R172" s="409">
        <v>6256</v>
      </c>
      <c r="S172" s="411">
        <f t="shared" ref="S172:U172" si="246">IFERROR(R172*$G172,0)</f>
        <v>0</v>
      </c>
      <c r="T172" s="409">
        <v>6256</v>
      </c>
      <c r="U172" s="411">
        <f t="shared" si="246"/>
        <v>0</v>
      </c>
    </row>
    <row r="173" spans="1:21" s="152" customFormat="1" ht="51" hidden="1" outlineLevel="1">
      <c r="A173" s="150" t="s">
        <v>197</v>
      </c>
      <c r="B173" s="187" t="s">
        <v>431</v>
      </c>
      <c r="C173" s="148" t="s">
        <v>461</v>
      </c>
      <c r="D173" s="150" t="s">
        <v>160</v>
      </c>
      <c r="E173" s="145">
        <v>5.6760000000000002</v>
      </c>
      <c r="F173" s="146">
        <v>0</v>
      </c>
      <c r="G173" s="421">
        <f t="shared" si="215"/>
        <v>5.6760000000000002</v>
      </c>
      <c r="H173" s="411">
        <v>5692.5</v>
      </c>
      <c r="I173" s="411">
        <f t="shared" si="216"/>
        <v>32310.63</v>
      </c>
      <c r="J173" s="409">
        <v>8000</v>
      </c>
      <c r="K173" s="411">
        <f t="shared" si="216"/>
        <v>45408</v>
      </c>
      <c r="L173" s="409">
        <v>6325</v>
      </c>
      <c r="M173" s="411">
        <f t="shared" ref="M173" si="247">IFERROR(L173*$G173,0)</f>
        <v>35900.700000000004</v>
      </c>
      <c r="N173" s="409">
        <v>5274</v>
      </c>
      <c r="O173" s="411">
        <f t="shared" ref="O173:Q173" si="248">IFERROR(N173*$G173,0)</f>
        <v>29935.224000000002</v>
      </c>
      <c r="P173" s="409">
        <v>6500</v>
      </c>
      <c r="Q173" s="411">
        <f t="shared" si="248"/>
        <v>36894</v>
      </c>
      <c r="R173" s="409">
        <v>5004.8</v>
      </c>
      <c r="S173" s="411">
        <f t="shared" ref="S173:U173" si="249">IFERROR(R173*$G173,0)</f>
        <v>28407.2448</v>
      </c>
      <c r="T173" s="409">
        <v>5004.8</v>
      </c>
      <c r="U173" s="411">
        <f t="shared" si="249"/>
        <v>28407.2448</v>
      </c>
    </row>
    <row r="174" spans="1:21" s="152" customFormat="1" hidden="1" outlineLevel="1">
      <c r="A174" s="150"/>
      <c r="B174" s="187"/>
      <c r="C174" s="153"/>
      <c r="D174" s="150"/>
      <c r="E174" s="145"/>
      <c r="F174" s="146"/>
      <c r="G174" s="421"/>
      <c r="H174" s="411"/>
      <c r="I174" s="411"/>
      <c r="J174" s="409"/>
      <c r="K174" s="411"/>
      <c r="L174" s="409"/>
      <c r="M174" s="411"/>
      <c r="N174" s="409">
        <v>0</v>
      </c>
      <c r="O174" s="411"/>
      <c r="P174" s="409"/>
      <c r="Q174" s="411"/>
      <c r="R174" s="409">
        <v>0</v>
      </c>
      <c r="S174" s="411"/>
      <c r="T174" s="409">
        <v>0</v>
      </c>
      <c r="U174" s="411"/>
    </row>
    <row r="175" spans="1:21" s="152" customFormat="1" ht="331.5" hidden="1" outlineLevel="1">
      <c r="A175" s="150">
        <f>+A170+1</f>
        <v>7</v>
      </c>
      <c r="B175" s="187" t="s">
        <v>1781</v>
      </c>
      <c r="C175" s="153"/>
      <c r="D175" s="150"/>
      <c r="E175" s="145"/>
      <c r="F175" s="146"/>
      <c r="G175" s="421"/>
      <c r="H175" s="411"/>
      <c r="I175" s="411"/>
      <c r="J175" s="409"/>
      <c r="K175" s="411"/>
      <c r="L175" s="409"/>
      <c r="M175" s="411"/>
      <c r="N175" s="409">
        <v>0</v>
      </c>
      <c r="O175" s="411"/>
      <c r="P175" s="409"/>
      <c r="Q175" s="411"/>
      <c r="R175" s="409">
        <v>0</v>
      </c>
      <c r="S175" s="411"/>
      <c r="T175" s="409">
        <v>0</v>
      </c>
      <c r="U175" s="411"/>
    </row>
    <row r="176" spans="1:21" s="152" customFormat="1" hidden="1" outlineLevel="1">
      <c r="A176" s="150" t="s">
        <v>195</v>
      </c>
      <c r="B176" s="187" t="s">
        <v>496</v>
      </c>
      <c r="C176" s="148"/>
      <c r="D176" s="150" t="s">
        <v>160</v>
      </c>
      <c r="E176" s="145">
        <v>0</v>
      </c>
      <c r="F176" s="146">
        <v>0</v>
      </c>
      <c r="G176" s="421"/>
      <c r="H176" s="411"/>
      <c r="I176" s="411">
        <f t="shared" si="216"/>
        <v>0</v>
      </c>
      <c r="J176" s="409"/>
      <c r="K176" s="411">
        <f t="shared" si="216"/>
        <v>0</v>
      </c>
      <c r="L176" s="409"/>
      <c r="M176" s="411">
        <f t="shared" ref="M176" si="250">IFERROR(L176*$G176,0)</f>
        <v>0</v>
      </c>
      <c r="N176" s="409">
        <v>59450</v>
      </c>
      <c r="O176" s="411">
        <f t="shared" ref="O176:Q176" si="251">IFERROR(N176*$G176,0)</f>
        <v>0</v>
      </c>
      <c r="P176" s="409"/>
      <c r="Q176" s="411">
        <f t="shared" si="251"/>
        <v>0</v>
      </c>
      <c r="R176" s="409">
        <v>7893.3125</v>
      </c>
      <c r="S176" s="411">
        <f t="shared" ref="S176:U176" si="252">IFERROR(R176*$G176,0)</f>
        <v>0</v>
      </c>
      <c r="T176" s="409">
        <v>7893.3125</v>
      </c>
      <c r="U176" s="411">
        <f t="shared" si="252"/>
        <v>0</v>
      </c>
    </row>
    <row r="177" spans="1:21" s="152" customFormat="1" hidden="1" outlineLevel="1">
      <c r="A177" s="150" t="s">
        <v>196</v>
      </c>
      <c r="B177" s="190" t="s">
        <v>497</v>
      </c>
      <c r="C177" s="166"/>
      <c r="D177" s="150" t="s">
        <v>15</v>
      </c>
      <c r="E177" s="145">
        <v>0</v>
      </c>
      <c r="F177" s="146">
        <v>0</v>
      </c>
      <c r="G177" s="421"/>
      <c r="H177" s="411"/>
      <c r="I177" s="411">
        <f t="shared" si="216"/>
        <v>0</v>
      </c>
      <c r="J177" s="409"/>
      <c r="K177" s="411">
        <f t="shared" si="216"/>
        <v>0</v>
      </c>
      <c r="L177" s="409"/>
      <c r="M177" s="411">
        <f t="shared" ref="M177" si="253">IFERROR(L177*$G177,0)</f>
        <v>0</v>
      </c>
      <c r="N177" s="409">
        <v>208800</v>
      </c>
      <c r="O177" s="411">
        <f t="shared" ref="O177:Q177" si="254">IFERROR(N177*$G177,0)</f>
        <v>0</v>
      </c>
      <c r="P177" s="409"/>
      <c r="Q177" s="411">
        <f t="shared" si="254"/>
        <v>0</v>
      </c>
      <c r="R177" s="409">
        <v>34603.5</v>
      </c>
      <c r="S177" s="411">
        <f t="shared" ref="S177:U177" si="255">IFERROR(R177*$G177,0)</f>
        <v>0</v>
      </c>
      <c r="T177" s="409">
        <v>34603.5</v>
      </c>
      <c r="U177" s="411">
        <f t="shared" si="255"/>
        <v>0</v>
      </c>
    </row>
    <row r="178" spans="1:21" s="152" customFormat="1" hidden="1" outlineLevel="1">
      <c r="A178" s="150" t="s">
        <v>197</v>
      </c>
      <c r="B178" s="190" t="s">
        <v>498</v>
      </c>
      <c r="C178" s="166"/>
      <c r="D178" s="150" t="s">
        <v>15</v>
      </c>
      <c r="E178" s="145">
        <v>0</v>
      </c>
      <c r="F178" s="146">
        <v>0</v>
      </c>
      <c r="G178" s="421"/>
      <c r="H178" s="411"/>
      <c r="I178" s="411">
        <f t="shared" si="216"/>
        <v>0</v>
      </c>
      <c r="J178" s="409"/>
      <c r="K178" s="411">
        <f t="shared" si="216"/>
        <v>0</v>
      </c>
      <c r="L178" s="409"/>
      <c r="M178" s="411">
        <f t="shared" ref="M178" si="256">IFERROR(L178*$G178,0)</f>
        <v>0</v>
      </c>
      <c r="N178" s="409">
        <v>344520</v>
      </c>
      <c r="O178" s="411">
        <f t="shared" ref="O178:Q178" si="257">IFERROR(N178*$G178,0)</f>
        <v>0</v>
      </c>
      <c r="P178" s="409"/>
      <c r="Q178" s="411">
        <f t="shared" si="257"/>
        <v>0</v>
      </c>
      <c r="R178" s="409">
        <v>37731.5</v>
      </c>
      <c r="S178" s="411">
        <f t="shared" ref="S178:U178" si="258">IFERROR(R178*$G178,0)</f>
        <v>0</v>
      </c>
      <c r="T178" s="409">
        <v>37731.5</v>
      </c>
      <c r="U178" s="411">
        <f t="shared" si="258"/>
        <v>0</v>
      </c>
    </row>
    <row r="179" spans="1:21" s="152" customFormat="1" hidden="1" outlineLevel="1">
      <c r="A179" s="150"/>
      <c r="B179" s="187"/>
      <c r="C179" s="153"/>
      <c r="D179" s="150"/>
      <c r="E179" s="145"/>
      <c r="F179" s="146"/>
      <c r="G179" s="421"/>
      <c r="H179" s="411"/>
      <c r="I179" s="411"/>
      <c r="J179" s="409"/>
      <c r="K179" s="411"/>
      <c r="L179" s="409"/>
      <c r="M179" s="411"/>
      <c r="N179" s="409">
        <v>0</v>
      </c>
      <c r="O179" s="411"/>
      <c r="P179" s="409"/>
      <c r="Q179" s="411"/>
      <c r="R179" s="409">
        <v>0</v>
      </c>
      <c r="S179" s="411"/>
      <c r="T179" s="409">
        <v>0</v>
      </c>
      <c r="U179" s="411"/>
    </row>
    <row r="180" spans="1:21" s="152" customFormat="1" ht="51" hidden="1" outlineLevel="1">
      <c r="A180" s="150">
        <f>+A175+1</f>
        <v>8</v>
      </c>
      <c r="B180" s="187" t="s">
        <v>1782</v>
      </c>
      <c r="C180" s="153"/>
      <c r="D180" s="150"/>
      <c r="E180" s="145"/>
      <c r="F180" s="146"/>
      <c r="G180" s="421"/>
      <c r="H180" s="411"/>
      <c r="I180" s="411"/>
      <c r="J180" s="409"/>
      <c r="K180" s="411"/>
      <c r="L180" s="409"/>
      <c r="M180" s="411"/>
      <c r="N180" s="409">
        <v>0</v>
      </c>
      <c r="O180" s="411"/>
      <c r="P180" s="409"/>
      <c r="Q180" s="411"/>
      <c r="R180" s="409">
        <v>0</v>
      </c>
      <c r="S180" s="411"/>
      <c r="T180" s="409">
        <v>0</v>
      </c>
      <c r="U180" s="411"/>
    </row>
    <row r="181" spans="1:21" s="152" customFormat="1" hidden="1" outlineLevel="1">
      <c r="A181" s="150" t="s">
        <v>195</v>
      </c>
      <c r="B181" s="190" t="s">
        <v>499</v>
      </c>
      <c r="C181" s="166"/>
      <c r="D181" s="150" t="s">
        <v>162</v>
      </c>
      <c r="E181" s="145">
        <v>0</v>
      </c>
      <c r="F181" s="146">
        <v>0</v>
      </c>
      <c r="G181" s="421"/>
      <c r="H181" s="411"/>
      <c r="I181" s="411">
        <f t="shared" si="216"/>
        <v>0</v>
      </c>
      <c r="J181" s="409"/>
      <c r="K181" s="411">
        <f t="shared" si="216"/>
        <v>0</v>
      </c>
      <c r="L181" s="409"/>
      <c r="M181" s="411">
        <f t="shared" ref="M181" si="259">IFERROR(L181*$G181,0)</f>
        <v>0</v>
      </c>
      <c r="N181" s="409">
        <v>69600</v>
      </c>
      <c r="O181" s="411">
        <f t="shared" ref="O181:Q181" si="260">IFERROR(N181*$G181,0)</f>
        <v>0</v>
      </c>
      <c r="P181" s="409"/>
      <c r="Q181" s="411">
        <f t="shared" si="260"/>
        <v>0</v>
      </c>
      <c r="R181" s="409">
        <v>35190</v>
      </c>
      <c r="S181" s="411">
        <f t="shared" ref="S181:U181" si="261">IFERROR(R181*$G181,0)</f>
        <v>0</v>
      </c>
      <c r="T181" s="409">
        <v>35190</v>
      </c>
      <c r="U181" s="411">
        <f t="shared" si="261"/>
        <v>0</v>
      </c>
    </row>
    <row r="182" spans="1:21" s="152" customFormat="1" hidden="1" outlineLevel="1">
      <c r="A182" s="150" t="s">
        <v>196</v>
      </c>
      <c r="B182" s="190" t="s">
        <v>500</v>
      </c>
      <c r="C182" s="166"/>
      <c r="D182" s="150" t="s">
        <v>162</v>
      </c>
      <c r="E182" s="145">
        <v>0</v>
      </c>
      <c r="F182" s="146">
        <v>0</v>
      </c>
      <c r="G182" s="421"/>
      <c r="H182" s="411"/>
      <c r="I182" s="411">
        <f t="shared" si="216"/>
        <v>0</v>
      </c>
      <c r="J182" s="409"/>
      <c r="K182" s="411">
        <f t="shared" si="216"/>
        <v>0</v>
      </c>
      <c r="L182" s="409"/>
      <c r="M182" s="411">
        <f t="shared" ref="M182" si="262">IFERROR(L182*$G182,0)</f>
        <v>0</v>
      </c>
      <c r="N182" s="409">
        <v>134850</v>
      </c>
      <c r="O182" s="411">
        <f t="shared" ref="O182:Q182" si="263">IFERROR(N182*$G182,0)</f>
        <v>0</v>
      </c>
      <c r="P182" s="409"/>
      <c r="Q182" s="411">
        <f t="shared" si="263"/>
        <v>0</v>
      </c>
      <c r="R182" s="409">
        <v>41055</v>
      </c>
      <c r="S182" s="411">
        <f t="shared" ref="S182:U182" si="264">IFERROR(R182*$G182,0)</f>
        <v>0</v>
      </c>
      <c r="T182" s="409">
        <v>41055</v>
      </c>
      <c r="U182" s="411">
        <f t="shared" si="264"/>
        <v>0</v>
      </c>
    </row>
    <row r="183" spans="1:21" s="152" customFormat="1" hidden="1" outlineLevel="1">
      <c r="A183" s="150"/>
      <c r="B183" s="187"/>
      <c r="C183" s="153"/>
      <c r="D183" s="150"/>
      <c r="E183" s="145"/>
      <c r="F183" s="146"/>
      <c r="G183" s="421"/>
      <c r="H183" s="411"/>
      <c r="I183" s="411"/>
      <c r="J183" s="409"/>
      <c r="K183" s="411"/>
      <c r="L183" s="409"/>
      <c r="M183" s="411"/>
      <c r="N183" s="409">
        <v>0</v>
      </c>
      <c r="O183" s="411"/>
      <c r="P183" s="409"/>
      <c r="Q183" s="411"/>
      <c r="R183" s="409">
        <v>0</v>
      </c>
      <c r="S183" s="411"/>
      <c r="T183" s="409">
        <v>0</v>
      </c>
      <c r="U183" s="411"/>
    </row>
    <row r="184" spans="1:21" s="152" customFormat="1" ht="51" hidden="1" outlineLevel="1">
      <c r="A184" s="150">
        <f>+A180+1</f>
        <v>9</v>
      </c>
      <c r="B184" s="187" t="s">
        <v>1783</v>
      </c>
      <c r="C184" s="153"/>
      <c r="D184" s="150"/>
      <c r="E184" s="145"/>
      <c r="F184" s="146"/>
      <c r="G184" s="421"/>
      <c r="H184" s="411"/>
      <c r="I184" s="411"/>
      <c r="J184" s="409"/>
      <c r="K184" s="411"/>
      <c r="L184" s="409"/>
      <c r="M184" s="411"/>
      <c r="N184" s="409">
        <v>0</v>
      </c>
      <c r="O184" s="411"/>
      <c r="P184" s="409"/>
      <c r="Q184" s="411"/>
      <c r="R184" s="409">
        <v>0</v>
      </c>
      <c r="S184" s="411"/>
      <c r="T184" s="409">
        <v>0</v>
      </c>
      <c r="U184" s="411"/>
    </row>
    <row r="185" spans="1:21" s="152" customFormat="1" hidden="1" outlineLevel="1">
      <c r="A185" s="150" t="s">
        <v>195</v>
      </c>
      <c r="B185" s="190" t="s">
        <v>499</v>
      </c>
      <c r="C185" s="166"/>
      <c r="D185" s="150" t="s">
        <v>162</v>
      </c>
      <c r="E185" s="145">
        <v>0</v>
      </c>
      <c r="F185" s="146">
        <v>0</v>
      </c>
      <c r="G185" s="421"/>
      <c r="H185" s="411"/>
      <c r="I185" s="411">
        <f t="shared" si="216"/>
        <v>0</v>
      </c>
      <c r="J185" s="409"/>
      <c r="K185" s="411">
        <f t="shared" si="216"/>
        <v>0</v>
      </c>
      <c r="L185" s="409"/>
      <c r="M185" s="411">
        <f t="shared" ref="M185" si="265">IFERROR(L185*$G185,0)</f>
        <v>0</v>
      </c>
      <c r="N185" s="409">
        <v>65888</v>
      </c>
      <c r="O185" s="411">
        <f t="shared" ref="O185:Q185" si="266">IFERROR(N185*$G185,0)</f>
        <v>0</v>
      </c>
      <c r="P185" s="409"/>
      <c r="Q185" s="411">
        <f t="shared" si="266"/>
        <v>0</v>
      </c>
      <c r="R185" s="409">
        <v>37145</v>
      </c>
      <c r="S185" s="411">
        <f t="shared" ref="S185:U185" si="267">IFERROR(R185*$G185,0)</f>
        <v>0</v>
      </c>
      <c r="T185" s="409">
        <v>37145</v>
      </c>
      <c r="U185" s="411">
        <f t="shared" si="267"/>
        <v>0</v>
      </c>
    </row>
    <row r="186" spans="1:21" s="152" customFormat="1" hidden="1" outlineLevel="1">
      <c r="A186" s="150" t="s">
        <v>196</v>
      </c>
      <c r="B186" s="190" t="s">
        <v>500</v>
      </c>
      <c r="C186" s="166"/>
      <c r="D186" s="150" t="s">
        <v>162</v>
      </c>
      <c r="E186" s="145">
        <v>0</v>
      </c>
      <c r="F186" s="146">
        <v>0</v>
      </c>
      <c r="G186" s="421"/>
      <c r="H186" s="411"/>
      <c r="I186" s="411">
        <f t="shared" si="216"/>
        <v>0</v>
      </c>
      <c r="J186" s="409"/>
      <c r="K186" s="411">
        <f t="shared" si="216"/>
        <v>0</v>
      </c>
      <c r="L186" s="409"/>
      <c r="M186" s="411">
        <f t="shared" ref="M186" si="268">IFERROR(L186*$G186,0)</f>
        <v>0</v>
      </c>
      <c r="N186" s="409">
        <v>129282</v>
      </c>
      <c r="O186" s="411">
        <f t="shared" ref="O186:Q186" si="269">IFERROR(N186*$G186,0)</f>
        <v>0</v>
      </c>
      <c r="P186" s="409"/>
      <c r="Q186" s="411">
        <f t="shared" si="269"/>
        <v>0</v>
      </c>
      <c r="R186" s="409">
        <v>43987.5</v>
      </c>
      <c r="S186" s="411">
        <f t="shared" ref="S186:U186" si="270">IFERROR(R186*$G186,0)</f>
        <v>0</v>
      </c>
      <c r="T186" s="409">
        <v>43987.5</v>
      </c>
      <c r="U186" s="411">
        <f t="shared" si="270"/>
        <v>0</v>
      </c>
    </row>
    <row r="187" spans="1:21" s="152" customFormat="1" hidden="1" outlineLevel="1">
      <c r="A187" s="150"/>
      <c r="B187" s="187"/>
      <c r="C187" s="153"/>
      <c r="D187" s="150"/>
      <c r="E187" s="145"/>
      <c r="F187" s="146"/>
      <c r="G187" s="421"/>
      <c r="H187" s="411"/>
      <c r="I187" s="411"/>
      <c r="J187" s="409"/>
      <c r="K187" s="411"/>
      <c r="L187" s="409"/>
      <c r="M187" s="411"/>
      <c r="N187" s="409">
        <v>0</v>
      </c>
      <c r="O187" s="411"/>
      <c r="P187" s="409"/>
      <c r="Q187" s="411"/>
      <c r="R187" s="409">
        <v>0</v>
      </c>
      <c r="S187" s="411"/>
      <c r="T187" s="409">
        <v>0</v>
      </c>
      <c r="U187" s="411"/>
    </row>
    <row r="188" spans="1:21" s="152" customFormat="1" ht="51" hidden="1" outlineLevel="1">
      <c r="A188" s="150">
        <f>+A184+1</f>
        <v>10</v>
      </c>
      <c r="B188" s="187" t="s">
        <v>1784</v>
      </c>
      <c r="C188" s="153"/>
      <c r="D188" s="150"/>
      <c r="E188" s="145"/>
      <c r="F188" s="146"/>
      <c r="G188" s="421"/>
      <c r="H188" s="411"/>
      <c r="I188" s="411"/>
      <c r="J188" s="409"/>
      <c r="K188" s="411"/>
      <c r="L188" s="409"/>
      <c r="M188" s="411"/>
      <c r="N188" s="409">
        <v>0</v>
      </c>
      <c r="O188" s="411"/>
      <c r="P188" s="409"/>
      <c r="Q188" s="411"/>
      <c r="R188" s="409">
        <v>0</v>
      </c>
      <c r="S188" s="411"/>
      <c r="T188" s="409">
        <v>0</v>
      </c>
      <c r="U188" s="411"/>
    </row>
    <row r="189" spans="1:21" s="152" customFormat="1" hidden="1" outlineLevel="1">
      <c r="A189" s="150" t="s">
        <v>195</v>
      </c>
      <c r="B189" s="190" t="s">
        <v>1392</v>
      </c>
      <c r="C189" s="166"/>
      <c r="D189" s="150" t="s">
        <v>162</v>
      </c>
      <c r="E189" s="145">
        <v>0</v>
      </c>
      <c r="F189" s="146">
        <v>0</v>
      </c>
      <c r="G189" s="421"/>
      <c r="H189" s="411"/>
      <c r="I189" s="411">
        <f t="shared" si="216"/>
        <v>0</v>
      </c>
      <c r="J189" s="409"/>
      <c r="K189" s="411">
        <f t="shared" si="216"/>
        <v>0</v>
      </c>
      <c r="L189" s="409">
        <v>40250</v>
      </c>
      <c r="M189" s="411">
        <f t="shared" ref="M189" si="271">IFERROR(L189*$G189,0)</f>
        <v>0</v>
      </c>
      <c r="N189" s="409">
        <v>20300</v>
      </c>
      <c r="O189" s="411">
        <f t="shared" ref="O189:Q189" si="272">IFERROR(N189*$G189,0)</f>
        <v>0</v>
      </c>
      <c r="P189" s="409"/>
      <c r="Q189" s="411">
        <f t="shared" si="272"/>
        <v>0</v>
      </c>
      <c r="R189" s="409">
        <v>42521.25</v>
      </c>
      <c r="S189" s="411">
        <f t="shared" ref="S189:U189" si="273">IFERROR(R189*$G189,0)</f>
        <v>0</v>
      </c>
      <c r="T189" s="409">
        <v>42521.25</v>
      </c>
      <c r="U189" s="411">
        <f t="shared" si="273"/>
        <v>0</v>
      </c>
    </row>
    <row r="190" spans="1:21" s="152" customFormat="1" hidden="1" outlineLevel="1">
      <c r="A190" s="150" t="s">
        <v>196</v>
      </c>
      <c r="B190" s="190" t="s">
        <v>1393</v>
      </c>
      <c r="C190" s="166"/>
      <c r="D190" s="150" t="s">
        <v>162</v>
      </c>
      <c r="E190" s="145">
        <v>0</v>
      </c>
      <c r="F190" s="146">
        <v>0</v>
      </c>
      <c r="G190" s="421"/>
      <c r="H190" s="411"/>
      <c r="I190" s="411">
        <f t="shared" si="216"/>
        <v>0</v>
      </c>
      <c r="J190" s="409"/>
      <c r="K190" s="411">
        <f t="shared" si="216"/>
        <v>0</v>
      </c>
      <c r="L190" s="409">
        <v>74750</v>
      </c>
      <c r="M190" s="411">
        <f t="shared" ref="M190" si="274">IFERROR(L190*$G190,0)</f>
        <v>0</v>
      </c>
      <c r="N190" s="409">
        <v>21750</v>
      </c>
      <c r="O190" s="411">
        <f t="shared" ref="O190:Q190" si="275">IFERROR(N190*$G190,0)</f>
        <v>0</v>
      </c>
      <c r="P190" s="409"/>
      <c r="Q190" s="411">
        <f t="shared" si="275"/>
        <v>0</v>
      </c>
      <c r="R190" s="409">
        <v>46920</v>
      </c>
      <c r="S190" s="411">
        <f t="shared" ref="S190:U190" si="276">IFERROR(R190*$G190,0)</f>
        <v>0</v>
      </c>
      <c r="T190" s="409">
        <v>46920</v>
      </c>
      <c r="U190" s="411">
        <f t="shared" si="276"/>
        <v>0</v>
      </c>
    </row>
    <row r="191" spans="1:21" s="152" customFormat="1" hidden="1" outlineLevel="1">
      <c r="A191" s="150"/>
      <c r="B191" s="187"/>
      <c r="C191" s="153"/>
      <c r="D191" s="150"/>
      <c r="E191" s="145"/>
      <c r="F191" s="146"/>
      <c r="G191" s="421"/>
      <c r="H191" s="411"/>
      <c r="I191" s="411"/>
      <c r="J191" s="409"/>
      <c r="K191" s="411"/>
      <c r="L191" s="409"/>
      <c r="M191" s="411"/>
      <c r="N191" s="409">
        <v>0</v>
      </c>
      <c r="O191" s="411"/>
      <c r="P191" s="409"/>
      <c r="Q191" s="411"/>
      <c r="R191" s="409">
        <v>0</v>
      </c>
      <c r="S191" s="411"/>
      <c r="T191" s="409">
        <v>0</v>
      </c>
      <c r="U191" s="411"/>
    </row>
    <row r="192" spans="1:21" s="152" customFormat="1" ht="38.25" hidden="1" outlineLevel="1">
      <c r="A192" s="150">
        <f>+A188+1</f>
        <v>11</v>
      </c>
      <c r="B192" s="187" t="s">
        <v>373</v>
      </c>
      <c r="C192" s="153"/>
      <c r="D192" s="150" t="s">
        <v>15</v>
      </c>
      <c r="E192" s="145">
        <v>4</v>
      </c>
      <c r="F192" s="146">
        <v>1</v>
      </c>
      <c r="G192" s="421">
        <f t="shared" si="215"/>
        <v>5</v>
      </c>
      <c r="H192" s="411">
        <v>6106.5</v>
      </c>
      <c r="I192" s="411">
        <f t="shared" si="216"/>
        <v>30532.5</v>
      </c>
      <c r="J192" s="409">
        <v>21000</v>
      </c>
      <c r="K192" s="411">
        <f t="shared" si="216"/>
        <v>105000</v>
      </c>
      <c r="L192" s="409">
        <v>6785</v>
      </c>
      <c r="M192" s="411">
        <f t="shared" ref="M192" si="277">IFERROR(L192*$G192,0)</f>
        <v>33925</v>
      </c>
      <c r="N192" s="409">
        <v>16800</v>
      </c>
      <c r="O192" s="411">
        <f t="shared" ref="O192:Q192" si="278">IFERROR(N192*$G192,0)</f>
        <v>84000</v>
      </c>
      <c r="P192" s="409">
        <v>6500</v>
      </c>
      <c r="Q192" s="411">
        <f t="shared" si="278"/>
        <v>32500</v>
      </c>
      <c r="R192" s="409">
        <v>4398.75</v>
      </c>
      <c r="S192" s="411">
        <f t="shared" ref="S192:U192" si="279">IFERROR(R192*$G192,0)</f>
        <v>21993.75</v>
      </c>
      <c r="T192" s="409">
        <v>4398.75</v>
      </c>
      <c r="U192" s="411">
        <f t="shared" si="279"/>
        <v>21993.75</v>
      </c>
    </row>
    <row r="193" spans="1:21" s="152" customFormat="1" hidden="1" outlineLevel="1">
      <c r="A193" s="150"/>
      <c r="B193" s="187"/>
      <c r="C193" s="153"/>
      <c r="D193" s="147"/>
      <c r="E193" s="145"/>
      <c r="F193" s="146"/>
      <c r="G193" s="421"/>
      <c r="H193" s="411"/>
      <c r="I193" s="411"/>
      <c r="J193" s="409"/>
      <c r="K193" s="411"/>
      <c r="L193" s="409"/>
      <c r="M193" s="411"/>
      <c r="N193" s="409">
        <v>0</v>
      </c>
      <c r="O193" s="411"/>
      <c r="P193" s="409"/>
      <c r="Q193" s="411"/>
      <c r="R193" s="409">
        <v>0</v>
      </c>
      <c r="S193" s="411"/>
      <c r="T193" s="409">
        <v>0</v>
      </c>
      <c r="U193" s="411"/>
    </row>
    <row r="194" spans="1:21" s="152" customFormat="1" ht="25.5" hidden="1" outlineLevel="1">
      <c r="A194" s="150">
        <f>+A192+1</f>
        <v>12</v>
      </c>
      <c r="B194" s="187" t="s">
        <v>153</v>
      </c>
      <c r="C194" s="153"/>
      <c r="D194" s="147" t="s">
        <v>15</v>
      </c>
      <c r="E194" s="145">
        <v>4</v>
      </c>
      <c r="F194" s="146">
        <v>1</v>
      </c>
      <c r="G194" s="421">
        <f t="shared" si="215"/>
        <v>5</v>
      </c>
      <c r="H194" s="411">
        <v>2898</v>
      </c>
      <c r="I194" s="411">
        <f t="shared" si="216"/>
        <v>14490</v>
      </c>
      <c r="J194" s="409">
        <v>7500</v>
      </c>
      <c r="K194" s="411">
        <f t="shared" si="216"/>
        <v>37500</v>
      </c>
      <c r="L194" s="409">
        <v>3220</v>
      </c>
      <c r="M194" s="411">
        <f t="shared" ref="M194" si="280">IFERROR(L194*$G194,0)</f>
        <v>16100</v>
      </c>
      <c r="N194" s="409">
        <v>4900</v>
      </c>
      <c r="O194" s="411">
        <f t="shared" ref="O194:Q194" si="281">IFERROR(N194*$G194,0)</f>
        <v>24500</v>
      </c>
      <c r="P194" s="409">
        <v>5500</v>
      </c>
      <c r="Q194" s="411">
        <f t="shared" si="281"/>
        <v>27500</v>
      </c>
      <c r="R194" s="409">
        <v>3079.125</v>
      </c>
      <c r="S194" s="411">
        <f t="shared" ref="S194:U194" si="282">IFERROR(R194*$G194,0)</f>
        <v>15395.625</v>
      </c>
      <c r="T194" s="409">
        <v>3079.125</v>
      </c>
      <c r="U194" s="411">
        <f t="shared" si="282"/>
        <v>15395.625</v>
      </c>
    </row>
    <row r="195" spans="1:21" s="152" customFormat="1" hidden="1" outlineLevel="1">
      <c r="A195" s="150"/>
      <c r="B195" s="187"/>
      <c r="C195" s="153"/>
      <c r="D195" s="147"/>
      <c r="E195" s="145"/>
      <c r="F195" s="146"/>
      <c r="G195" s="421"/>
      <c r="H195" s="411"/>
      <c r="I195" s="411"/>
      <c r="J195" s="409"/>
      <c r="K195" s="411"/>
      <c r="L195" s="409"/>
      <c r="M195" s="411"/>
      <c r="N195" s="409">
        <v>0</v>
      </c>
      <c r="O195" s="411"/>
      <c r="P195" s="409"/>
      <c r="Q195" s="411"/>
      <c r="R195" s="409">
        <v>0</v>
      </c>
      <c r="S195" s="411"/>
      <c r="T195" s="409">
        <v>0</v>
      </c>
      <c r="U195" s="411"/>
    </row>
    <row r="196" spans="1:21" s="152" customFormat="1" ht="25.5" hidden="1" outlineLevel="1">
      <c r="A196" s="150">
        <f>+A194+1</f>
        <v>13</v>
      </c>
      <c r="B196" s="187" t="s">
        <v>154</v>
      </c>
      <c r="C196" s="153"/>
      <c r="D196" s="147" t="s">
        <v>15</v>
      </c>
      <c r="E196" s="145">
        <v>0</v>
      </c>
      <c r="F196" s="146">
        <v>0</v>
      </c>
      <c r="G196" s="421"/>
      <c r="H196" s="411"/>
      <c r="I196" s="411">
        <f t="shared" si="216"/>
        <v>0</v>
      </c>
      <c r="J196" s="409"/>
      <c r="K196" s="411">
        <f t="shared" si="216"/>
        <v>0</v>
      </c>
      <c r="L196" s="409"/>
      <c r="M196" s="411">
        <f t="shared" ref="M196" si="283">IFERROR(L196*$G196,0)</f>
        <v>0</v>
      </c>
      <c r="N196" s="409">
        <v>3770</v>
      </c>
      <c r="O196" s="411">
        <f t="shared" ref="O196:Q196" si="284">IFERROR(N196*$G196,0)</f>
        <v>0</v>
      </c>
      <c r="P196" s="409"/>
      <c r="Q196" s="411">
        <f t="shared" si="284"/>
        <v>0</v>
      </c>
      <c r="R196" s="409">
        <v>3714.5</v>
      </c>
      <c r="S196" s="411">
        <f t="shared" ref="S196:U196" si="285">IFERROR(R196*$G196,0)</f>
        <v>0</v>
      </c>
      <c r="T196" s="409">
        <v>3714.5</v>
      </c>
      <c r="U196" s="411">
        <f t="shared" si="285"/>
        <v>0</v>
      </c>
    </row>
    <row r="197" spans="1:21" s="152" customFormat="1" hidden="1" outlineLevel="1">
      <c r="A197" s="150"/>
      <c r="B197" s="187"/>
      <c r="C197" s="153"/>
      <c r="D197" s="147"/>
      <c r="E197" s="145"/>
      <c r="F197" s="146"/>
      <c r="G197" s="421"/>
      <c r="H197" s="411"/>
      <c r="I197" s="411"/>
      <c r="J197" s="409"/>
      <c r="K197" s="411"/>
      <c r="L197" s="409"/>
      <c r="M197" s="411"/>
      <c r="N197" s="409">
        <v>0</v>
      </c>
      <c r="O197" s="411"/>
      <c r="P197" s="409"/>
      <c r="Q197" s="411"/>
      <c r="R197" s="409">
        <v>0</v>
      </c>
      <c r="S197" s="411"/>
      <c r="T197" s="409">
        <v>0</v>
      </c>
      <c r="U197" s="411"/>
    </row>
    <row r="198" spans="1:21" s="152" customFormat="1" ht="38.25" hidden="1" outlineLevel="1">
      <c r="A198" s="150">
        <f>+A196+1</f>
        <v>14</v>
      </c>
      <c r="B198" s="187" t="s">
        <v>319</v>
      </c>
      <c r="C198" s="153"/>
      <c r="D198" s="147" t="s">
        <v>15</v>
      </c>
      <c r="E198" s="145">
        <v>2</v>
      </c>
      <c r="F198" s="146">
        <v>2</v>
      </c>
      <c r="G198" s="421">
        <f t="shared" si="215"/>
        <v>4</v>
      </c>
      <c r="H198" s="411">
        <v>9832.5</v>
      </c>
      <c r="I198" s="411">
        <f t="shared" si="216"/>
        <v>39330</v>
      </c>
      <c r="J198" s="409">
        <v>18750</v>
      </c>
      <c r="K198" s="411">
        <f t="shared" si="216"/>
        <v>75000</v>
      </c>
      <c r="L198" s="409">
        <v>10925</v>
      </c>
      <c r="M198" s="411">
        <f t="shared" ref="M198" si="286">IFERROR(L198*$G198,0)</f>
        <v>43700</v>
      </c>
      <c r="N198" s="409">
        <v>17150</v>
      </c>
      <c r="O198" s="411">
        <f t="shared" ref="O198:Q198" si="287">IFERROR(N198*$G198,0)</f>
        <v>68600</v>
      </c>
      <c r="P198" s="409">
        <v>9500</v>
      </c>
      <c r="Q198" s="411">
        <f t="shared" si="287"/>
        <v>38000</v>
      </c>
      <c r="R198" s="409">
        <v>7038</v>
      </c>
      <c r="S198" s="411">
        <f t="shared" ref="S198:U198" si="288">IFERROR(R198*$G198,0)</f>
        <v>28152</v>
      </c>
      <c r="T198" s="409">
        <v>7038</v>
      </c>
      <c r="U198" s="411">
        <f t="shared" si="288"/>
        <v>28152</v>
      </c>
    </row>
    <row r="199" spans="1:21" s="152" customFormat="1" hidden="1" outlineLevel="1">
      <c r="A199" s="150"/>
      <c r="B199" s="187"/>
      <c r="C199" s="153"/>
      <c r="D199" s="147"/>
      <c r="E199" s="145"/>
      <c r="F199" s="146"/>
      <c r="G199" s="421"/>
      <c r="H199" s="411"/>
      <c r="I199" s="411"/>
      <c r="J199" s="409"/>
      <c r="K199" s="411"/>
      <c r="L199" s="409"/>
      <c r="M199" s="411"/>
      <c r="N199" s="409">
        <v>0</v>
      </c>
      <c r="O199" s="411"/>
      <c r="P199" s="409"/>
      <c r="Q199" s="411"/>
      <c r="R199" s="409">
        <v>0</v>
      </c>
      <c r="S199" s="411"/>
      <c r="T199" s="409">
        <v>0</v>
      </c>
      <c r="U199" s="411"/>
    </row>
    <row r="200" spans="1:21" s="152" customFormat="1" ht="38.25" hidden="1" outlineLevel="1">
      <c r="A200" s="150">
        <f>+A198+1</f>
        <v>15</v>
      </c>
      <c r="B200" s="187" t="s">
        <v>462</v>
      </c>
      <c r="C200" s="153" t="s">
        <v>463</v>
      </c>
      <c r="D200" s="147" t="s">
        <v>15</v>
      </c>
      <c r="E200" s="145">
        <v>2</v>
      </c>
      <c r="F200" s="146">
        <v>0</v>
      </c>
      <c r="G200" s="421">
        <f t="shared" si="215"/>
        <v>2</v>
      </c>
      <c r="H200" s="411">
        <v>8797.5</v>
      </c>
      <c r="I200" s="411">
        <f t="shared" si="216"/>
        <v>17595</v>
      </c>
      <c r="J200" s="409">
        <v>15000</v>
      </c>
      <c r="K200" s="411">
        <f t="shared" si="216"/>
        <v>30000</v>
      </c>
      <c r="L200" s="409">
        <v>9775</v>
      </c>
      <c r="M200" s="411">
        <f t="shared" ref="M200" si="289">IFERROR(L200*$G200,0)</f>
        <v>19550</v>
      </c>
      <c r="N200" s="409">
        <v>32900</v>
      </c>
      <c r="O200" s="411">
        <f t="shared" ref="O200:Q200" si="290">IFERROR(N200*$G200,0)</f>
        <v>65800</v>
      </c>
      <c r="P200" s="409">
        <v>42500</v>
      </c>
      <c r="Q200" s="411">
        <f t="shared" si="290"/>
        <v>85000</v>
      </c>
      <c r="R200" s="409">
        <v>10557</v>
      </c>
      <c r="S200" s="411">
        <f t="shared" ref="S200:U200" si="291">IFERROR(R200*$G200,0)</f>
        <v>21114</v>
      </c>
      <c r="T200" s="409">
        <v>10557</v>
      </c>
      <c r="U200" s="411">
        <f t="shared" si="291"/>
        <v>21114</v>
      </c>
    </row>
    <row r="201" spans="1:21" s="152" customFormat="1" hidden="1" outlineLevel="1">
      <c r="A201" s="150"/>
      <c r="B201" s="187"/>
      <c r="C201" s="153"/>
      <c r="D201" s="147"/>
      <c r="E201" s="145"/>
      <c r="F201" s="146"/>
      <c r="G201" s="421"/>
      <c r="H201" s="411"/>
      <c r="I201" s="411"/>
      <c r="J201" s="409"/>
      <c r="K201" s="411"/>
      <c r="L201" s="409"/>
      <c r="M201" s="411"/>
      <c r="N201" s="409">
        <v>0</v>
      </c>
      <c r="O201" s="411"/>
      <c r="P201" s="409"/>
      <c r="Q201" s="411"/>
      <c r="R201" s="409">
        <v>0</v>
      </c>
      <c r="S201" s="411"/>
      <c r="T201" s="409">
        <v>0</v>
      </c>
      <c r="U201" s="411"/>
    </row>
    <row r="202" spans="1:21" s="152" customFormat="1" ht="38.25" hidden="1" outlineLevel="1">
      <c r="A202" s="150">
        <f>+A200+1</f>
        <v>16</v>
      </c>
      <c r="B202" s="187" t="s">
        <v>1041</v>
      </c>
      <c r="C202" s="153" t="s">
        <v>1043</v>
      </c>
      <c r="D202" s="147" t="s">
        <v>1042</v>
      </c>
      <c r="E202" s="145">
        <v>0</v>
      </c>
      <c r="F202" s="146">
        <v>2</v>
      </c>
      <c r="G202" s="421">
        <f t="shared" ref="G202" si="292">SUM(E202:F202)</f>
        <v>2</v>
      </c>
      <c r="H202" s="411">
        <v>3622.5</v>
      </c>
      <c r="I202" s="411">
        <f t="shared" si="216"/>
        <v>7245</v>
      </c>
      <c r="J202" s="409">
        <v>6500</v>
      </c>
      <c r="K202" s="411">
        <f t="shared" si="216"/>
        <v>13000</v>
      </c>
      <c r="L202" s="409">
        <v>4025</v>
      </c>
      <c r="M202" s="411">
        <f t="shared" ref="M202" si="293">IFERROR(L202*$G202,0)</f>
        <v>8050</v>
      </c>
      <c r="N202" s="409">
        <v>16100</v>
      </c>
      <c r="O202" s="411">
        <f t="shared" ref="O202:Q202" si="294">IFERROR(N202*$G202,0)</f>
        <v>32200</v>
      </c>
      <c r="P202" s="409">
        <v>9500</v>
      </c>
      <c r="Q202" s="411">
        <f t="shared" si="294"/>
        <v>19000</v>
      </c>
      <c r="R202" s="409">
        <v>4203.25</v>
      </c>
      <c r="S202" s="411">
        <f t="shared" ref="S202:U202" si="295">IFERROR(R202*$G202,0)</f>
        <v>8406.5</v>
      </c>
      <c r="T202" s="409">
        <v>4203.25</v>
      </c>
      <c r="U202" s="411">
        <f t="shared" si="295"/>
        <v>8406.5</v>
      </c>
    </row>
    <row r="203" spans="1:21" s="152" customFormat="1" hidden="1" outlineLevel="1">
      <c r="A203" s="150"/>
      <c r="B203" s="187"/>
      <c r="C203" s="153"/>
      <c r="D203" s="147"/>
      <c r="E203" s="145"/>
      <c r="F203" s="146"/>
      <c r="G203" s="421"/>
      <c r="H203" s="411"/>
      <c r="I203" s="411"/>
      <c r="J203" s="409"/>
      <c r="K203" s="411"/>
      <c r="L203" s="409"/>
      <c r="M203" s="411"/>
      <c r="N203" s="409"/>
      <c r="O203" s="411"/>
      <c r="P203" s="409"/>
      <c r="Q203" s="411"/>
      <c r="R203" s="409">
        <v>0</v>
      </c>
      <c r="S203" s="411"/>
      <c r="T203" s="409">
        <v>0</v>
      </c>
      <c r="U203" s="411"/>
    </row>
    <row r="204" spans="1:21" s="152" customFormat="1" collapsed="1">
      <c r="A204" s="171"/>
      <c r="B204" s="173" t="s">
        <v>23</v>
      </c>
      <c r="C204" s="165"/>
      <c r="D204" s="150"/>
      <c r="E204" s="145"/>
      <c r="F204" s="146"/>
      <c r="G204" s="421"/>
      <c r="H204" s="411"/>
      <c r="I204" s="413">
        <f>SUM(I154:I203)</f>
        <v>1336286.0015999998</v>
      </c>
      <c r="J204" s="409"/>
      <c r="K204" s="413">
        <f>SUM(K154:K203)</f>
        <v>2721382.8</v>
      </c>
      <c r="L204" s="409"/>
      <c r="M204" s="413">
        <f>SUM(M154:M203)</f>
        <v>1484762.2239999999</v>
      </c>
      <c r="N204" s="409"/>
      <c r="O204" s="413">
        <f>SUM(O154:O203)</f>
        <v>1731190.4591999999</v>
      </c>
      <c r="P204" s="409"/>
      <c r="Q204" s="413">
        <f>SUM(Q154:Q203)</f>
        <v>1864063.5468799998</v>
      </c>
      <c r="R204" s="409"/>
      <c r="S204" s="413">
        <f>SUM(S154:S203)</f>
        <v>746957.99349999987</v>
      </c>
      <c r="T204" s="409"/>
      <c r="U204" s="413">
        <f>SUM(U154:U203)</f>
        <v>746957.99349999987</v>
      </c>
    </row>
    <row r="205" spans="1:21" s="152" customFormat="1">
      <c r="A205" s="171"/>
      <c r="B205" s="187"/>
      <c r="C205" s="171"/>
      <c r="D205" s="150"/>
      <c r="E205" s="145"/>
      <c r="F205" s="146"/>
      <c r="G205" s="421"/>
      <c r="H205" s="411"/>
      <c r="I205" s="411"/>
      <c r="J205" s="409"/>
      <c r="K205" s="411"/>
      <c r="L205" s="409"/>
      <c r="M205" s="411"/>
      <c r="N205" s="409"/>
      <c r="O205" s="411"/>
      <c r="P205" s="409"/>
      <c r="Q205" s="411"/>
      <c r="R205" s="409"/>
      <c r="S205" s="411"/>
      <c r="T205" s="409"/>
      <c r="U205" s="411"/>
    </row>
    <row r="206" spans="1:21" s="152" customFormat="1">
      <c r="A206" s="141">
        <v>5</v>
      </c>
      <c r="B206" s="173" t="s">
        <v>36</v>
      </c>
      <c r="C206" s="164"/>
      <c r="D206" s="150"/>
      <c r="E206" s="145"/>
      <c r="F206" s="146"/>
      <c r="G206" s="421"/>
      <c r="H206" s="411"/>
      <c r="I206" s="411"/>
      <c r="J206" s="409"/>
      <c r="K206" s="411"/>
      <c r="L206" s="409"/>
      <c r="M206" s="411"/>
      <c r="N206" s="409"/>
      <c r="O206" s="411"/>
      <c r="P206" s="409"/>
      <c r="Q206" s="411"/>
      <c r="R206" s="409"/>
      <c r="S206" s="411"/>
      <c r="T206" s="409"/>
      <c r="U206" s="411"/>
    </row>
    <row r="207" spans="1:21" s="152" customFormat="1" hidden="1" outlineLevel="1">
      <c r="A207" s="141"/>
      <c r="B207" s="187"/>
      <c r="C207" s="164"/>
      <c r="D207" s="150"/>
      <c r="E207" s="145"/>
      <c r="F207" s="146"/>
      <c r="G207" s="421"/>
      <c r="H207" s="411"/>
      <c r="I207" s="411"/>
      <c r="J207" s="409"/>
      <c r="K207" s="411"/>
      <c r="L207" s="409"/>
      <c r="M207" s="411"/>
      <c r="N207" s="409"/>
      <c r="O207" s="411"/>
      <c r="P207" s="409"/>
      <c r="Q207" s="411"/>
      <c r="R207" s="409">
        <v>0</v>
      </c>
      <c r="S207" s="411"/>
      <c r="T207" s="409"/>
      <c r="U207" s="411"/>
    </row>
    <row r="208" spans="1:21" s="152" customFormat="1" ht="38.25" hidden="1" outlineLevel="1">
      <c r="A208" s="150">
        <v>1</v>
      </c>
      <c r="B208" s="187" t="s">
        <v>1785</v>
      </c>
      <c r="C208" s="153"/>
      <c r="D208" s="150" t="s">
        <v>49</v>
      </c>
      <c r="E208" s="145">
        <v>0</v>
      </c>
      <c r="F208" s="146">
        <v>228.71860000000001</v>
      </c>
      <c r="G208" s="421">
        <f t="shared" si="215"/>
        <v>228.71860000000001</v>
      </c>
      <c r="H208" s="411">
        <v>4977</v>
      </c>
      <c r="I208" s="411">
        <f t="shared" ref="I208:K271" si="296">IFERROR(H208*$G208,0)</f>
        <v>1138332.4722</v>
      </c>
      <c r="J208" s="409">
        <v>5530</v>
      </c>
      <c r="K208" s="411">
        <f t="shared" si="296"/>
        <v>1264813.858</v>
      </c>
      <c r="L208" s="409">
        <v>6325</v>
      </c>
      <c r="M208" s="411">
        <f t="shared" ref="M208" si="297">IFERROR(L208*$G208,0)</f>
        <v>1446645.145</v>
      </c>
      <c r="N208" s="409">
        <v>8091</v>
      </c>
      <c r="O208" s="411">
        <f t="shared" ref="O208:Q208" si="298">IFERROR(N208*$G208,0)</f>
        <v>1850562.1926000002</v>
      </c>
      <c r="P208" s="409">
        <v>6740</v>
      </c>
      <c r="Q208" s="411">
        <f t="shared" si="298"/>
        <v>1541563.3640000001</v>
      </c>
      <c r="R208" s="409">
        <v>4452.5124999999998</v>
      </c>
      <c r="S208" s="411">
        <f t="shared" ref="S208:U208" si="299">IFERROR(R208*$G208,0)</f>
        <v>1018372.4254825</v>
      </c>
      <c r="T208" s="409">
        <v>4452.5124999999998</v>
      </c>
      <c r="U208" s="411">
        <f t="shared" si="299"/>
        <v>1018372.4254825</v>
      </c>
    </row>
    <row r="209" spans="1:21" s="152" customFormat="1" hidden="1" outlineLevel="1">
      <c r="A209" s="150"/>
      <c r="B209" s="187"/>
      <c r="C209" s="153"/>
      <c r="D209" s="150"/>
      <c r="E209" s="145"/>
      <c r="F209" s="146"/>
      <c r="G209" s="421"/>
      <c r="H209" s="411"/>
      <c r="I209" s="411"/>
      <c r="J209" s="409"/>
      <c r="K209" s="411"/>
      <c r="L209" s="409"/>
      <c r="M209" s="411"/>
      <c r="N209" s="409">
        <v>0</v>
      </c>
      <c r="O209" s="411"/>
      <c r="P209" s="409"/>
      <c r="Q209" s="411"/>
      <c r="R209" s="409">
        <v>0</v>
      </c>
      <c r="S209" s="411"/>
      <c r="T209" s="409">
        <v>0</v>
      </c>
      <c r="U209" s="411"/>
    </row>
    <row r="210" spans="1:21" s="152" customFormat="1" ht="38.25" hidden="1" outlineLevel="1">
      <c r="A210" s="150">
        <f>+A208+1</f>
        <v>2</v>
      </c>
      <c r="B210" s="187" t="s">
        <v>1786</v>
      </c>
      <c r="C210" s="153"/>
      <c r="D210" s="150" t="s">
        <v>49</v>
      </c>
      <c r="E210" s="145">
        <v>0</v>
      </c>
      <c r="F210" s="146">
        <v>0</v>
      </c>
      <c r="G210" s="421"/>
      <c r="H210" s="411"/>
      <c r="I210" s="411">
        <f t="shared" si="296"/>
        <v>0</v>
      </c>
      <c r="J210" s="409"/>
      <c r="K210" s="411">
        <f t="shared" si="296"/>
        <v>0</v>
      </c>
      <c r="L210" s="409">
        <v>5175</v>
      </c>
      <c r="M210" s="411">
        <f t="shared" ref="M210" si="300">IFERROR(L210*$G210,0)</f>
        <v>0</v>
      </c>
      <c r="N210" s="409">
        <v>4046</v>
      </c>
      <c r="O210" s="411">
        <f t="shared" ref="O210:Q210" si="301">IFERROR(N210*$G210,0)</f>
        <v>0</v>
      </c>
      <c r="P210" s="409"/>
      <c r="Q210" s="411">
        <f t="shared" si="301"/>
        <v>0</v>
      </c>
      <c r="R210" s="409">
        <v>6647</v>
      </c>
      <c r="S210" s="411">
        <f t="shared" ref="S210:U210" si="302">IFERROR(R210*$G210,0)</f>
        <v>0</v>
      </c>
      <c r="T210" s="409">
        <v>6647</v>
      </c>
      <c r="U210" s="411">
        <f t="shared" si="302"/>
        <v>0</v>
      </c>
    </row>
    <row r="211" spans="1:21" s="152" customFormat="1" hidden="1" outlineLevel="1">
      <c r="A211" s="150"/>
      <c r="B211" s="187"/>
      <c r="C211" s="153"/>
      <c r="D211" s="150"/>
      <c r="E211" s="145"/>
      <c r="F211" s="146"/>
      <c r="G211" s="421"/>
      <c r="H211" s="411"/>
      <c r="I211" s="411"/>
      <c r="J211" s="409"/>
      <c r="K211" s="411"/>
      <c r="L211" s="409"/>
      <c r="M211" s="411"/>
      <c r="N211" s="409">
        <v>0</v>
      </c>
      <c r="O211" s="411"/>
      <c r="P211" s="409"/>
      <c r="Q211" s="411"/>
      <c r="R211" s="409">
        <v>0</v>
      </c>
      <c r="S211" s="411"/>
      <c r="T211" s="409">
        <v>0</v>
      </c>
      <c r="U211" s="411"/>
    </row>
    <row r="212" spans="1:21" s="152" customFormat="1" ht="38.25" hidden="1" outlineLevel="1">
      <c r="A212" s="150">
        <f>+A210+1</f>
        <v>3</v>
      </c>
      <c r="B212" s="187" t="s">
        <v>1787</v>
      </c>
      <c r="C212" s="163"/>
      <c r="D212" s="150" t="s">
        <v>49</v>
      </c>
      <c r="E212" s="145">
        <v>0</v>
      </c>
      <c r="F212" s="146">
        <v>0</v>
      </c>
      <c r="G212" s="421"/>
      <c r="H212" s="411"/>
      <c r="I212" s="411">
        <f t="shared" si="296"/>
        <v>0</v>
      </c>
      <c r="J212" s="409"/>
      <c r="K212" s="411">
        <f t="shared" si="296"/>
        <v>0</v>
      </c>
      <c r="L212" s="409">
        <v>6325</v>
      </c>
      <c r="M212" s="411">
        <f t="shared" ref="M212" si="303">IFERROR(L212*$G212,0)</f>
        <v>0</v>
      </c>
      <c r="N212" s="409">
        <v>4046</v>
      </c>
      <c r="O212" s="411">
        <f t="shared" ref="O212:Q212" si="304">IFERROR(N212*$G212,0)</f>
        <v>0</v>
      </c>
      <c r="P212" s="409"/>
      <c r="Q212" s="411">
        <f t="shared" si="304"/>
        <v>0</v>
      </c>
      <c r="R212" s="409">
        <v>18386.775000000001</v>
      </c>
      <c r="S212" s="411">
        <f t="shared" ref="S212:U212" si="305">IFERROR(R212*$G212,0)</f>
        <v>0</v>
      </c>
      <c r="T212" s="409">
        <v>18386.775000000001</v>
      </c>
      <c r="U212" s="411">
        <f t="shared" si="305"/>
        <v>0</v>
      </c>
    </row>
    <row r="213" spans="1:21" s="152" customFormat="1" hidden="1" outlineLevel="1">
      <c r="A213" s="150"/>
      <c r="B213" s="187"/>
      <c r="C213" s="153"/>
      <c r="D213" s="150"/>
      <c r="E213" s="145"/>
      <c r="F213" s="146"/>
      <c r="G213" s="421"/>
      <c r="H213" s="411"/>
      <c r="I213" s="411"/>
      <c r="J213" s="409"/>
      <c r="K213" s="411"/>
      <c r="L213" s="409"/>
      <c r="M213" s="411"/>
      <c r="N213" s="409">
        <v>0</v>
      </c>
      <c r="O213" s="411"/>
      <c r="P213" s="409"/>
      <c r="Q213" s="411"/>
      <c r="R213" s="409">
        <v>0</v>
      </c>
      <c r="S213" s="411"/>
      <c r="T213" s="409">
        <v>0</v>
      </c>
      <c r="U213" s="411"/>
    </row>
    <row r="214" spans="1:21" s="152" customFormat="1" ht="38.25" hidden="1" outlineLevel="1">
      <c r="A214" s="150">
        <f>+A212+1</f>
        <v>4</v>
      </c>
      <c r="B214" s="187" t="s">
        <v>1788</v>
      </c>
      <c r="C214" s="163"/>
      <c r="D214" s="150" t="s">
        <v>49</v>
      </c>
      <c r="E214" s="145">
        <v>0</v>
      </c>
      <c r="F214" s="146">
        <v>227.8562</v>
      </c>
      <c r="G214" s="421">
        <f t="shared" ref="G214:G281" si="306">SUM(E214:F214)</f>
        <v>227.8562</v>
      </c>
      <c r="H214" s="411">
        <v>2488.5</v>
      </c>
      <c r="I214" s="411">
        <f t="shared" si="296"/>
        <v>567020.15370000002</v>
      </c>
      <c r="J214" s="409">
        <v>2765</v>
      </c>
      <c r="K214" s="411">
        <f t="shared" si="296"/>
        <v>630022.39300000004</v>
      </c>
      <c r="L214" s="409">
        <v>5175</v>
      </c>
      <c r="M214" s="411">
        <f t="shared" ref="M214" si="307">IFERROR(L214*$G214,0)</f>
        <v>1179155.835</v>
      </c>
      <c r="N214" s="409">
        <v>2023</v>
      </c>
      <c r="O214" s="411">
        <f t="shared" ref="O214:Q214" si="308">IFERROR(N214*$G214,0)</f>
        <v>460953.09259999997</v>
      </c>
      <c r="P214" s="409">
        <v>3370</v>
      </c>
      <c r="Q214" s="411">
        <f t="shared" si="308"/>
        <v>767875.39399999997</v>
      </c>
      <c r="R214" s="409">
        <v>3264.85</v>
      </c>
      <c r="S214" s="411">
        <f t="shared" ref="S214:U214" si="309">IFERROR(R214*$G214,0)</f>
        <v>743916.31456999993</v>
      </c>
      <c r="T214" s="409">
        <v>3264.85</v>
      </c>
      <c r="U214" s="411">
        <f t="shared" si="309"/>
        <v>743916.31456999993</v>
      </c>
    </row>
    <row r="215" spans="1:21" s="152" customFormat="1" hidden="1" outlineLevel="1">
      <c r="A215" s="150"/>
      <c r="B215" s="187"/>
      <c r="C215" s="153"/>
      <c r="D215" s="150"/>
      <c r="E215" s="145"/>
      <c r="F215" s="146"/>
      <c r="G215" s="421"/>
      <c r="H215" s="411"/>
      <c r="I215" s="411"/>
      <c r="J215" s="409"/>
      <c r="K215" s="411"/>
      <c r="L215" s="409"/>
      <c r="M215" s="411"/>
      <c r="N215" s="409">
        <v>0</v>
      </c>
      <c r="O215" s="411"/>
      <c r="P215" s="409"/>
      <c r="Q215" s="411"/>
      <c r="R215" s="409">
        <v>0</v>
      </c>
      <c r="S215" s="411"/>
      <c r="T215" s="409">
        <v>0</v>
      </c>
      <c r="U215" s="411"/>
    </row>
    <row r="216" spans="1:21" s="152" customFormat="1" ht="38.25" hidden="1" outlineLevel="1">
      <c r="A216" s="150">
        <f>+A214+1</f>
        <v>5</v>
      </c>
      <c r="B216" s="187" t="s">
        <v>946</v>
      </c>
      <c r="C216" s="163"/>
      <c r="D216" s="150" t="s">
        <v>49</v>
      </c>
      <c r="E216" s="145">
        <v>0</v>
      </c>
      <c r="F216" s="146">
        <v>22</v>
      </c>
      <c r="G216" s="421">
        <f t="shared" si="306"/>
        <v>22</v>
      </c>
      <c r="H216" s="411">
        <v>2137.5</v>
      </c>
      <c r="I216" s="411">
        <f t="shared" si="296"/>
        <v>47025</v>
      </c>
      <c r="J216" s="409">
        <v>2375</v>
      </c>
      <c r="K216" s="411">
        <f t="shared" si="296"/>
        <v>52250</v>
      </c>
      <c r="L216" s="409">
        <v>3048</v>
      </c>
      <c r="M216" s="411">
        <f t="shared" ref="M216" si="310">IFERROR(L216*$G216,0)</f>
        <v>67056</v>
      </c>
      <c r="N216" s="409">
        <v>1974</v>
      </c>
      <c r="O216" s="411">
        <f t="shared" ref="O216:Q216" si="311">IFERROR(N216*$G216,0)</f>
        <v>43428</v>
      </c>
      <c r="P216" s="409">
        <v>2286</v>
      </c>
      <c r="Q216" s="411">
        <f t="shared" si="311"/>
        <v>50292</v>
      </c>
      <c r="R216" s="409">
        <v>1627.5374999999999</v>
      </c>
      <c r="S216" s="411">
        <f t="shared" ref="S216:U216" si="312">IFERROR(R216*$G216,0)</f>
        <v>35805.824999999997</v>
      </c>
      <c r="T216" s="409">
        <v>1627.5374999999999</v>
      </c>
      <c r="U216" s="411">
        <f t="shared" si="312"/>
        <v>35805.824999999997</v>
      </c>
    </row>
    <row r="217" spans="1:21" s="152" customFormat="1" hidden="1" outlineLevel="1">
      <c r="A217" s="150"/>
      <c r="B217" s="187"/>
      <c r="C217" s="163"/>
      <c r="D217" s="150"/>
      <c r="E217" s="145"/>
      <c r="F217" s="146"/>
      <c r="G217" s="421"/>
      <c r="H217" s="411"/>
      <c r="I217" s="411"/>
      <c r="J217" s="409"/>
      <c r="K217" s="411"/>
      <c r="L217" s="409"/>
      <c r="M217" s="411"/>
      <c r="N217" s="409">
        <v>0</v>
      </c>
      <c r="O217" s="411"/>
      <c r="P217" s="409"/>
      <c r="Q217" s="411"/>
      <c r="R217" s="409">
        <v>0</v>
      </c>
      <c r="S217" s="411"/>
      <c r="T217" s="409">
        <v>0</v>
      </c>
      <c r="U217" s="411"/>
    </row>
    <row r="218" spans="1:21" s="152" customFormat="1" ht="38.25" hidden="1" outlineLevel="1">
      <c r="A218" s="150">
        <f>+A216+1</f>
        <v>6</v>
      </c>
      <c r="B218" s="187" t="s">
        <v>905</v>
      </c>
      <c r="C218" s="163"/>
      <c r="D218" s="150"/>
      <c r="E218" s="145"/>
      <c r="F218" s="146"/>
      <c r="G218" s="421"/>
      <c r="H218" s="411"/>
      <c r="I218" s="411"/>
      <c r="J218" s="409"/>
      <c r="K218" s="411"/>
      <c r="L218" s="409"/>
      <c r="M218" s="411"/>
      <c r="N218" s="409">
        <v>0</v>
      </c>
      <c r="O218" s="411"/>
      <c r="P218" s="409"/>
      <c r="Q218" s="411"/>
      <c r="R218" s="409">
        <v>0</v>
      </c>
      <c r="S218" s="411"/>
      <c r="T218" s="409">
        <v>0</v>
      </c>
      <c r="U218" s="411"/>
    </row>
    <row r="219" spans="1:21" s="152" customFormat="1" hidden="1" outlineLevel="1">
      <c r="A219" s="150" t="s">
        <v>195</v>
      </c>
      <c r="B219" s="187" t="s">
        <v>377</v>
      </c>
      <c r="C219" s="163"/>
      <c r="D219" s="150" t="s">
        <v>49</v>
      </c>
      <c r="E219" s="145">
        <v>0</v>
      </c>
      <c r="F219" s="146">
        <v>0</v>
      </c>
      <c r="G219" s="421"/>
      <c r="H219" s="411"/>
      <c r="I219" s="411">
        <f t="shared" si="296"/>
        <v>0</v>
      </c>
      <c r="J219" s="409"/>
      <c r="K219" s="411">
        <f t="shared" si="296"/>
        <v>0</v>
      </c>
      <c r="L219" s="409"/>
      <c r="M219" s="411">
        <f t="shared" ref="M219" si="313">IFERROR(L219*$G219,0)</f>
        <v>0</v>
      </c>
      <c r="N219" s="409">
        <v>5833</v>
      </c>
      <c r="O219" s="411">
        <f t="shared" ref="O219:Q219" si="314">IFERROR(N219*$G219,0)</f>
        <v>0</v>
      </c>
      <c r="P219" s="409"/>
      <c r="Q219" s="411">
        <f t="shared" si="314"/>
        <v>0</v>
      </c>
      <c r="R219" s="409">
        <v>6744.75</v>
      </c>
      <c r="S219" s="411">
        <f t="shared" ref="S219:U219" si="315">IFERROR(R219*$G219,0)</f>
        <v>0</v>
      </c>
      <c r="T219" s="409">
        <v>6744.75</v>
      </c>
      <c r="U219" s="411">
        <f t="shared" si="315"/>
        <v>0</v>
      </c>
    </row>
    <row r="220" spans="1:21" s="152" customFormat="1" hidden="1" outlineLevel="1">
      <c r="A220" s="150" t="s">
        <v>196</v>
      </c>
      <c r="B220" s="187" t="s">
        <v>378</v>
      </c>
      <c r="C220" s="163"/>
      <c r="D220" s="150" t="s">
        <v>49</v>
      </c>
      <c r="E220" s="145">
        <v>0</v>
      </c>
      <c r="F220" s="146">
        <v>0</v>
      </c>
      <c r="G220" s="421"/>
      <c r="H220" s="411"/>
      <c r="I220" s="411">
        <f t="shared" si="296"/>
        <v>0</v>
      </c>
      <c r="J220" s="409"/>
      <c r="K220" s="411">
        <f t="shared" si="296"/>
        <v>0</v>
      </c>
      <c r="L220" s="409"/>
      <c r="M220" s="411">
        <f t="shared" ref="M220" si="316">IFERROR(L220*$G220,0)</f>
        <v>0</v>
      </c>
      <c r="N220" s="409">
        <v>8843</v>
      </c>
      <c r="O220" s="411">
        <f t="shared" ref="O220:Q220" si="317">IFERROR(N220*$G220,0)</f>
        <v>0</v>
      </c>
      <c r="P220" s="409"/>
      <c r="Q220" s="411">
        <f t="shared" si="317"/>
        <v>0</v>
      </c>
      <c r="R220" s="409">
        <v>7331.25</v>
      </c>
      <c r="S220" s="411">
        <f t="shared" ref="S220:U220" si="318">IFERROR(R220*$G220,0)</f>
        <v>0</v>
      </c>
      <c r="T220" s="409">
        <v>7331.25</v>
      </c>
      <c r="U220" s="411">
        <f t="shared" si="318"/>
        <v>0</v>
      </c>
    </row>
    <row r="221" spans="1:21" s="152" customFormat="1" ht="25.5" hidden="1" outlineLevel="1">
      <c r="A221" s="150" t="s">
        <v>197</v>
      </c>
      <c r="B221" s="187" t="s">
        <v>501</v>
      </c>
      <c r="C221" s="163"/>
      <c r="D221" s="150" t="s">
        <v>49</v>
      </c>
      <c r="E221" s="145">
        <v>0</v>
      </c>
      <c r="F221" s="146">
        <v>325.01546000000002</v>
      </c>
      <c r="G221" s="421">
        <f t="shared" si="306"/>
        <v>325.01546000000002</v>
      </c>
      <c r="H221" s="411">
        <v>13725</v>
      </c>
      <c r="I221" s="411">
        <f t="shared" si="296"/>
        <v>4460837.1885000002</v>
      </c>
      <c r="J221" s="409">
        <v>15250</v>
      </c>
      <c r="K221" s="411">
        <f t="shared" si="296"/>
        <v>4956485.7650000006</v>
      </c>
      <c r="L221" s="409">
        <v>21850</v>
      </c>
      <c r="M221" s="411">
        <f t="shared" ref="M221" si="319">IFERROR(L221*$G221,0)</f>
        <v>7101587.801</v>
      </c>
      <c r="N221" s="409">
        <v>14580</v>
      </c>
      <c r="O221" s="411">
        <f t="shared" ref="O221:Q221" si="320">IFERROR(N221*$G221,0)</f>
        <v>4738725.4068</v>
      </c>
      <c r="P221" s="409">
        <v>18855</v>
      </c>
      <c r="Q221" s="411">
        <f t="shared" si="320"/>
        <v>6128166.4983000001</v>
      </c>
      <c r="R221" s="409">
        <v>7810.2250000000004</v>
      </c>
      <c r="S221" s="411">
        <f t="shared" ref="S221:U221" si="321">IFERROR(R221*$G221,0)</f>
        <v>2538443.8710785001</v>
      </c>
      <c r="T221" s="409">
        <v>7810.2250000000004</v>
      </c>
      <c r="U221" s="411">
        <f t="shared" si="321"/>
        <v>2538443.8710785001</v>
      </c>
    </row>
    <row r="222" spans="1:21" s="152" customFormat="1" hidden="1" outlineLevel="1">
      <c r="A222" s="150"/>
      <c r="B222" s="187"/>
      <c r="C222" s="163"/>
      <c r="D222" s="150"/>
      <c r="E222" s="145"/>
      <c r="F222" s="146"/>
      <c r="G222" s="421"/>
      <c r="H222" s="411"/>
      <c r="I222" s="411"/>
      <c r="J222" s="409"/>
      <c r="K222" s="411"/>
      <c r="L222" s="409"/>
      <c r="M222" s="411"/>
      <c r="N222" s="409">
        <v>0</v>
      </c>
      <c r="O222" s="411"/>
      <c r="P222" s="409"/>
      <c r="Q222" s="411"/>
      <c r="R222" s="409">
        <v>0</v>
      </c>
      <c r="S222" s="411"/>
      <c r="T222" s="409">
        <v>0</v>
      </c>
      <c r="U222" s="411"/>
    </row>
    <row r="223" spans="1:21" s="152" customFormat="1" ht="25.5" hidden="1" outlineLevel="1">
      <c r="A223" s="150">
        <f>+A218+1</f>
        <v>7</v>
      </c>
      <c r="B223" s="187" t="s">
        <v>1789</v>
      </c>
      <c r="C223" s="153"/>
      <c r="D223" s="150" t="s">
        <v>49</v>
      </c>
      <c r="E223" s="145">
        <v>0</v>
      </c>
      <c r="F223" s="146">
        <v>0</v>
      </c>
      <c r="G223" s="421"/>
      <c r="H223" s="411"/>
      <c r="I223" s="411">
        <f t="shared" si="296"/>
        <v>0</v>
      </c>
      <c r="J223" s="409"/>
      <c r="K223" s="411">
        <f t="shared" si="296"/>
        <v>0</v>
      </c>
      <c r="L223" s="409"/>
      <c r="M223" s="411">
        <f t="shared" ref="M223" si="322">IFERROR(L223*$G223,0)</f>
        <v>0</v>
      </c>
      <c r="N223" s="409">
        <v>828</v>
      </c>
      <c r="O223" s="411">
        <f t="shared" ref="O223:Q223" si="323">IFERROR(N223*$G223,0)</f>
        <v>0</v>
      </c>
      <c r="P223" s="409"/>
      <c r="Q223" s="411">
        <f t="shared" si="323"/>
        <v>0</v>
      </c>
      <c r="R223" s="409">
        <v>3519</v>
      </c>
      <c r="S223" s="411">
        <f t="shared" ref="S223:U223" si="324">IFERROR(R223*$G223,0)</f>
        <v>0</v>
      </c>
      <c r="T223" s="409">
        <v>3519</v>
      </c>
      <c r="U223" s="411">
        <f t="shared" si="324"/>
        <v>0</v>
      </c>
    </row>
    <row r="224" spans="1:21" s="152" customFormat="1" hidden="1" outlineLevel="1">
      <c r="A224" s="150"/>
      <c r="B224" s="187"/>
      <c r="C224" s="153"/>
      <c r="D224" s="150"/>
      <c r="E224" s="145"/>
      <c r="F224" s="146"/>
      <c r="G224" s="421"/>
      <c r="H224" s="411"/>
      <c r="I224" s="411"/>
      <c r="J224" s="409"/>
      <c r="K224" s="411"/>
      <c r="L224" s="409"/>
      <c r="M224" s="411"/>
      <c r="N224" s="409">
        <v>0</v>
      </c>
      <c r="O224" s="411"/>
      <c r="P224" s="409"/>
      <c r="Q224" s="411"/>
      <c r="R224" s="409">
        <v>0</v>
      </c>
      <c r="S224" s="411"/>
      <c r="T224" s="409">
        <v>0</v>
      </c>
      <c r="U224" s="411"/>
    </row>
    <row r="225" spans="1:21" s="152" customFormat="1" ht="38.25" hidden="1" outlineLevel="1">
      <c r="A225" s="150">
        <f>+A223+1</f>
        <v>8</v>
      </c>
      <c r="B225" s="187" t="s">
        <v>1790</v>
      </c>
      <c r="C225" s="153"/>
      <c r="D225" s="150" t="s">
        <v>50</v>
      </c>
      <c r="E225" s="145">
        <v>0</v>
      </c>
      <c r="F225" s="146">
        <v>167.19560000000001</v>
      </c>
      <c r="G225" s="421">
        <f t="shared" si="306"/>
        <v>167.19560000000001</v>
      </c>
      <c r="H225" s="411">
        <v>569.70000000000005</v>
      </c>
      <c r="I225" s="411">
        <f t="shared" si="296"/>
        <v>95251.33332000002</v>
      </c>
      <c r="J225" s="409">
        <v>775</v>
      </c>
      <c r="K225" s="411">
        <f t="shared" si="296"/>
        <v>129576.59000000001</v>
      </c>
      <c r="L225" s="409">
        <v>633</v>
      </c>
      <c r="M225" s="411">
        <f t="shared" ref="M225" si="325">IFERROR(L225*$G225,0)</f>
        <v>105834.81480000001</v>
      </c>
      <c r="N225" s="409">
        <v>796</v>
      </c>
      <c r="O225" s="411">
        <f t="shared" ref="O225:Q225" si="326">IFERROR(N225*$G225,0)</f>
        <v>133087.69760000001</v>
      </c>
      <c r="P225" s="409">
        <v>950</v>
      </c>
      <c r="Q225" s="411">
        <f t="shared" si="326"/>
        <v>158835.82</v>
      </c>
      <c r="R225" s="409">
        <v>689.13750000000005</v>
      </c>
      <c r="S225" s="411">
        <f t="shared" ref="S225:U225" si="327">IFERROR(R225*$G225,0)</f>
        <v>115220.75779500001</v>
      </c>
      <c r="T225" s="409">
        <v>689.13750000000005</v>
      </c>
      <c r="U225" s="411">
        <f t="shared" si="327"/>
        <v>115220.75779500001</v>
      </c>
    </row>
    <row r="226" spans="1:21" s="152" customFormat="1" hidden="1" outlineLevel="1">
      <c r="A226" s="150"/>
      <c r="B226" s="187"/>
      <c r="C226" s="153"/>
      <c r="D226" s="150"/>
      <c r="E226" s="145"/>
      <c r="F226" s="146"/>
      <c r="G226" s="421"/>
      <c r="H226" s="411"/>
      <c r="I226" s="411"/>
      <c r="J226" s="409"/>
      <c r="K226" s="411"/>
      <c r="L226" s="409"/>
      <c r="M226" s="411"/>
      <c r="N226" s="409">
        <v>0</v>
      </c>
      <c r="O226" s="411"/>
      <c r="P226" s="409"/>
      <c r="Q226" s="411"/>
      <c r="R226" s="409">
        <v>0</v>
      </c>
      <c r="S226" s="411"/>
      <c r="T226" s="409">
        <v>0</v>
      </c>
      <c r="U226" s="411"/>
    </row>
    <row r="227" spans="1:21" s="152" customFormat="1" ht="89.25" hidden="1" outlineLevel="1">
      <c r="A227" s="150">
        <f>+A225+1</f>
        <v>9</v>
      </c>
      <c r="B227" s="187" t="s">
        <v>1369</v>
      </c>
      <c r="C227" s="153"/>
      <c r="D227" s="150"/>
      <c r="E227" s="145"/>
      <c r="F227" s="146"/>
      <c r="G227" s="421"/>
      <c r="H227" s="411"/>
      <c r="I227" s="411"/>
      <c r="J227" s="409"/>
      <c r="K227" s="411"/>
      <c r="L227" s="409"/>
      <c r="M227" s="411"/>
      <c r="N227" s="409">
        <v>0</v>
      </c>
      <c r="O227" s="411"/>
      <c r="P227" s="409"/>
      <c r="Q227" s="411"/>
      <c r="R227" s="409">
        <v>0</v>
      </c>
      <c r="S227" s="411"/>
      <c r="T227" s="409">
        <v>0</v>
      </c>
      <c r="U227" s="411"/>
    </row>
    <row r="228" spans="1:21" s="152" customFormat="1" hidden="1" outlineLevel="1">
      <c r="A228" s="150" t="s">
        <v>4</v>
      </c>
      <c r="B228" s="194" t="s">
        <v>358</v>
      </c>
      <c r="C228" s="172"/>
      <c r="D228" s="150" t="s">
        <v>49</v>
      </c>
      <c r="E228" s="145">
        <v>0</v>
      </c>
      <c r="F228" s="146">
        <v>0</v>
      </c>
      <c r="G228" s="421"/>
      <c r="H228" s="411"/>
      <c r="I228" s="411">
        <f t="shared" si="296"/>
        <v>0</v>
      </c>
      <c r="J228" s="409"/>
      <c r="K228" s="411">
        <f t="shared" si="296"/>
        <v>0</v>
      </c>
      <c r="L228" s="409"/>
      <c r="M228" s="411">
        <f t="shared" ref="M228" si="328">IFERROR(L228*$G228,0)</f>
        <v>0</v>
      </c>
      <c r="N228" s="409">
        <v>16711</v>
      </c>
      <c r="O228" s="411">
        <f t="shared" ref="O228:Q228" si="329">IFERROR(N228*$G228,0)</f>
        <v>0</v>
      </c>
      <c r="P228" s="409"/>
      <c r="Q228" s="411">
        <f t="shared" si="329"/>
        <v>0</v>
      </c>
      <c r="R228" s="409">
        <v>12116.112499999999</v>
      </c>
      <c r="S228" s="411">
        <f t="shared" ref="S228:U228" si="330">IFERROR(R228*$G228,0)</f>
        <v>0</v>
      </c>
      <c r="T228" s="409">
        <v>12116.112499999999</v>
      </c>
      <c r="U228" s="411">
        <f t="shared" si="330"/>
        <v>0</v>
      </c>
    </row>
    <row r="229" spans="1:21" s="152" customFormat="1" hidden="1" outlineLevel="1">
      <c r="A229" s="150"/>
      <c r="B229" s="194"/>
      <c r="C229" s="172"/>
      <c r="D229" s="150"/>
      <c r="E229" s="145"/>
      <c r="F229" s="146"/>
      <c r="G229" s="421"/>
      <c r="H229" s="411"/>
      <c r="I229" s="411"/>
      <c r="J229" s="409"/>
      <c r="K229" s="411"/>
      <c r="L229" s="409"/>
      <c r="M229" s="411"/>
      <c r="N229" s="409">
        <v>0</v>
      </c>
      <c r="O229" s="411"/>
      <c r="P229" s="409"/>
      <c r="Q229" s="411"/>
      <c r="R229" s="409">
        <v>0</v>
      </c>
      <c r="S229" s="411"/>
      <c r="T229" s="409">
        <v>0</v>
      </c>
      <c r="U229" s="411"/>
    </row>
    <row r="230" spans="1:21" s="152" customFormat="1" ht="127.5" hidden="1" outlineLevel="1">
      <c r="A230" s="150">
        <f>+A227+1</f>
        <v>10</v>
      </c>
      <c r="B230" s="187" t="s">
        <v>1370</v>
      </c>
      <c r="C230" s="153"/>
      <c r="D230" s="150"/>
      <c r="E230" s="145"/>
      <c r="F230" s="146"/>
      <c r="G230" s="421"/>
      <c r="H230" s="411"/>
      <c r="I230" s="411"/>
      <c r="J230" s="409"/>
      <c r="K230" s="411"/>
      <c r="L230" s="409"/>
      <c r="M230" s="411"/>
      <c r="N230" s="409">
        <v>0</v>
      </c>
      <c r="O230" s="411"/>
      <c r="P230" s="409"/>
      <c r="Q230" s="411"/>
      <c r="R230" s="409">
        <v>0</v>
      </c>
      <c r="S230" s="411"/>
      <c r="T230" s="409">
        <v>0</v>
      </c>
      <c r="U230" s="411"/>
    </row>
    <row r="231" spans="1:21" s="152" customFormat="1" hidden="1" outlineLevel="1">
      <c r="A231" s="150" t="s">
        <v>4</v>
      </c>
      <c r="B231" s="194" t="s">
        <v>359</v>
      </c>
      <c r="C231" s="172"/>
      <c r="D231" s="150" t="s">
        <v>208</v>
      </c>
      <c r="E231" s="145">
        <v>0</v>
      </c>
      <c r="F231" s="146">
        <v>9.3032500000000002</v>
      </c>
      <c r="G231" s="421">
        <f t="shared" si="306"/>
        <v>9.3032500000000002</v>
      </c>
      <c r="H231" s="411">
        <v>20570.400000000001</v>
      </c>
      <c r="I231" s="411">
        <f t="shared" si="296"/>
        <v>191371.57380000001</v>
      </c>
      <c r="J231" s="409">
        <v>62500</v>
      </c>
      <c r="K231" s="411">
        <f t="shared" si="296"/>
        <v>581453.125</v>
      </c>
      <c r="L231" s="409">
        <v>22856</v>
      </c>
      <c r="M231" s="411">
        <f t="shared" ref="M231" si="331">IFERROR(L231*$G231,0)</f>
        <v>212635.08199999999</v>
      </c>
      <c r="N231" s="409">
        <v>51193</v>
      </c>
      <c r="O231" s="411">
        <f t="shared" ref="O231:Q231" si="332">IFERROR(N231*$G231,0)</f>
        <v>476261.27724999998</v>
      </c>
      <c r="P231" s="409">
        <v>43000</v>
      </c>
      <c r="Q231" s="411">
        <f t="shared" si="332"/>
        <v>400039.75</v>
      </c>
      <c r="R231" s="409">
        <v>11387.875</v>
      </c>
      <c r="S231" s="411">
        <f t="shared" ref="S231:U231" si="333">IFERROR(R231*$G231,0)</f>
        <v>105944.24809375001</v>
      </c>
      <c r="T231" s="409">
        <v>11387.875</v>
      </c>
      <c r="U231" s="411">
        <f t="shared" si="333"/>
        <v>105944.24809375001</v>
      </c>
    </row>
    <row r="232" spans="1:21" s="152" customFormat="1" hidden="1" outlineLevel="1">
      <c r="A232" s="150"/>
      <c r="B232" s="187"/>
      <c r="C232" s="153"/>
      <c r="D232" s="150"/>
      <c r="E232" s="145"/>
      <c r="F232" s="146"/>
      <c r="G232" s="421"/>
      <c r="H232" s="411"/>
      <c r="I232" s="411"/>
      <c r="J232" s="409"/>
      <c r="K232" s="411"/>
      <c r="L232" s="409"/>
      <c r="M232" s="411"/>
      <c r="N232" s="409">
        <v>0</v>
      </c>
      <c r="O232" s="411"/>
      <c r="P232" s="409"/>
      <c r="Q232" s="411"/>
      <c r="R232" s="409">
        <v>0</v>
      </c>
      <c r="S232" s="411"/>
      <c r="T232" s="409">
        <v>0</v>
      </c>
      <c r="U232" s="411"/>
    </row>
    <row r="233" spans="1:21" s="152" customFormat="1" ht="153" hidden="1" outlineLevel="1">
      <c r="A233" s="150">
        <f>+A230+1</f>
        <v>11</v>
      </c>
      <c r="B233" s="187" t="s">
        <v>1371</v>
      </c>
      <c r="C233" s="153"/>
      <c r="D233" s="150"/>
      <c r="E233" s="145"/>
      <c r="F233" s="146"/>
      <c r="G233" s="421"/>
      <c r="H233" s="411"/>
      <c r="I233" s="411"/>
      <c r="J233" s="409"/>
      <c r="K233" s="411"/>
      <c r="L233" s="409"/>
      <c r="M233" s="411"/>
      <c r="N233" s="409">
        <v>0</v>
      </c>
      <c r="O233" s="411"/>
      <c r="P233" s="409"/>
      <c r="Q233" s="411"/>
      <c r="R233" s="409">
        <v>0</v>
      </c>
      <c r="S233" s="411"/>
      <c r="T233" s="409">
        <v>0</v>
      </c>
      <c r="U233" s="411"/>
    </row>
    <row r="234" spans="1:21" s="152" customFormat="1" hidden="1" outlineLevel="1">
      <c r="A234" s="150" t="s">
        <v>4</v>
      </c>
      <c r="B234" s="194" t="s">
        <v>432</v>
      </c>
      <c r="C234" s="172"/>
      <c r="D234" s="150" t="s">
        <v>162</v>
      </c>
      <c r="E234" s="145">
        <v>0</v>
      </c>
      <c r="F234" s="146">
        <v>0</v>
      </c>
      <c r="G234" s="421"/>
      <c r="H234" s="411"/>
      <c r="I234" s="411">
        <f t="shared" si="296"/>
        <v>0</v>
      </c>
      <c r="J234" s="409"/>
      <c r="K234" s="411">
        <f t="shared" si="296"/>
        <v>0</v>
      </c>
      <c r="L234" s="409"/>
      <c r="M234" s="411">
        <f t="shared" ref="M234" si="334">IFERROR(L234*$G234,0)</f>
        <v>0</v>
      </c>
      <c r="N234" s="409">
        <v>735465</v>
      </c>
      <c r="O234" s="411">
        <f t="shared" ref="O234:Q234" si="335">IFERROR(N234*$G234,0)</f>
        <v>0</v>
      </c>
      <c r="P234" s="409"/>
      <c r="Q234" s="411">
        <f t="shared" si="335"/>
        <v>0</v>
      </c>
      <c r="R234" s="409">
        <v>73312.5</v>
      </c>
      <c r="S234" s="411">
        <f t="shared" ref="S234:U234" si="336">IFERROR(R234*$G234,0)</f>
        <v>0</v>
      </c>
      <c r="T234" s="409">
        <v>73312.5</v>
      </c>
      <c r="U234" s="411">
        <f t="shared" si="336"/>
        <v>0</v>
      </c>
    </row>
    <row r="235" spans="1:21" s="152" customFormat="1" hidden="1" outlineLevel="1">
      <c r="A235" s="150" t="s">
        <v>5</v>
      </c>
      <c r="B235" s="194" t="s">
        <v>433</v>
      </c>
      <c r="C235" s="172"/>
      <c r="D235" s="150" t="s">
        <v>162</v>
      </c>
      <c r="E235" s="145">
        <v>0</v>
      </c>
      <c r="F235" s="146">
        <v>0</v>
      </c>
      <c r="G235" s="421"/>
      <c r="H235" s="411"/>
      <c r="I235" s="411">
        <f t="shared" si="296"/>
        <v>0</v>
      </c>
      <c r="J235" s="409"/>
      <c r="K235" s="411">
        <f t="shared" si="296"/>
        <v>0</v>
      </c>
      <c r="L235" s="409"/>
      <c r="M235" s="411">
        <f t="shared" ref="M235" si="337">IFERROR(L235*$G235,0)</f>
        <v>0</v>
      </c>
      <c r="N235" s="409">
        <v>337353</v>
      </c>
      <c r="O235" s="411">
        <f t="shared" ref="O235:Q235" si="338">IFERROR(N235*$G235,0)</f>
        <v>0</v>
      </c>
      <c r="P235" s="409"/>
      <c r="Q235" s="411">
        <f t="shared" si="338"/>
        <v>0</v>
      </c>
      <c r="R235" s="409">
        <v>64319.5</v>
      </c>
      <c r="S235" s="411">
        <f t="shared" ref="S235:U235" si="339">IFERROR(R235*$G235,0)</f>
        <v>0</v>
      </c>
      <c r="T235" s="409">
        <v>64319.5</v>
      </c>
      <c r="U235" s="411">
        <f t="shared" si="339"/>
        <v>0</v>
      </c>
    </row>
    <row r="236" spans="1:21" s="152" customFormat="1" hidden="1" outlineLevel="1">
      <c r="A236" s="150" t="s">
        <v>173</v>
      </c>
      <c r="B236" s="194" t="s">
        <v>434</v>
      </c>
      <c r="C236" s="172"/>
      <c r="D236" s="150" t="s">
        <v>162</v>
      </c>
      <c r="E236" s="145">
        <v>0</v>
      </c>
      <c r="F236" s="146">
        <v>0</v>
      </c>
      <c r="G236" s="421"/>
      <c r="H236" s="411"/>
      <c r="I236" s="411">
        <f t="shared" si="296"/>
        <v>0</v>
      </c>
      <c r="J236" s="409"/>
      <c r="K236" s="411">
        <f t="shared" si="296"/>
        <v>0</v>
      </c>
      <c r="L236" s="409"/>
      <c r="M236" s="411">
        <f t="shared" ref="M236" si="340">IFERROR(L236*$G236,0)</f>
        <v>0</v>
      </c>
      <c r="N236" s="409">
        <v>201361</v>
      </c>
      <c r="O236" s="411">
        <f t="shared" ref="O236:Q236" si="341">IFERROR(N236*$G236,0)</f>
        <v>0</v>
      </c>
      <c r="P236" s="409"/>
      <c r="Q236" s="411">
        <f t="shared" si="341"/>
        <v>0</v>
      </c>
      <c r="R236" s="409">
        <v>57183.75</v>
      </c>
      <c r="S236" s="411">
        <f t="shared" ref="S236:U236" si="342">IFERROR(R236*$G236,0)</f>
        <v>0</v>
      </c>
      <c r="T236" s="409">
        <v>57183.75</v>
      </c>
      <c r="U236" s="411">
        <f t="shared" si="342"/>
        <v>0</v>
      </c>
    </row>
    <row r="237" spans="1:21" s="152" customFormat="1" hidden="1" outlineLevel="1">
      <c r="A237" s="150"/>
      <c r="B237" s="187"/>
      <c r="C237" s="153"/>
      <c r="D237" s="150"/>
      <c r="E237" s="145"/>
      <c r="F237" s="146"/>
      <c r="G237" s="421"/>
      <c r="H237" s="411"/>
      <c r="I237" s="411"/>
      <c r="J237" s="409"/>
      <c r="K237" s="411"/>
      <c r="L237" s="409"/>
      <c r="M237" s="411"/>
      <c r="N237" s="409">
        <v>0</v>
      </c>
      <c r="O237" s="411"/>
      <c r="P237" s="409"/>
      <c r="Q237" s="411"/>
      <c r="R237" s="409">
        <v>0</v>
      </c>
      <c r="S237" s="411"/>
      <c r="T237" s="409">
        <v>0</v>
      </c>
      <c r="U237" s="411"/>
    </row>
    <row r="238" spans="1:21" s="152" customFormat="1" ht="153" hidden="1" outlineLevel="1">
      <c r="A238" s="150">
        <f>+A233+1</f>
        <v>12</v>
      </c>
      <c r="B238" s="187" t="s">
        <v>1372</v>
      </c>
      <c r="C238" s="153"/>
      <c r="D238" s="150"/>
      <c r="E238" s="145"/>
      <c r="F238" s="146"/>
      <c r="G238" s="421"/>
      <c r="H238" s="411"/>
      <c r="I238" s="411"/>
      <c r="J238" s="409"/>
      <c r="K238" s="411"/>
      <c r="L238" s="409"/>
      <c r="M238" s="411"/>
      <c r="N238" s="409">
        <v>0</v>
      </c>
      <c r="O238" s="411"/>
      <c r="P238" s="409"/>
      <c r="Q238" s="411"/>
      <c r="R238" s="409">
        <v>0</v>
      </c>
      <c r="S238" s="411"/>
      <c r="T238" s="409">
        <v>0</v>
      </c>
      <c r="U238" s="411"/>
    </row>
    <row r="239" spans="1:21" s="152" customFormat="1" hidden="1" outlineLevel="1">
      <c r="A239" s="150" t="s">
        <v>4</v>
      </c>
      <c r="B239" s="194" t="s">
        <v>986</v>
      </c>
      <c r="C239" s="172"/>
      <c r="D239" s="150" t="s">
        <v>162</v>
      </c>
      <c r="E239" s="145">
        <v>0</v>
      </c>
      <c r="F239" s="146">
        <v>2</v>
      </c>
      <c r="G239" s="421">
        <f t="shared" si="306"/>
        <v>2</v>
      </c>
      <c r="H239" s="411">
        <v>106605</v>
      </c>
      <c r="I239" s="411">
        <f t="shared" si="296"/>
        <v>213210</v>
      </c>
      <c r="J239" s="409">
        <v>305000</v>
      </c>
      <c r="K239" s="411">
        <f t="shared" si="296"/>
        <v>610000</v>
      </c>
      <c r="L239" s="409">
        <v>118450</v>
      </c>
      <c r="M239" s="411">
        <f t="shared" ref="M239" si="343">IFERROR(L239*$G239,0)</f>
        <v>236900</v>
      </c>
      <c r="N239" s="409">
        <v>347761</v>
      </c>
      <c r="O239" s="411">
        <f t="shared" ref="O239:Q239" si="344">IFERROR(N239*$G239,0)</f>
        <v>695522</v>
      </c>
      <c r="P239" s="409">
        <v>150000</v>
      </c>
      <c r="Q239" s="411">
        <f t="shared" si="344"/>
        <v>300000</v>
      </c>
      <c r="R239" s="409">
        <v>89441.25</v>
      </c>
      <c r="S239" s="411">
        <f t="shared" ref="S239:U239" si="345">IFERROR(R239*$G239,0)</f>
        <v>178882.5</v>
      </c>
      <c r="T239" s="409">
        <v>89441.25</v>
      </c>
      <c r="U239" s="411">
        <f t="shared" si="345"/>
        <v>178882.5</v>
      </c>
    </row>
    <row r="240" spans="1:21" s="152" customFormat="1" hidden="1" outlineLevel="1">
      <c r="A240" s="150"/>
      <c r="B240" s="187"/>
      <c r="C240" s="153"/>
      <c r="D240" s="150"/>
      <c r="E240" s="145"/>
      <c r="F240" s="146"/>
      <c r="G240" s="421"/>
      <c r="H240" s="411"/>
      <c r="I240" s="411"/>
      <c r="J240" s="409"/>
      <c r="K240" s="411"/>
      <c r="L240" s="409"/>
      <c r="M240" s="411"/>
      <c r="N240" s="409">
        <v>0</v>
      </c>
      <c r="O240" s="411"/>
      <c r="P240" s="409"/>
      <c r="Q240" s="411"/>
      <c r="R240" s="409">
        <v>0</v>
      </c>
      <c r="S240" s="411"/>
      <c r="T240" s="409">
        <v>0</v>
      </c>
      <c r="U240" s="411"/>
    </row>
    <row r="241" spans="1:21" s="152" customFormat="1" ht="102" hidden="1" outlineLevel="1">
      <c r="A241" s="150">
        <f>+A238+1</f>
        <v>13</v>
      </c>
      <c r="B241" s="187" t="s">
        <v>1373</v>
      </c>
      <c r="C241" s="153"/>
      <c r="D241" s="150"/>
      <c r="E241" s="145"/>
      <c r="F241" s="146"/>
      <c r="G241" s="421"/>
      <c r="H241" s="411"/>
      <c r="I241" s="411"/>
      <c r="J241" s="409"/>
      <c r="K241" s="411"/>
      <c r="L241" s="409"/>
      <c r="M241" s="411"/>
      <c r="N241" s="409">
        <v>0</v>
      </c>
      <c r="O241" s="411"/>
      <c r="P241" s="409"/>
      <c r="Q241" s="411"/>
      <c r="R241" s="409">
        <v>0</v>
      </c>
      <c r="S241" s="411"/>
      <c r="T241" s="409">
        <v>0</v>
      </c>
      <c r="U241" s="411"/>
    </row>
    <row r="242" spans="1:21" s="152" customFormat="1" hidden="1" outlineLevel="1">
      <c r="A242" s="150" t="s">
        <v>4</v>
      </c>
      <c r="B242" s="194" t="s">
        <v>435</v>
      </c>
      <c r="C242" s="172"/>
      <c r="D242" s="150" t="s">
        <v>162</v>
      </c>
      <c r="E242" s="145">
        <v>0</v>
      </c>
      <c r="F242" s="146">
        <v>0</v>
      </c>
      <c r="G242" s="421"/>
      <c r="H242" s="411"/>
      <c r="I242" s="411">
        <f t="shared" si="296"/>
        <v>0</v>
      </c>
      <c r="J242" s="409"/>
      <c r="K242" s="411">
        <f t="shared" si="296"/>
        <v>0</v>
      </c>
      <c r="L242" s="409"/>
      <c r="M242" s="411">
        <f t="shared" ref="M242" si="346">IFERROR(L242*$G242,0)</f>
        <v>0</v>
      </c>
      <c r="N242" s="409">
        <v>301870</v>
      </c>
      <c r="O242" s="411">
        <f t="shared" ref="O242:Q242" si="347">IFERROR(N242*$G242,0)</f>
        <v>0</v>
      </c>
      <c r="P242" s="409"/>
      <c r="Q242" s="411">
        <f t="shared" si="347"/>
        <v>0</v>
      </c>
      <c r="R242" s="409">
        <v>131962.5</v>
      </c>
      <c r="S242" s="411">
        <f t="shared" ref="S242:U242" si="348">IFERROR(R242*$G242,0)</f>
        <v>0</v>
      </c>
      <c r="T242" s="409">
        <v>131962.5</v>
      </c>
      <c r="U242" s="411">
        <f t="shared" si="348"/>
        <v>0</v>
      </c>
    </row>
    <row r="243" spans="1:21" s="152" customFormat="1" hidden="1" outlineLevel="1">
      <c r="A243" s="150"/>
      <c r="B243" s="194"/>
      <c r="C243" s="172"/>
      <c r="D243" s="150"/>
      <c r="E243" s="145"/>
      <c r="F243" s="146"/>
      <c r="G243" s="421"/>
      <c r="H243" s="411"/>
      <c r="I243" s="411"/>
      <c r="J243" s="409"/>
      <c r="K243" s="411"/>
      <c r="L243" s="409"/>
      <c r="M243" s="411"/>
      <c r="N243" s="409">
        <v>0</v>
      </c>
      <c r="O243" s="411"/>
      <c r="P243" s="409"/>
      <c r="Q243" s="411"/>
      <c r="R243" s="409">
        <v>0</v>
      </c>
      <c r="S243" s="411"/>
      <c r="T243" s="409">
        <v>0</v>
      </c>
      <c r="U243" s="411"/>
    </row>
    <row r="244" spans="1:21" s="152" customFormat="1" ht="51" hidden="1" outlineLevel="1">
      <c r="A244" s="150">
        <f>+A241+1</f>
        <v>14</v>
      </c>
      <c r="B244" s="187" t="s">
        <v>1374</v>
      </c>
      <c r="C244" s="153"/>
      <c r="D244" s="150"/>
      <c r="E244" s="145"/>
      <c r="F244" s="146"/>
      <c r="G244" s="421"/>
      <c r="H244" s="411"/>
      <c r="I244" s="411"/>
      <c r="J244" s="409"/>
      <c r="K244" s="411"/>
      <c r="L244" s="409"/>
      <c r="M244" s="411"/>
      <c r="N244" s="409">
        <v>0</v>
      </c>
      <c r="O244" s="411"/>
      <c r="P244" s="409"/>
      <c r="Q244" s="411"/>
      <c r="R244" s="409">
        <v>0</v>
      </c>
      <c r="S244" s="411"/>
      <c r="T244" s="409">
        <v>0</v>
      </c>
      <c r="U244" s="411"/>
    </row>
    <row r="245" spans="1:21" s="152" customFormat="1" hidden="1" outlineLevel="1">
      <c r="A245" s="150" t="s">
        <v>4</v>
      </c>
      <c r="B245" s="194" t="s">
        <v>436</v>
      </c>
      <c r="C245" s="172"/>
      <c r="D245" s="150" t="s">
        <v>162</v>
      </c>
      <c r="E245" s="145">
        <v>0</v>
      </c>
      <c r="F245" s="146">
        <v>0</v>
      </c>
      <c r="G245" s="421"/>
      <c r="H245" s="411"/>
      <c r="I245" s="411">
        <f t="shared" si="296"/>
        <v>0</v>
      </c>
      <c r="J245" s="409"/>
      <c r="K245" s="411">
        <f t="shared" si="296"/>
        <v>0</v>
      </c>
      <c r="L245" s="409"/>
      <c r="M245" s="411">
        <f t="shared" ref="M245" si="349">IFERROR(L245*$G245,0)</f>
        <v>0</v>
      </c>
      <c r="N245" s="409">
        <v>133658</v>
      </c>
      <c r="O245" s="411">
        <f t="shared" ref="O245:Q245" si="350">IFERROR(N245*$G245,0)</f>
        <v>0</v>
      </c>
      <c r="P245" s="409"/>
      <c r="Q245" s="411">
        <f t="shared" si="350"/>
        <v>0</v>
      </c>
      <c r="R245" s="409">
        <v>171062.5</v>
      </c>
      <c r="S245" s="411">
        <f t="shared" ref="S245:U245" si="351">IFERROR(R245*$G245,0)</f>
        <v>0</v>
      </c>
      <c r="T245" s="409">
        <v>171062.5</v>
      </c>
      <c r="U245" s="411">
        <f t="shared" si="351"/>
        <v>0</v>
      </c>
    </row>
    <row r="246" spans="1:21" s="152" customFormat="1" hidden="1" outlineLevel="1">
      <c r="A246" s="150"/>
      <c r="B246" s="187"/>
      <c r="C246" s="153"/>
      <c r="D246" s="150"/>
      <c r="E246" s="145"/>
      <c r="F246" s="146"/>
      <c r="G246" s="421"/>
      <c r="H246" s="411"/>
      <c r="I246" s="411"/>
      <c r="J246" s="409"/>
      <c r="K246" s="411"/>
      <c r="L246" s="409"/>
      <c r="M246" s="411"/>
      <c r="N246" s="409">
        <v>0</v>
      </c>
      <c r="O246" s="411"/>
      <c r="P246" s="409"/>
      <c r="Q246" s="411"/>
      <c r="R246" s="409">
        <v>0</v>
      </c>
      <c r="S246" s="411"/>
      <c r="T246" s="409">
        <v>0</v>
      </c>
      <c r="U246" s="411"/>
    </row>
    <row r="247" spans="1:21" s="152" customFormat="1" ht="140.25" hidden="1" outlineLevel="1">
      <c r="A247" s="150">
        <f>+A244+1</f>
        <v>15</v>
      </c>
      <c r="B247" s="187" t="s">
        <v>1375</v>
      </c>
      <c r="C247" s="153"/>
      <c r="D247" s="150" t="s">
        <v>15</v>
      </c>
      <c r="E247" s="145">
        <v>0</v>
      </c>
      <c r="F247" s="146">
        <v>1</v>
      </c>
      <c r="G247" s="421">
        <f t="shared" si="306"/>
        <v>1</v>
      </c>
      <c r="H247" s="411">
        <v>207000</v>
      </c>
      <c r="I247" s="411">
        <f t="shared" si="296"/>
        <v>207000</v>
      </c>
      <c r="J247" s="409">
        <v>299900</v>
      </c>
      <c r="K247" s="411">
        <f t="shared" si="296"/>
        <v>299900</v>
      </c>
      <c r="L247" s="409">
        <v>230000</v>
      </c>
      <c r="M247" s="411">
        <f t="shared" ref="M247" si="352">IFERROR(L247*$G247,0)</f>
        <v>230000</v>
      </c>
      <c r="N247" s="409">
        <v>518765</v>
      </c>
      <c r="O247" s="411">
        <f t="shared" ref="O247:Q247" si="353">IFERROR(N247*$G247,0)</f>
        <v>518765</v>
      </c>
      <c r="P247" s="409">
        <v>375000</v>
      </c>
      <c r="Q247" s="411">
        <f t="shared" si="353"/>
        <v>375000</v>
      </c>
      <c r="R247" s="409">
        <v>168667.625</v>
      </c>
      <c r="S247" s="411">
        <f t="shared" ref="S247:U247" si="354">IFERROR(R247*$G247,0)</f>
        <v>168667.625</v>
      </c>
      <c r="T247" s="409">
        <v>168667.625</v>
      </c>
      <c r="U247" s="411">
        <f t="shared" si="354"/>
        <v>168667.625</v>
      </c>
    </row>
    <row r="248" spans="1:21" s="152" customFormat="1" ht="140.25" hidden="1" outlineLevel="1">
      <c r="A248" s="150" t="s">
        <v>984</v>
      </c>
      <c r="B248" s="187" t="s">
        <v>1376</v>
      </c>
      <c r="C248" s="153"/>
      <c r="D248" s="150" t="s">
        <v>15</v>
      </c>
      <c r="E248" s="145">
        <v>0</v>
      </c>
      <c r="F248" s="146">
        <v>1</v>
      </c>
      <c r="G248" s="421">
        <f t="shared" si="306"/>
        <v>1</v>
      </c>
      <c r="H248" s="411">
        <v>72450</v>
      </c>
      <c r="I248" s="411">
        <f t="shared" si="296"/>
        <v>72450</v>
      </c>
      <c r="J248" s="409">
        <v>100000</v>
      </c>
      <c r="K248" s="411">
        <f t="shared" si="296"/>
        <v>100000</v>
      </c>
      <c r="L248" s="409">
        <v>80500</v>
      </c>
      <c r="M248" s="411">
        <f t="shared" ref="M248" si="355">IFERROR(L248*$G248,0)</f>
        <v>80500</v>
      </c>
      <c r="N248" s="409">
        <v>151686</v>
      </c>
      <c r="O248" s="411">
        <f t="shared" ref="O248:Q248" si="356">IFERROR(N248*$G248,0)</f>
        <v>151686</v>
      </c>
      <c r="P248" s="409">
        <v>105000</v>
      </c>
      <c r="Q248" s="411">
        <f t="shared" si="356"/>
        <v>105000</v>
      </c>
      <c r="R248" s="409">
        <v>76538.25</v>
      </c>
      <c r="S248" s="411">
        <f t="shared" ref="S248:U248" si="357">IFERROR(R248*$G248,0)</f>
        <v>76538.25</v>
      </c>
      <c r="T248" s="409">
        <v>76538.25</v>
      </c>
      <c r="U248" s="411">
        <f t="shared" si="357"/>
        <v>76538.25</v>
      </c>
    </row>
    <row r="249" spans="1:21" s="152" customFormat="1" hidden="1" outlineLevel="1">
      <c r="A249" s="150"/>
      <c r="B249" s="187"/>
      <c r="C249" s="153"/>
      <c r="D249" s="150"/>
      <c r="E249" s="145"/>
      <c r="F249" s="146"/>
      <c r="G249" s="421"/>
      <c r="H249" s="411"/>
      <c r="I249" s="411"/>
      <c r="J249" s="409"/>
      <c r="K249" s="411"/>
      <c r="L249" s="409"/>
      <c r="M249" s="411"/>
      <c r="N249" s="409">
        <v>0</v>
      </c>
      <c r="O249" s="411"/>
      <c r="P249" s="409"/>
      <c r="Q249" s="411"/>
      <c r="R249" s="409">
        <v>0</v>
      </c>
      <c r="S249" s="411"/>
      <c r="T249" s="409">
        <v>0</v>
      </c>
      <c r="U249" s="411"/>
    </row>
    <row r="250" spans="1:21" s="152" customFormat="1" hidden="1" outlineLevel="1">
      <c r="A250" s="171"/>
      <c r="B250" s="187"/>
      <c r="C250" s="171"/>
      <c r="D250" s="150"/>
      <c r="E250" s="145"/>
      <c r="F250" s="146"/>
      <c r="G250" s="421"/>
      <c r="H250" s="411"/>
      <c r="I250" s="411"/>
      <c r="J250" s="409"/>
      <c r="K250" s="411"/>
      <c r="L250" s="409"/>
      <c r="M250" s="411"/>
      <c r="N250" s="409">
        <v>0</v>
      </c>
      <c r="O250" s="411"/>
      <c r="P250" s="409"/>
      <c r="Q250" s="411"/>
      <c r="R250" s="409">
        <v>0</v>
      </c>
      <c r="S250" s="411"/>
      <c r="T250" s="409">
        <v>0</v>
      </c>
      <c r="U250" s="411"/>
    </row>
    <row r="251" spans="1:21" s="152" customFormat="1" ht="89.25" hidden="1" outlineLevel="1">
      <c r="A251" s="150">
        <f>+A247+1</f>
        <v>16</v>
      </c>
      <c r="B251" s="187" t="s">
        <v>1791</v>
      </c>
      <c r="C251" s="153"/>
      <c r="D251" s="150"/>
      <c r="E251" s="145"/>
      <c r="F251" s="146"/>
      <c r="G251" s="421"/>
      <c r="H251" s="411"/>
      <c r="I251" s="411"/>
      <c r="J251" s="409"/>
      <c r="K251" s="411"/>
      <c r="L251" s="409"/>
      <c r="M251" s="411"/>
      <c r="N251" s="409">
        <v>0</v>
      </c>
      <c r="O251" s="411"/>
      <c r="P251" s="409"/>
      <c r="Q251" s="411"/>
      <c r="R251" s="409">
        <v>0</v>
      </c>
      <c r="S251" s="411"/>
      <c r="T251" s="409">
        <v>0</v>
      </c>
      <c r="U251" s="411"/>
    </row>
    <row r="252" spans="1:21" s="152" customFormat="1" hidden="1" outlineLevel="1">
      <c r="A252" s="150" t="s">
        <v>4</v>
      </c>
      <c r="B252" s="194" t="s">
        <v>985</v>
      </c>
      <c r="C252" s="172"/>
      <c r="D252" s="150" t="s">
        <v>162</v>
      </c>
      <c r="E252" s="145">
        <v>0</v>
      </c>
      <c r="F252" s="146">
        <v>2</v>
      </c>
      <c r="G252" s="421">
        <f t="shared" si="306"/>
        <v>2</v>
      </c>
      <c r="H252" s="411">
        <v>93150</v>
      </c>
      <c r="I252" s="411">
        <f t="shared" si="296"/>
        <v>186300</v>
      </c>
      <c r="J252" s="409">
        <v>124000</v>
      </c>
      <c r="K252" s="411">
        <f t="shared" si="296"/>
        <v>248000</v>
      </c>
      <c r="L252" s="409">
        <v>103500</v>
      </c>
      <c r="M252" s="411">
        <f t="shared" ref="M252" si="358">IFERROR(L252*$G252,0)</f>
        <v>207000</v>
      </c>
      <c r="N252" s="409">
        <v>80629</v>
      </c>
      <c r="O252" s="411">
        <f t="shared" ref="O252:Q252" si="359">IFERROR(N252*$G252,0)</f>
        <v>161258</v>
      </c>
      <c r="P252" s="409">
        <v>100000</v>
      </c>
      <c r="Q252" s="411">
        <f t="shared" si="359"/>
        <v>200000</v>
      </c>
      <c r="R252" s="409">
        <v>100291.5</v>
      </c>
      <c r="S252" s="411">
        <f t="shared" ref="S252:U252" si="360">IFERROR(R252*$G252,0)</f>
        <v>200583</v>
      </c>
      <c r="T252" s="409">
        <v>100291.5</v>
      </c>
      <c r="U252" s="411">
        <f t="shared" si="360"/>
        <v>200583</v>
      </c>
    </row>
    <row r="253" spans="1:21" s="152" customFormat="1" hidden="1" outlineLevel="1">
      <c r="A253" s="150"/>
      <c r="B253" s="194"/>
      <c r="C253" s="172"/>
      <c r="D253" s="150"/>
      <c r="E253" s="145"/>
      <c r="F253" s="146"/>
      <c r="G253" s="421"/>
      <c r="H253" s="411"/>
      <c r="I253" s="411"/>
      <c r="J253" s="409"/>
      <c r="K253" s="411"/>
      <c r="L253" s="409"/>
      <c r="M253" s="411"/>
      <c r="N253" s="409">
        <v>0</v>
      </c>
      <c r="O253" s="411"/>
      <c r="P253" s="409"/>
      <c r="Q253" s="411"/>
      <c r="R253" s="409">
        <v>0</v>
      </c>
      <c r="S253" s="411"/>
      <c r="T253" s="409">
        <v>0</v>
      </c>
      <c r="U253" s="411"/>
    </row>
    <row r="254" spans="1:21" s="152" customFormat="1" ht="76.5" hidden="1" outlineLevel="1">
      <c r="A254" s="150">
        <f>+A251+1</f>
        <v>17</v>
      </c>
      <c r="B254" s="187" t="s">
        <v>1792</v>
      </c>
      <c r="C254" s="153"/>
      <c r="D254" s="150"/>
      <c r="E254" s="145"/>
      <c r="F254" s="146"/>
      <c r="G254" s="421"/>
      <c r="H254" s="411"/>
      <c r="I254" s="411"/>
      <c r="J254" s="409"/>
      <c r="K254" s="411"/>
      <c r="L254" s="409"/>
      <c r="M254" s="411"/>
      <c r="N254" s="409">
        <v>180574</v>
      </c>
      <c r="O254" s="411"/>
      <c r="P254" s="409"/>
      <c r="Q254" s="411"/>
      <c r="R254" s="409">
        <v>0</v>
      </c>
      <c r="S254" s="411"/>
      <c r="T254" s="409">
        <v>0</v>
      </c>
      <c r="U254" s="411"/>
    </row>
    <row r="255" spans="1:21" s="152" customFormat="1" hidden="1" outlineLevel="1">
      <c r="A255" s="150" t="s">
        <v>5</v>
      </c>
      <c r="B255" s="194" t="s">
        <v>998</v>
      </c>
      <c r="C255" s="172"/>
      <c r="D255" s="150" t="s">
        <v>162</v>
      </c>
      <c r="E255" s="145">
        <v>0</v>
      </c>
      <c r="F255" s="146">
        <v>1</v>
      </c>
      <c r="G255" s="421">
        <f t="shared" si="306"/>
        <v>1</v>
      </c>
      <c r="H255" s="411">
        <v>181125</v>
      </c>
      <c r="I255" s="411">
        <f t="shared" si="296"/>
        <v>181125</v>
      </c>
      <c r="J255" s="409">
        <v>328000</v>
      </c>
      <c r="K255" s="411">
        <f t="shared" si="296"/>
        <v>328000</v>
      </c>
      <c r="L255" s="409">
        <v>201250</v>
      </c>
      <c r="M255" s="411">
        <f t="shared" ref="M255" si="361">IFERROR(L255*$G255,0)</f>
        <v>201250</v>
      </c>
      <c r="N255" s="409">
        <v>149441</v>
      </c>
      <c r="O255" s="411">
        <f t="shared" ref="O255:Q255" si="362">IFERROR(N255*$G255,0)</f>
        <v>149441</v>
      </c>
      <c r="P255" s="409">
        <v>250000</v>
      </c>
      <c r="Q255" s="411">
        <f t="shared" si="362"/>
        <v>250000</v>
      </c>
      <c r="R255" s="409">
        <v>1102620</v>
      </c>
      <c r="S255" s="411">
        <f t="shared" ref="S255:U255" si="363">IFERROR(R255*$G255,0)</f>
        <v>1102620</v>
      </c>
      <c r="T255" s="409">
        <v>1102620</v>
      </c>
      <c r="U255" s="411">
        <f t="shared" si="363"/>
        <v>1102620</v>
      </c>
    </row>
    <row r="256" spans="1:21" s="152" customFormat="1" hidden="1" outlineLevel="1">
      <c r="A256" s="150"/>
      <c r="B256" s="194"/>
      <c r="C256" s="172"/>
      <c r="D256" s="150"/>
      <c r="E256" s="145"/>
      <c r="F256" s="146"/>
      <c r="G256" s="421"/>
      <c r="H256" s="411"/>
      <c r="I256" s="411"/>
      <c r="J256" s="409"/>
      <c r="K256" s="411"/>
      <c r="L256" s="409"/>
      <c r="M256" s="411"/>
      <c r="N256" s="409">
        <v>0</v>
      </c>
      <c r="O256" s="411"/>
      <c r="P256" s="409"/>
      <c r="Q256" s="411"/>
      <c r="R256" s="409">
        <v>0</v>
      </c>
      <c r="S256" s="411"/>
      <c r="T256" s="409">
        <v>0</v>
      </c>
      <c r="U256" s="411"/>
    </row>
    <row r="257" spans="1:21" s="152" customFormat="1" ht="51" hidden="1" outlineLevel="1">
      <c r="A257" s="150">
        <f>+A254+1</f>
        <v>18</v>
      </c>
      <c r="B257" s="187" t="s">
        <v>1793</v>
      </c>
      <c r="C257" s="153"/>
      <c r="D257" s="150" t="s">
        <v>15</v>
      </c>
      <c r="E257" s="145">
        <v>0</v>
      </c>
      <c r="F257" s="146">
        <v>0</v>
      </c>
      <c r="G257" s="421"/>
      <c r="H257" s="411"/>
      <c r="I257" s="411">
        <f t="shared" si="296"/>
        <v>0</v>
      </c>
      <c r="J257" s="409"/>
      <c r="K257" s="411">
        <f t="shared" si="296"/>
        <v>0</v>
      </c>
      <c r="L257" s="409">
        <v>34500</v>
      </c>
      <c r="M257" s="411">
        <f t="shared" ref="M257" si="364">IFERROR(L257*$G257,0)</f>
        <v>0</v>
      </c>
      <c r="N257" s="409">
        <v>48093</v>
      </c>
      <c r="O257" s="411">
        <f t="shared" ref="O257:Q257" si="365">IFERROR(N257*$G257,0)</f>
        <v>0</v>
      </c>
      <c r="P257" s="409"/>
      <c r="Q257" s="411">
        <f t="shared" si="365"/>
        <v>0</v>
      </c>
      <c r="R257" s="409">
        <v>195500</v>
      </c>
      <c r="S257" s="411">
        <f t="shared" ref="S257:U257" si="366">IFERROR(R257*$G257,0)</f>
        <v>0</v>
      </c>
      <c r="T257" s="409">
        <v>195500</v>
      </c>
      <c r="U257" s="411">
        <f t="shared" si="366"/>
        <v>0</v>
      </c>
    </row>
    <row r="258" spans="1:21" s="152" customFormat="1" hidden="1" outlineLevel="1">
      <c r="A258" s="150"/>
      <c r="B258" s="187"/>
      <c r="C258" s="153"/>
      <c r="D258" s="150"/>
      <c r="E258" s="145"/>
      <c r="F258" s="146"/>
      <c r="G258" s="421"/>
      <c r="H258" s="411"/>
      <c r="I258" s="411"/>
      <c r="J258" s="409"/>
      <c r="K258" s="411"/>
      <c r="L258" s="409"/>
      <c r="M258" s="411"/>
      <c r="N258" s="409">
        <v>0</v>
      </c>
      <c r="O258" s="411"/>
      <c r="P258" s="409"/>
      <c r="Q258" s="411"/>
      <c r="R258" s="409">
        <v>0</v>
      </c>
      <c r="S258" s="411"/>
      <c r="T258" s="409">
        <v>0</v>
      </c>
      <c r="U258" s="411"/>
    </row>
    <row r="259" spans="1:21" s="152" customFormat="1" ht="89.25" hidden="1" outlineLevel="1">
      <c r="A259" s="150">
        <f>+A257+1</f>
        <v>19</v>
      </c>
      <c r="B259" s="187" t="s">
        <v>1794</v>
      </c>
      <c r="C259" s="153"/>
      <c r="D259" s="150"/>
      <c r="E259" s="145"/>
      <c r="F259" s="146"/>
      <c r="G259" s="421"/>
      <c r="H259" s="411"/>
      <c r="I259" s="411"/>
      <c r="J259" s="409"/>
      <c r="K259" s="411"/>
      <c r="L259" s="409"/>
      <c r="M259" s="411"/>
      <c r="N259" s="409">
        <v>0</v>
      </c>
      <c r="O259" s="411"/>
      <c r="P259" s="409"/>
      <c r="Q259" s="411"/>
      <c r="R259" s="409">
        <v>0</v>
      </c>
      <c r="S259" s="411"/>
      <c r="T259" s="409">
        <v>0</v>
      </c>
      <c r="U259" s="411"/>
    </row>
    <row r="260" spans="1:21" s="152" customFormat="1" hidden="1" outlineLevel="1">
      <c r="A260" s="150" t="s">
        <v>195</v>
      </c>
      <c r="B260" s="187" t="s">
        <v>338</v>
      </c>
      <c r="C260" s="153"/>
      <c r="D260" s="150" t="s">
        <v>208</v>
      </c>
      <c r="E260" s="145">
        <v>0</v>
      </c>
      <c r="F260" s="146">
        <v>0</v>
      </c>
      <c r="G260" s="421"/>
      <c r="H260" s="411"/>
      <c r="I260" s="411">
        <f t="shared" si="296"/>
        <v>0</v>
      </c>
      <c r="J260" s="409"/>
      <c r="K260" s="411">
        <f t="shared" si="296"/>
        <v>0</v>
      </c>
      <c r="L260" s="409"/>
      <c r="M260" s="411">
        <f t="shared" ref="M260" si="367">IFERROR(L260*$G260,0)</f>
        <v>0</v>
      </c>
      <c r="N260" s="409">
        <v>12787</v>
      </c>
      <c r="O260" s="411">
        <f t="shared" ref="O260:Q260" si="368">IFERROR(N260*$G260,0)</f>
        <v>0</v>
      </c>
      <c r="P260" s="409"/>
      <c r="Q260" s="411">
        <f t="shared" si="368"/>
        <v>0</v>
      </c>
      <c r="R260" s="409">
        <v>8504.25</v>
      </c>
      <c r="S260" s="411">
        <f t="shared" ref="S260:U260" si="369">IFERROR(R260*$G260,0)</f>
        <v>0</v>
      </c>
      <c r="T260" s="409">
        <v>8504.25</v>
      </c>
      <c r="U260" s="411">
        <f t="shared" si="369"/>
        <v>0</v>
      </c>
    </row>
    <row r="261" spans="1:21" s="152" customFormat="1" hidden="1" outlineLevel="1">
      <c r="A261" s="150" t="s">
        <v>196</v>
      </c>
      <c r="B261" s="187" t="s">
        <v>339</v>
      </c>
      <c r="C261" s="153"/>
      <c r="D261" s="150" t="s">
        <v>208</v>
      </c>
      <c r="E261" s="145">
        <v>0</v>
      </c>
      <c r="F261" s="146">
        <f>+'Take off_C&amp;I_Lounge'!J634</f>
        <v>51.809999999999995</v>
      </c>
      <c r="G261" s="421">
        <f t="shared" si="306"/>
        <v>51.809999999999995</v>
      </c>
      <c r="H261" s="411">
        <v>8280</v>
      </c>
      <c r="I261" s="411">
        <f t="shared" si="296"/>
        <v>428986.8</v>
      </c>
      <c r="J261" s="409">
        <v>11625</v>
      </c>
      <c r="K261" s="411">
        <f t="shared" si="296"/>
        <v>602291.25</v>
      </c>
      <c r="L261" s="409">
        <v>9200</v>
      </c>
      <c r="M261" s="411">
        <f t="shared" ref="M261" si="370">IFERROR(L261*$G261,0)</f>
        <v>476651.99999999994</v>
      </c>
      <c r="N261" s="409">
        <v>14053</v>
      </c>
      <c r="O261" s="411">
        <f t="shared" ref="O261:Q261" si="371">IFERROR(N261*$G261,0)</f>
        <v>728085.92999999993</v>
      </c>
      <c r="P261" s="409">
        <v>12340</v>
      </c>
      <c r="Q261" s="411">
        <f t="shared" si="371"/>
        <v>639335.39999999991</v>
      </c>
      <c r="R261" s="409">
        <v>6891.375</v>
      </c>
      <c r="S261" s="411">
        <f t="shared" ref="S261:U261" si="372">IFERROR(R261*$G261,0)</f>
        <v>357042.13874999998</v>
      </c>
      <c r="T261" s="409">
        <v>6891.375</v>
      </c>
      <c r="U261" s="411">
        <f t="shared" si="372"/>
        <v>357042.13874999998</v>
      </c>
    </row>
    <row r="262" spans="1:21" s="152" customFormat="1" hidden="1" outlineLevel="1">
      <c r="A262" s="150"/>
      <c r="B262" s="187"/>
      <c r="C262" s="153"/>
      <c r="D262" s="150"/>
      <c r="E262" s="145"/>
      <c r="F262" s="146"/>
      <c r="G262" s="421"/>
      <c r="H262" s="411"/>
      <c r="I262" s="411"/>
      <c r="J262" s="409"/>
      <c r="K262" s="411"/>
      <c r="L262" s="409"/>
      <c r="M262" s="411"/>
      <c r="N262" s="409">
        <v>0</v>
      </c>
      <c r="O262" s="411"/>
      <c r="P262" s="409"/>
      <c r="Q262" s="411"/>
      <c r="R262" s="409">
        <v>0</v>
      </c>
      <c r="S262" s="411"/>
      <c r="T262" s="409">
        <v>0</v>
      </c>
      <c r="U262" s="411"/>
    </row>
    <row r="263" spans="1:21" s="152" customFormat="1" ht="76.5" hidden="1" outlineLevel="1">
      <c r="A263" s="150">
        <f>+A259+1</f>
        <v>20</v>
      </c>
      <c r="B263" s="187" t="s">
        <v>1795</v>
      </c>
      <c r="C263" s="153"/>
      <c r="D263" s="150"/>
      <c r="E263" s="145"/>
      <c r="F263" s="146"/>
      <c r="G263" s="421"/>
      <c r="H263" s="411"/>
      <c r="I263" s="411"/>
      <c r="J263" s="409"/>
      <c r="K263" s="411"/>
      <c r="L263" s="409"/>
      <c r="M263" s="411"/>
      <c r="N263" s="409">
        <v>0</v>
      </c>
      <c r="O263" s="411"/>
      <c r="P263" s="409"/>
      <c r="Q263" s="411"/>
      <c r="R263" s="409">
        <v>0</v>
      </c>
      <c r="S263" s="411"/>
      <c r="T263" s="409">
        <v>0</v>
      </c>
      <c r="U263" s="411"/>
    </row>
    <row r="264" spans="1:21" s="152" customFormat="1" hidden="1" outlineLevel="1">
      <c r="A264" s="150" t="s">
        <v>195</v>
      </c>
      <c r="B264" s="187" t="s">
        <v>337</v>
      </c>
      <c r="C264" s="153"/>
      <c r="D264" s="150" t="s">
        <v>193</v>
      </c>
      <c r="E264" s="145">
        <v>0</v>
      </c>
      <c r="F264" s="146">
        <v>0</v>
      </c>
      <c r="G264" s="421"/>
      <c r="H264" s="411"/>
      <c r="I264" s="411">
        <f t="shared" si="296"/>
        <v>0</v>
      </c>
      <c r="J264" s="409"/>
      <c r="K264" s="411">
        <f t="shared" si="296"/>
        <v>0</v>
      </c>
      <c r="L264" s="409"/>
      <c r="M264" s="411">
        <f t="shared" ref="M264" si="373">IFERROR(L264*$G264,0)</f>
        <v>0</v>
      </c>
      <c r="N264" s="409">
        <v>121741</v>
      </c>
      <c r="O264" s="411">
        <f t="shared" ref="O264:Q264" si="374">IFERROR(N264*$G264,0)</f>
        <v>0</v>
      </c>
      <c r="P264" s="409"/>
      <c r="Q264" s="411">
        <f t="shared" si="374"/>
        <v>0</v>
      </c>
      <c r="R264" s="409">
        <v>92862.5</v>
      </c>
      <c r="S264" s="411">
        <f t="shared" ref="S264:U264" si="375">IFERROR(R264*$G264,0)</f>
        <v>0</v>
      </c>
      <c r="T264" s="409">
        <v>92862.5</v>
      </c>
      <c r="U264" s="411">
        <f t="shared" si="375"/>
        <v>0</v>
      </c>
    </row>
    <row r="265" spans="1:21" s="152" customFormat="1" hidden="1" outlineLevel="1">
      <c r="A265" s="150"/>
      <c r="B265" s="187"/>
      <c r="C265" s="153"/>
      <c r="D265" s="150"/>
      <c r="E265" s="145"/>
      <c r="F265" s="146"/>
      <c r="G265" s="421"/>
      <c r="H265" s="411"/>
      <c r="I265" s="411"/>
      <c r="J265" s="409"/>
      <c r="K265" s="411"/>
      <c r="L265" s="409"/>
      <c r="M265" s="411"/>
      <c r="N265" s="409">
        <v>0</v>
      </c>
      <c r="O265" s="411"/>
      <c r="P265" s="409"/>
      <c r="Q265" s="411"/>
      <c r="R265" s="409">
        <v>0</v>
      </c>
      <c r="S265" s="411"/>
      <c r="T265" s="409">
        <v>0</v>
      </c>
      <c r="U265" s="411"/>
    </row>
    <row r="266" spans="1:21" s="152" customFormat="1" ht="102" hidden="1" outlineLevel="1">
      <c r="A266" s="150">
        <f>+A263+1</f>
        <v>21</v>
      </c>
      <c r="B266" s="187" t="s">
        <v>1796</v>
      </c>
      <c r="C266" s="153"/>
      <c r="D266" s="150"/>
      <c r="E266" s="145"/>
      <c r="F266" s="146"/>
      <c r="G266" s="421"/>
      <c r="H266" s="411"/>
      <c r="I266" s="411"/>
      <c r="J266" s="409"/>
      <c r="K266" s="411"/>
      <c r="L266" s="409"/>
      <c r="M266" s="411"/>
      <c r="N266" s="409">
        <v>0</v>
      </c>
      <c r="O266" s="411"/>
      <c r="P266" s="409"/>
      <c r="Q266" s="411"/>
      <c r="R266" s="409">
        <v>0</v>
      </c>
      <c r="S266" s="411"/>
      <c r="T266" s="409">
        <v>0</v>
      </c>
      <c r="U266" s="411"/>
    </row>
    <row r="267" spans="1:21" s="152" customFormat="1" ht="51" hidden="1" outlineLevel="1">
      <c r="A267" s="150"/>
      <c r="B267" s="187" t="s">
        <v>165</v>
      </c>
      <c r="C267" s="153"/>
      <c r="D267" s="150"/>
      <c r="E267" s="145"/>
      <c r="F267" s="146"/>
      <c r="G267" s="421"/>
      <c r="H267" s="411"/>
      <c r="I267" s="411"/>
      <c r="J267" s="409"/>
      <c r="K267" s="411"/>
      <c r="L267" s="409"/>
      <c r="M267" s="411"/>
      <c r="N267" s="409">
        <v>0</v>
      </c>
      <c r="O267" s="411"/>
      <c r="P267" s="409"/>
      <c r="Q267" s="411"/>
      <c r="R267" s="409">
        <v>0</v>
      </c>
      <c r="S267" s="411"/>
      <c r="T267" s="409">
        <v>0</v>
      </c>
      <c r="U267" s="411"/>
    </row>
    <row r="268" spans="1:21" s="152" customFormat="1" ht="51" hidden="1" outlineLevel="1">
      <c r="A268" s="150"/>
      <c r="B268" s="187" t="s">
        <v>166</v>
      </c>
      <c r="C268" s="153"/>
      <c r="D268" s="150"/>
      <c r="E268" s="145"/>
      <c r="F268" s="146"/>
      <c r="G268" s="421"/>
      <c r="H268" s="411"/>
      <c r="I268" s="411"/>
      <c r="J268" s="409"/>
      <c r="K268" s="411"/>
      <c r="L268" s="409"/>
      <c r="M268" s="411"/>
      <c r="N268" s="409">
        <v>0</v>
      </c>
      <c r="O268" s="411"/>
      <c r="P268" s="409"/>
      <c r="Q268" s="411"/>
      <c r="R268" s="409">
        <v>0</v>
      </c>
      <c r="S268" s="411"/>
      <c r="T268" s="409">
        <v>0</v>
      </c>
      <c r="U268" s="411"/>
    </row>
    <row r="269" spans="1:21" s="152" customFormat="1" ht="38.25" hidden="1" outlineLevel="1">
      <c r="A269" s="150"/>
      <c r="B269" s="187" t="s">
        <v>167</v>
      </c>
      <c r="C269" s="153"/>
      <c r="D269" s="150"/>
      <c r="E269" s="145"/>
      <c r="F269" s="146"/>
      <c r="G269" s="421"/>
      <c r="H269" s="411"/>
      <c r="I269" s="411"/>
      <c r="J269" s="409"/>
      <c r="K269" s="411"/>
      <c r="L269" s="409"/>
      <c r="M269" s="411"/>
      <c r="N269" s="409">
        <v>0</v>
      </c>
      <c r="O269" s="411"/>
      <c r="P269" s="409"/>
      <c r="Q269" s="411"/>
      <c r="R269" s="409">
        <v>0</v>
      </c>
      <c r="S269" s="411"/>
      <c r="T269" s="409">
        <v>0</v>
      </c>
      <c r="U269" s="411"/>
    </row>
    <row r="270" spans="1:21" s="152" customFormat="1" ht="89.25" hidden="1" outlineLevel="1">
      <c r="A270" s="150"/>
      <c r="B270" s="187" t="s">
        <v>168</v>
      </c>
      <c r="C270" s="153"/>
      <c r="D270" s="150"/>
      <c r="E270" s="145"/>
      <c r="F270" s="146"/>
      <c r="G270" s="421"/>
      <c r="H270" s="411"/>
      <c r="I270" s="411"/>
      <c r="J270" s="409"/>
      <c r="K270" s="411"/>
      <c r="L270" s="409"/>
      <c r="M270" s="411"/>
      <c r="N270" s="409">
        <v>0</v>
      </c>
      <c r="O270" s="411"/>
      <c r="P270" s="409"/>
      <c r="Q270" s="411"/>
      <c r="R270" s="409">
        <v>0</v>
      </c>
      <c r="S270" s="411"/>
      <c r="T270" s="409">
        <v>0</v>
      </c>
      <c r="U270" s="411"/>
    </row>
    <row r="271" spans="1:21" s="152" customFormat="1" hidden="1" outlineLevel="1">
      <c r="A271" s="150"/>
      <c r="B271" s="187" t="s">
        <v>169</v>
      </c>
      <c r="C271" s="153"/>
      <c r="D271" s="150" t="s">
        <v>162</v>
      </c>
      <c r="E271" s="145">
        <v>5</v>
      </c>
      <c r="F271" s="146">
        <v>0</v>
      </c>
      <c r="G271" s="421">
        <f t="shared" si="306"/>
        <v>5</v>
      </c>
      <c r="H271" s="411">
        <v>45540</v>
      </c>
      <c r="I271" s="411">
        <f t="shared" si="296"/>
        <v>227700</v>
      </c>
      <c r="J271" s="409">
        <v>75000</v>
      </c>
      <c r="K271" s="411">
        <f t="shared" si="296"/>
        <v>375000</v>
      </c>
      <c r="L271" s="409">
        <v>50600</v>
      </c>
      <c r="M271" s="411">
        <f t="shared" ref="M271" si="376">IFERROR(L271*$G271,0)</f>
        <v>253000</v>
      </c>
      <c r="N271" s="409">
        <v>45850</v>
      </c>
      <c r="O271" s="411">
        <f t="shared" ref="O271:Q271" si="377">IFERROR(N271*$G271,0)</f>
        <v>229250</v>
      </c>
      <c r="P271" s="409">
        <v>71550</v>
      </c>
      <c r="Q271" s="411">
        <f t="shared" si="377"/>
        <v>357750</v>
      </c>
      <c r="R271" s="409">
        <v>28347.5</v>
      </c>
      <c r="S271" s="411">
        <f t="shared" ref="S271:U271" si="378">IFERROR(R271*$G271,0)</f>
        <v>141737.5</v>
      </c>
      <c r="T271" s="409">
        <v>28347.5</v>
      </c>
      <c r="U271" s="411">
        <f t="shared" si="378"/>
        <v>141737.5</v>
      </c>
    </row>
    <row r="272" spans="1:21" s="152" customFormat="1" hidden="1" outlineLevel="1">
      <c r="A272" s="171"/>
      <c r="B272" s="187"/>
      <c r="C272" s="171"/>
      <c r="D272" s="150"/>
      <c r="E272" s="145"/>
      <c r="F272" s="146"/>
      <c r="G272" s="421"/>
      <c r="H272" s="411"/>
      <c r="I272" s="411"/>
      <c r="J272" s="409"/>
      <c r="K272" s="411"/>
      <c r="L272" s="409"/>
      <c r="M272" s="411"/>
      <c r="N272" s="409">
        <v>0</v>
      </c>
      <c r="O272" s="411"/>
      <c r="P272" s="409"/>
      <c r="Q272" s="411"/>
      <c r="R272" s="409">
        <v>0</v>
      </c>
      <c r="S272" s="411"/>
      <c r="T272" s="409">
        <v>0</v>
      </c>
      <c r="U272" s="411"/>
    </row>
    <row r="273" spans="1:21" s="152" customFormat="1" ht="76.5" hidden="1" outlineLevel="1">
      <c r="A273" s="150">
        <f>+A266+1</f>
        <v>22</v>
      </c>
      <c r="B273" s="187" t="s">
        <v>1797</v>
      </c>
      <c r="C273" s="153"/>
      <c r="D273" s="150" t="s">
        <v>160</v>
      </c>
      <c r="E273" s="145">
        <v>0</v>
      </c>
      <c r="F273" s="146">
        <v>0</v>
      </c>
      <c r="G273" s="421"/>
      <c r="H273" s="411"/>
      <c r="I273" s="411">
        <f t="shared" ref="I273:K283" si="379">IFERROR(H273*$G273,0)</f>
        <v>0</v>
      </c>
      <c r="J273" s="409"/>
      <c r="K273" s="411">
        <f t="shared" si="379"/>
        <v>0</v>
      </c>
      <c r="L273" s="409"/>
      <c r="M273" s="411">
        <f t="shared" ref="M273" si="380">IFERROR(L273*$G273,0)</f>
        <v>0</v>
      </c>
      <c r="N273" s="409">
        <v>54627</v>
      </c>
      <c r="O273" s="411">
        <f t="shared" ref="O273:Q273" si="381">IFERROR(N273*$G273,0)</f>
        <v>0</v>
      </c>
      <c r="P273" s="409"/>
      <c r="Q273" s="411">
        <f t="shared" si="381"/>
        <v>0</v>
      </c>
      <c r="R273" s="409">
        <v>5786.8</v>
      </c>
      <c r="S273" s="411">
        <f t="shared" ref="S273:U273" si="382">IFERROR(R273*$G273,0)</f>
        <v>0</v>
      </c>
      <c r="T273" s="409">
        <v>5786.8</v>
      </c>
      <c r="U273" s="411">
        <f t="shared" si="382"/>
        <v>0</v>
      </c>
    </row>
    <row r="274" spans="1:21" s="152" customFormat="1" hidden="1" outlineLevel="1">
      <c r="A274" s="171"/>
      <c r="B274" s="187"/>
      <c r="C274" s="171"/>
      <c r="D274" s="150"/>
      <c r="E274" s="145"/>
      <c r="F274" s="146"/>
      <c r="G274" s="421"/>
      <c r="H274" s="411"/>
      <c r="I274" s="411"/>
      <c r="J274" s="409"/>
      <c r="K274" s="411"/>
      <c r="L274" s="409"/>
      <c r="M274" s="411"/>
      <c r="N274" s="409">
        <v>0</v>
      </c>
      <c r="O274" s="411"/>
      <c r="P274" s="409"/>
      <c r="Q274" s="411"/>
      <c r="R274" s="409">
        <v>0</v>
      </c>
      <c r="S274" s="411"/>
      <c r="T274" s="409">
        <v>0</v>
      </c>
      <c r="U274" s="411"/>
    </row>
    <row r="275" spans="1:21" s="152" customFormat="1" ht="102" hidden="1" outlineLevel="1">
      <c r="A275" s="150">
        <f>+A273+1</f>
        <v>23</v>
      </c>
      <c r="B275" s="187" t="s">
        <v>1798</v>
      </c>
      <c r="C275" s="153"/>
      <c r="D275" s="150" t="s">
        <v>162</v>
      </c>
      <c r="E275" s="145">
        <v>0</v>
      </c>
      <c r="F275" s="146">
        <v>1</v>
      </c>
      <c r="G275" s="421">
        <f t="shared" si="306"/>
        <v>1</v>
      </c>
      <c r="H275" s="411">
        <v>155250</v>
      </c>
      <c r="I275" s="411">
        <f t="shared" si="379"/>
        <v>155250</v>
      </c>
      <c r="J275" s="409">
        <v>274000</v>
      </c>
      <c r="K275" s="411">
        <f t="shared" si="379"/>
        <v>274000</v>
      </c>
      <c r="L275" s="409">
        <v>172500</v>
      </c>
      <c r="M275" s="411">
        <f t="shared" ref="M275" si="383">IFERROR(L275*$G275,0)</f>
        <v>172500</v>
      </c>
      <c r="N275" s="409">
        <v>359100</v>
      </c>
      <c r="O275" s="411">
        <f t="shared" ref="O275:Q275" si="384">IFERROR(N275*$G275,0)</f>
        <v>359100</v>
      </c>
      <c r="P275" s="409">
        <v>220000</v>
      </c>
      <c r="Q275" s="411">
        <f t="shared" si="384"/>
        <v>220000</v>
      </c>
      <c r="R275" s="409">
        <v>116298.0625</v>
      </c>
      <c r="S275" s="411">
        <f t="shared" ref="S275:U275" si="385">IFERROR(R275*$G275,0)</f>
        <v>116298.0625</v>
      </c>
      <c r="T275" s="409">
        <v>116298.0625</v>
      </c>
      <c r="U275" s="411">
        <f t="shared" si="385"/>
        <v>116298.0625</v>
      </c>
    </row>
    <row r="276" spans="1:21" s="152" customFormat="1" hidden="1" outlineLevel="1">
      <c r="A276" s="150"/>
      <c r="B276" s="187"/>
      <c r="C276" s="153"/>
      <c r="D276" s="150"/>
      <c r="E276" s="145"/>
      <c r="F276" s="146"/>
      <c r="G276" s="421"/>
      <c r="H276" s="411"/>
      <c r="I276" s="411"/>
      <c r="J276" s="409"/>
      <c r="K276" s="411"/>
      <c r="L276" s="409"/>
      <c r="M276" s="411"/>
      <c r="N276" s="409">
        <v>0</v>
      </c>
      <c r="O276" s="411"/>
      <c r="P276" s="409"/>
      <c r="Q276" s="411"/>
      <c r="R276" s="409">
        <v>0</v>
      </c>
      <c r="S276" s="411"/>
      <c r="T276" s="409">
        <v>0</v>
      </c>
      <c r="U276" s="411"/>
    </row>
    <row r="277" spans="1:21" s="152" customFormat="1" ht="114.75" hidden="1" outlineLevel="1">
      <c r="A277" s="150">
        <f>+A275+1</f>
        <v>24</v>
      </c>
      <c r="B277" s="187" t="s">
        <v>1799</v>
      </c>
      <c r="C277" s="153"/>
      <c r="D277" s="150" t="s">
        <v>160</v>
      </c>
      <c r="E277" s="145">
        <v>0</v>
      </c>
      <c r="F277" s="146">
        <v>3.355</v>
      </c>
      <c r="G277" s="421">
        <f t="shared" si="306"/>
        <v>3.355</v>
      </c>
      <c r="H277" s="411">
        <v>33430.5</v>
      </c>
      <c r="I277" s="411">
        <f t="shared" si="379"/>
        <v>112159.3275</v>
      </c>
      <c r="J277" s="409">
        <v>60740</v>
      </c>
      <c r="K277" s="411">
        <f t="shared" si="379"/>
        <v>203782.7</v>
      </c>
      <c r="L277" s="409">
        <v>37145</v>
      </c>
      <c r="M277" s="411">
        <f t="shared" ref="M277" si="386">IFERROR(L277*$G277,0)</f>
        <v>124621.47500000001</v>
      </c>
      <c r="N277" s="409">
        <v>48976</v>
      </c>
      <c r="O277" s="411">
        <f t="shared" ref="O277:Q277" si="387">IFERROR(N277*$G277,0)</f>
        <v>164314.48000000001</v>
      </c>
      <c r="P277" s="409">
        <v>24500</v>
      </c>
      <c r="Q277" s="411">
        <f t="shared" si="387"/>
        <v>82197.5</v>
      </c>
      <c r="R277" s="409">
        <v>22482.5</v>
      </c>
      <c r="S277" s="411">
        <f t="shared" ref="S277:U277" si="388">IFERROR(R277*$G277,0)</f>
        <v>75428.787500000006</v>
      </c>
      <c r="T277" s="409">
        <v>22482.5</v>
      </c>
      <c r="U277" s="411">
        <f t="shared" si="388"/>
        <v>75428.787500000006</v>
      </c>
    </row>
    <row r="278" spans="1:21" s="152" customFormat="1" hidden="1" outlineLevel="1">
      <c r="A278" s="150"/>
      <c r="B278" s="187"/>
      <c r="C278" s="153"/>
      <c r="D278" s="150"/>
      <c r="E278" s="145"/>
      <c r="F278" s="146"/>
      <c r="G278" s="421"/>
      <c r="H278" s="411"/>
      <c r="I278" s="411"/>
      <c r="J278" s="409"/>
      <c r="K278" s="411"/>
      <c r="L278" s="409"/>
      <c r="M278" s="411"/>
      <c r="N278" s="409">
        <v>0</v>
      </c>
      <c r="O278" s="411"/>
      <c r="P278" s="409"/>
      <c r="Q278" s="411"/>
      <c r="R278" s="409">
        <v>0</v>
      </c>
      <c r="S278" s="411"/>
      <c r="T278" s="409">
        <v>0</v>
      </c>
      <c r="U278" s="411"/>
    </row>
    <row r="279" spans="1:21" s="152" customFormat="1" ht="89.25" hidden="1" outlineLevel="1">
      <c r="A279" s="150">
        <f>+A275+1</f>
        <v>24</v>
      </c>
      <c r="B279" s="187" t="s">
        <v>1800</v>
      </c>
      <c r="C279" s="153"/>
      <c r="D279" s="150" t="s">
        <v>162</v>
      </c>
      <c r="E279" s="145">
        <v>0</v>
      </c>
      <c r="F279" s="146">
        <v>1</v>
      </c>
      <c r="G279" s="421">
        <f t="shared" ref="G279" si="389">SUM(E279:F279)</f>
        <v>1</v>
      </c>
      <c r="H279" s="411">
        <v>305550</v>
      </c>
      <c r="I279" s="411">
        <f t="shared" si="379"/>
        <v>305550</v>
      </c>
      <c r="J279" s="409">
        <v>339500</v>
      </c>
      <c r="K279" s="411">
        <f t="shared" si="379"/>
        <v>339500</v>
      </c>
      <c r="L279" s="409">
        <v>356500</v>
      </c>
      <c r="M279" s="411">
        <f t="shared" ref="M279" si="390">IFERROR(L279*$G279,0)</f>
        <v>356500</v>
      </c>
      <c r="N279" s="409">
        <v>651000</v>
      </c>
      <c r="O279" s="411">
        <f t="shared" ref="O279:Q279" si="391">IFERROR(N279*$G279,0)</f>
        <v>651000</v>
      </c>
      <c r="P279" s="409">
        <v>275020</v>
      </c>
      <c r="Q279" s="411">
        <f t="shared" si="391"/>
        <v>275020</v>
      </c>
      <c r="R279" s="409">
        <v>137534.25</v>
      </c>
      <c r="S279" s="411">
        <f t="shared" ref="S279:U279" si="392">IFERROR(R279*$G279,0)</f>
        <v>137534.25</v>
      </c>
      <c r="T279" s="409">
        <v>137534.25</v>
      </c>
      <c r="U279" s="411">
        <f t="shared" si="392"/>
        <v>137534.25</v>
      </c>
    </row>
    <row r="280" spans="1:21" s="152" customFormat="1" hidden="1" outlineLevel="1">
      <c r="A280" s="150"/>
      <c r="B280" s="187"/>
      <c r="C280" s="153"/>
      <c r="D280" s="150"/>
      <c r="E280" s="145"/>
      <c r="F280" s="146"/>
      <c r="G280" s="421"/>
      <c r="H280" s="411"/>
      <c r="I280" s="411"/>
      <c r="J280" s="409"/>
      <c r="K280" s="411"/>
      <c r="L280" s="409"/>
      <c r="M280" s="411"/>
      <c r="N280" s="409">
        <v>0</v>
      </c>
      <c r="O280" s="411"/>
      <c r="P280" s="409"/>
      <c r="Q280" s="411"/>
      <c r="R280" s="409">
        <v>0</v>
      </c>
      <c r="S280" s="411"/>
      <c r="T280" s="409">
        <v>0</v>
      </c>
      <c r="U280" s="411"/>
    </row>
    <row r="281" spans="1:21" s="152" customFormat="1" ht="89.25" hidden="1" outlineLevel="1">
      <c r="A281" s="150">
        <f>+A279+1</f>
        <v>25</v>
      </c>
      <c r="B281" s="187" t="s">
        <v>1801</v>
      </c>
      <c r="C281" s="153" t="s">
        <v>1059</v>
      </c>
      <c r="D281" s="150" t="s">
        <v>162</v>
      </c>
      <c r="E281" s="145">
        <v>0</v>
      </c>
      <c r="F281" s="146">
        <v>1</v>
      </c>
      <c r="G281" s="421">
        <f t="shared" si="306"/>
        <v>1</v>
      </c>
      <c r="H281" s="411">
        <v>170775</v>
      </c>
      <c r="I281" s="411">
        <f t="shared" si="379"/>
        <v>170775</v>
      </c>
      <c r="J281" s="409">
        <v>205000</v>
      </c>
      <c r="K281" s="411">
        <f t="shared" si="379"/>
        <v>205000</v>
      </c>
      <c r="L281" s="409">
        <v>189750</v>
      </c>
      <c r="M281" s="411">
        <f t="shared" ref="M281" si="393">IFERROR(L281*$G281,0)</f>
        <v>189750</v>
      </c>
      <c r="N281" s="409">
        <v>294000</v>
      </c>
      <c r="O281" s="411">
        <f t="shared" ref="O281:Q281" si="394">IFERROR(N281*$G281,0)</f>
        <v>294000</v>
      </c>
      <c r="P281" s="409">
        <v>142355</v>
      </c>
      <c r="Q281" s="411">
        <f t="shared" si="394"/>
        <v>142355</v>
      </c>
      <c r="R281" s="409">
        <v>87975</v>
      </c>
      <c r="S281" s="411">
        <f t="shared" ref="S281:U281" si="395">IFERROR(R281*$G281,0)</f>
        <v>87975</v>
      </c>
      <c r="T281" s="409">
        <v>87975</v>
      </c>
      <c r="U281" s="411">
        <f t="shared" si="395"/>
        <v>87975</v>
      </c>
    </row>
    <row r="282" spans="1:21" s="152" customFormat="1" hidden="1" outlineLevel="1">
      <c r="A282" s="150"/>
      <c r="B282" s="187"/>
      <c r="C282" s="153"/>
      <c r="D282" s="150"/>
      <c r="E282" s="145"/>
      <c r="F282" s="146"/>
      <c r="G282" s="421"/>
      <c r="H282" s="411"/>
      <c r="I282" s="411"/>
      <c r="J282" s="409"/>
      <c r="K282" s="411"/>
      <c r="L282" s="409"/>
      <c r="M282" s="411"/>
      <c r="N282" s="409">
        <v>0</v>
      </c>
      <c r="O282" s="411"/>
      <c r="P282" s="409"/>
      <c r="Q282" s="411"/>
      <c r="R282" s="409">
        <v>0</v>
      </c>
      <c r="S282" s="411"/>
      <c r="T282" s="409">
        <v>0</v>
      </c>
      <c r="U282" s="411"/>
    </row>
    <row r="283" spans="1:21" s="152" customFormat="1" ht="102" hidden="1" outlineLevel="1">
      <c r="A283" s="150">
        <f>+A281+1</f>
        <v>26</v>
      </c>
      <c r="B283" s="187" t="s">
        <v>1802</v>
      </c>
      <c r="C283" s="153" t="s">
        <v>1060</v>
      </c>
      <c r="D283" s="150" t="s">
        <v>162</v>
      </c>
      <c r="E283" s="145">
        <v>0</v>
      </c>
      <c r="F283" s="146">
        <v>1</v>
      </c>
      <c r="G283" s="421">
        <f t="shared" ref="G283" si="396">SUM(E283:F283)</f>
        <v>1</v>
      </c>
      <c r="H283" s="411">
        <v>43987.5</v>
      </c>
      <c r="I283" s="411">
        <f t="shared" si="379"/>
        <v>43987.5</v>
      </c>
      <c r="J283" s="409">
        <v>84375</v>
      </c>
      <c r="K283" s="411">
        <f t="shared" si="379"/>
        <v>84375</v>
      </c>
      <c r="L283" s="409">
        <v>48875</v>
      </c>
      <c r="M283" s="411">
        <f t="shared" ref="M283" si="397">IFERROR(L283*$G283,0)</f>
        <v>48875</v>
      </c>
      <c r="N283" s="409">
        <v>96390</v>
      </c>
      <c r="O283" s="411">
        <f t="shared" ref="O283:Q283" si="398">IFERROR(N283*$G283,0)</f>
        <v>96390</v>
      </c>
      <c r="P283" s="409">
        <v>39500</v>
      </c>
      <c r="Q283" s="411">
        <f t="shared" si="398"/>
        <v>39500</v>
      </c>
      <c r="R283" s="409">
        <v>74192.25</v>
      </c>
      <c r="S283" s="411">
        <f t="shared" ref="S283:U283" si="399">IFERROR(R283*$G283,0)</f>
        <v>74192.25</v>
      </c>
      <c r="T283" s="409">
        <v>74192.25</v>
      </c>
      <c r="U283" s="411">
        <f t="shared" si="399"/>
        <v>74192.25</v>
      </c>
    </row>
    <row r="284" spans="1:21" s="152" customFormat="1" hidden="1" outlineLevel="1">
      <c r="A284" s="150"/>
      <c r="B284" s="187"/>
      <c r="C284" s="153"/>
      <c r="D284" s="150"/>
      <c r="E284" s="145"/>
      <c r="F284" s="146"/>
      <c r="G284" s="421"/>
      <c r="H284" s="411"/>
      <c r="I284" s="411"/>
      <c r="J284" s="409"/>
      <c r="K284" s="411"/>
      <c r="L284" s="409"/>
      <c r="M284" s="411"/>
      <c r="N284" s="409"/>
      <c r="O284" s="411"/>
      <c r="P284" s="409"/>
      <c r="Q284" s="411"/>
      <c r="R284" s="409">
        <v>0</v>
      </c>
      <c r="S284" s="411"/>
      <c r="T284" s="409">
        <v>0</v>
      </c>
      <c r="U284" s="411"/>
    </row>
    <row r="285" spans="1:21" s="152" customFormat="1" collapsed="1">
      <c r="A285" s="171"/>
      <c r="B285" s="173" t="s">
        <v>32</v>
      </c>
      <c r="C285" s="173"/>
      <c r="D285" s="150"/>
      <c r="E285" s="145"/>
      <c r="F285" s="146"/>
      <c r="G285" s="421"/>
      <c r="H285" s="411"/>
      <c r="I285" s="413">
        <f>SUM(I208:I284)</f>
        <v>8804331.3490200005</v>
      </c>
      <c r="J285" s="409"/>
      <c r="K285" s="413">
        <f>SUM(K208:K284)</f>
        <v>11284450.681</v>
      </c>
      <c r="L285" s="409"/>
      <c r="M285" s="413">
        <f>SUM(M208:M284)</f>
        <v>12690463.152799999</v>
      </c>
      <c r="N285" s="409"/>
      <c r="O285" s="413">
        <f>SUM(O208:O284)</f>
        <v>11901830.076850001</v>
      </c>
      <c r="P285" s="409"/>
      <c r="Q285" s="413">
        <f>SUM(Q208:Q284)</f>
        <v>12032930.726300001</v>
      </c>
      <c r="R285" s="409"/>
      <c r="S285" s="413">
        <f>SUM(S208:S284)</f>
        <v>7275202.8057697499</v>
      </c>
      <c r="T285" s="409"/>
      <c r="U285" s="413">
        <f>SUM(U208:U284)</f>
        <v>7275202.8057697499</v>
      </c>
    </row>
    <row r="286" spans="1:21" s="152" customFormat="1">
      <c r="A286" s="150"/>
      <c r="B286" s="187"/>
      <c r="C286" s="165"/>
      <c r="D286" s="150"/>
      <c r="E286" s="145"/>
      <c r="F286" s="146"/>
      <c r="G286" s="421"/>
      <c r="H286" s="411"/>
      <c r="I286" s="411"/>
      <c r="J286" s="409"/>
      <c r="K286" s="411"/>
      <c r="L286" s="409"/>
      <c r="M286" s="411"/>
      <c r="N286" s="409"/>
      <c r="O286" s="411"/>
      <c r="P286" s="409"/>
      <c r="Q286" s="411"/>
      <c r="R286" s="409"/>
      <c r="S286" s="411"/>
      <c r="T286" s="409"/>
      <c r="U286" s="411"/>
    </row>
    <row r="287" spans="1:21" s="152" customFormat="1">
      <c r="A287" s="141">
        <v>6</v>
      </c>
      <c r="B287" s="173" t="s">
        <v>24</v>
      </c>
      <c r="C287" s="165"/>
      <c r="D287" s="150"/>
      <c r="E287" s="145"/>
      <c r="F287" s="146"/>
      <c r="G287" s="421"/>
      <c r="H287" s="411"/>
      <c r="I287" s="411"/>
      <c r="J287" s="409"/>
      <c r="K287" s="411"/>
      <c r="L287" s="409"/>
      <c r="M287" s="411"/>
      <c r="N287" s="409"/>
      <c r="O287" s="411"/>
      <c r="P287" s="409"/>
      <c r="Q287" s="411"/>
      <c r="R287" s="409"/>
      <c r="S287" s="411"/>
      <c r="T287" s="409"/>
      <c r="U287" s="411"/>
    </row>
    <row r="288" spans="1:21" s="152" customFormat="1" hidden="1" outlineLevel="1">
      <c r="A288" s="141"/>
      <c r="B288" s="187"/>
      <c r="C288" s="165"/>
      <c r="D288" s="150"/>
      <c r="E288" s="145"/>
      <c r="F288" s="146"/>
      <c r="G288" s="421"/>
      <c r="H288" s="411"/>
      <c r="I288" s="411"/>
      <c r="J288" s="409"/>
      <c r="K288" s="411"/>
      <c r="L288" s="409"/>
      <c r="M288" s="411"/>
      <c r="N288" s="409"/>
      <c r="O288" s="411"/>
      <c r="P288" s="409"/>
      <c r="Q288" s="411"/>
      <c r="R288" s="409">
        <v>0</v>
      </c>
      <c r="S288" s="411"/>
      <c r="T288" s="409"/>
      <c r="U288" s="411"/>
    </row>
    <row r="289" spans="1:21" s="152" customFormat="1" ht="242.25" hidden="1" outlineLevel="1">
      <c r="A289" s="150">
        <v>1</v>
      </c>
      <c r="B289" s="187" t="s">
        <v>1803</v>
      </c>
      <c r="C289" s="153"/>
      <c r="D289" s="150" t="s">
        <v>49</v>
      </c>
      <c r="E289" s="145">
        <v>0</v>
      </c>
      <c r="F289" s="146">
        <v>557.68900000000008</v>
      </c>
      <c r="G289" s="421">
        <f t="shared" ref="G289:G357" si="400">SUM(E289:F289)</f>
        <v>557.68900000000008</v>
      </c>
      <c r="H289" s="411">
        <v>1226.7</v>
      </c>
      <c r="I289" s="411">
        <f t="shared" ref="I289:K307" si="401">IFERROR(H289*$G289,0)</f>
        <v>684117.09630000009</v>
      </c>
      <c r="J289" s="409">
        <v>5850</v>
      </c>
      <c r="K289" s="411">
        <f t="shared" si="401"/>
        <v>3262480.6500000004</v>
      </c>
      <c r="L289" s="409">
        <v>1363</v>
      </c>
      <c r="M289" s="411">
        <f t="shared" ref="M289" si="402">IFERROR(L289*$G289,0)</f>
        <v>760130.10700000008</v>
      </c>
      <c r="N289" s="409">
        <v>1627</v>
      </c>
      <c r="O289" s="411">
        <f t="shared" ref="O289:Q289" si="403">IFERROR(N289*$G289,0)</f>
        <v>907360.00300000014</v>
      </c>
      <c r="P289" s="409">
        <v>1516</v>
      </c>
      <c r="Q289" s="411">
        <f t="shared" si="403"/>
        <v>845456.52400000009</v>
      </c>
      <c r="R289" s="409">
        <v>1173</v>
      </c>
      <c r="S289" s="411">
        <f t="shared" ref="S289:U289" si="404">IFERROR(R289*$G289,0)</f>
        <v>654169.19700000004</v>
      </c>
      <c r="T289" s="409">
        <v>1173</v>
      </c>
      <c r="U289" s="411">
        <f t="shared" si="404"/>
        <v>654169.19700000004</v>
      </c>
    </row>
    <row r="290" spans="1:21" s="152" customFormat="1" hidden="1" outlineLevel="1">
      <c r="A290" s="150"/>
      <c r="B290" s="187"/>
      <c r="C290" s="153"/>
      <c r="D290" s="150"/>
      <c r="E290" s="145"/>
      <c r="F290" s="146"/>
      <c r="G290" s="421"/>
      <c r="H290" s="411"/>
      <c r="I290" s="411"/>
      <c r="J290" s="409"/>
      <c r="K290" s="411"/>
      <c r="L290" s="409"/>
      <c r="M290" s="411"/>
      <c r="N290" s="409">
        <v>0</v>
      </c>
      <c r="O290" s="411"/>
      <c r="P290" s="409"/>
      <c r="Q290" s="411"/>
      <c r="R290" s="409">
        <v>0</v>
      </c>
      <c r="S290" s="411"/>
      <c r="T290" s="409">
        <v>0</v>
      </c>
      <c r="U290" s="411"/>
    </row>
    <row r="291" spans="1:21" s="152" customFormat="1" ht="114.75" hidden="1" outlineLevel="1">
      <c r="A291" s="150">
        <f>+A289+1</f>
        <v>2</v>
      </c>
      <c r="B291" s="187" t="s">
        <v>1804</v>
      </c>
      <c r="C291" s="153"/>
      <c r="D291" s="150" t="s">
        <v>49</v>
      </c>
      <c r="E291" s="145">
        <v>76.12</v>
      </c>
      <c r="F291" s="146">
        <v>0</v>
      </c>
      <c r="G291" s="421">
        <f t="shared" si="400"/>
        <v>76.12</v>
      </c>
      <c r="H291" s="411">
        <v>1759.5</v>
      </c>
      <c r="I291" s="411">
        <f t="shared" si="401"/>
        <v>133933.14000000001</v>
      </c>
      <c r="J291" s="409">
        <v>2900</v>
      </c>
      <c r="K291" s="411">
        <f t="shared" si="401"/>
        <v>220748</v>
      </c>
      <c r="L291" s="409">
        <v>1955</v>
      </c>
      <c r="M291" s="411">
        <f t="shared" ref="M291" si="405">IFERROR(L291*$G291,0)</f>
        <v>148814.6</v>
      </c>
      <c r="N291" s="409">
        <v>1585</v>
      </c>
      <c r="O291" s="411">
        <f t="shared" ref="O291:Q291" si="406">IFERROR(N291*$G291,0)</f>
        <v>120650.20000000001</v>
      </c>
      <c r="P291" s="409">
        <v>1516</v>
      </c>
      <c r="Q291" s="411">
        <f t="shared" si="406"/>
        <v>115397.92000000001</v>
      </c>
      <c r="R291" s="409">
        <v>1104.575</v>
      </c>
      <c r="S291" s="411">
        <f t="shared" ref="S291:U291" si="407">IFERROR(R291*$G291,0)</f>
        <v>84080.249000000011</v>
      </c>
      <c r="T291" s="409">
        <v>1104.575</v>
      </c>
      <c r="U291" s="411">
        <f t="shared" si="407"/>
        <v>84080.249000000011</v>
      </c>
    </row>
    <row r="292" spans="1:21" s="152" customFormat="1" hidden="1" outlineLevel="1">
      <c r="A292" s="150"/>
      <c r="B292" s="187"/>
      <c r="C292" s="165"/>
      <c r="D292" s="150"/>
      <c r="E292" s="145"/>
      <c r="F292" s="146"/>
      <c r="G292" s="421"/>
      <c r="H292" s="411"/>
      <c r="I292" s="411"/>
      <c r="J292" s="409"/>
      <c r="K292" s="411"/>
      <c r="L292" s="409"/>
      <c r="M292" s="411"/>
      <c r="N292" s="409">
        <v>0</v>
      </c>
      <c r="O292" s="411"/>
      <c r="P292" s="409"/>
      <c r="Q292" s="411"/>
      <c r="R292" s="409">
        <v>0</v>
      </c>
      <c r="S292" s="411"/>
      <c r="T292" s="409">
        <v>0</v>
      </c>
      <c r="U292" s="411"/>
    </row>
    <row r="293" spans="1:21" s="152" customFormat="1" ht="140.25" hidden="1" outlineLevel="1">
      <c r="A293" s="150">
        <f>+A291+1</f>
        <v>3</v>
      </c>
      <c r="B293" s="187" t="s">
        <v>1805</v>
      </c>
      <c r="C293" s="153"/>
      <c r="D293" s="150"/>
      <c r="E293" s="145"/>
      <c r="F293" s="146"/>
      <c r="G293" s="421"/>
      <c r="H293" s="411"/>
      <c r="I293" s="411"/>
      <c r="J293" s="409"/>
      <c r="K293" s="411"/>
      <c r="L293" s="409"/>
      <c r="M293" s="411"/>
      <c r="N293" s="409">
        <v>0</v>
      </c>
      <c r="O293" s="411"/>
      <c r="P293" s="409"/>
      <c r="Q293" s="411"/>
      <c r="R293" s="409">
        <v>0</v>
      </c>
      <c r="S293" s="411"/>
      <c r="T293" s="409">
        <v>0</v>
      </c>
      <c r="U293" s="411"/>
    </row>
    <row r="294" spans="1:21" s="152" customFormat="1" ht="51" hidden="1" outlineLevel="1">
      <c r="A294" s="150"/>
      <c r="B294" s="187" t="s">
        <v>1806</v>
      </c>
      <c r="C294" s="153"/>
      <c r="D294" s="150" t="s">
        <v>49</v>
      </c>
      <c r="E294" s="145">
        <v>133.20999999999998</v>
      </c>
      <c r="F294" s="146">
        <v>0</v>
      </c>
      <c r="G294" s="421">
        <f t="shared" si="400"/>
        <v>133.20999999999998</v>
      </c>
      <c r="H294" s="411">
        <v>1935</v>
      </c>
      <c r="I294" s="411">
        <f t="shared" si="401"/>
        <v>257761.34999999995</v>
      </c>
      <c r="J294" s="409">
        <v>2150</v>
      </c>
      <c r="K294" s="411">
        <f t="shared" si="401"/>
        <v>286401.49999999994</v>
      </c>
      <c r="L294" s="409">
        <v>2185</v>
      </c>
      <c r="M294" s="411">
        <f t="shared" ref="M294" si="408">IFERROR(L294*$G294,0)</f>
        <v>291063.84999999998</v>
      </c>
      <c r="N294" s="409">
        <v>2030</v>
      </c>
      <c r="O294" s="411">
        <f t="shared" ref="O294:Q294" si="409">IFERROR(N294*$G294,0)</f>
        <v>270416.29999999993</v>
      </c>
      <c r="P294" s="409">
        <v>2950</v>
      </c>
      <c r="Q294" s="411">
        <f t="shared" si="409"/>
        <v>392969.49999999994</v>
      </c>
      <c r="R294" s="409">
        <v>2243.3625000000002</v>
      </c>
      <c r="S294" s="411">
        <f t="shared" ref="S294:U294" si="410">IFERROR(R294*$G294,0)</f>
        <v>298838.31862499996</v>
      </c>
      <c r="T294" s="409">
        <v>2243.3625000000002</v>
      </c>
      <c r="U294" s="411">
        <f t="shared" si="410"/>
        <v>298838.31862499996</v>
      </c>
    </row>
    <row r="295" spans="1:21" s="152" customFormat="1" hidden="1" outlineLevel="1">
      <c r="A295" s="150"/>
      <c r="B295" s="187"/>
      <c r="C295" s="153"/>
      <c r="D295" s="150"/>
      <c r="E295" s="145"/>
      <c r="F295" s="146"/>
      <c r="G295" s="421"/>
      <c r="H295" s="411"/>
      <c r="I295" s="411"/>
      <c r="J295" s="409"/>
      <c r="K295" s="411"/>
      <c r="L295" s="409"/>
      <c r="M295" s="411"/>
      <c r="N295" s="409">
        <v>0</v>
      </c>
      <c r="O295" s="411"/>
      <c r="P295" s="409"/>
      <c r="Q295" s="411"/>
      <c r="R295" s="409">
        <v>0</v>
      </c>
      <c r="S295" s="411"/>
      <c r="T295" s="409">
        <v>0</v>
      </c>
      <c r="U295" s="411"/>
    </row>
    <row r="296" spans="1:21" s="152" customFormat="1" ht="89.25" hidden="1" outlineLevel="1">
      <c r="A296" s="150">
        <f>+A293+1</f>
        <v>4</v>
      </c>
      <c r="B296" s="187" t="s">
        <v>1807</v>
      </c>
      <c r="C296" s="153"/>
      <c r="D296" s="150" t="s">
        <v>208</v>
      </c>
      <c r="E296" s="145">
        <v>0</v>
      </c>
      <c r="F296" s="146">
        <f>'Take off_C&amp;I_Lounge'!$J$575</f>
        <v>59.4</v>
      </c>
      <c r="G296" s="421">
        <f t="shared" si="400"/>
        <v>59.4</v>
      </c>
      <c r="H296" s="411">
        <v>1811.7</v>
      </c>
      <c r="I296" s="411">
        <f t="shared" si="401"/>
        <v>107614.98</v>
      </c>
      <c r="J296" s="409">
        <v>2580</v>
      </c>
      <c r="K296" s="411">
        <f t="shared" si="401"/>
        <v>153252</v>
      </c>
      <c r="L296" s="409">
        <v>2013</v>
      </c>
      <c r="M296" s="411">
        <f t="shared" ref="M296" si="411">IFERROR(L296*$G296,0)</f>
        <v>119572.2</v>
      </c>
      <c r="N296" s="409">
        <v>1507</v>
      </c>
      <c r="O296" s="411">
        <f t="shared" ref="O296:Q296" si="412">IFERROR(N296*$G296,0)</f>
        <v>89515.8</v>
      </c>
      <c r="P296" s="409">
        <v>2650</v>
      </c>
      <c r="Q296" s="411">
        <f t="shared" si="412"/>
        <v>157410</v>
      </c>
      <c r="R296" s="409">
        <v>742.9</v>
      </c>
      <c r="S296" s="411">
        <f t="shared" ref="S296:U296" si="413">IFERROR(R296*$G296,0)</f>
        <v>44128.259999999995</v>
      </c>
      <c r="T296" s="409">
        <v>742.9</v>
      </c>
      <c r="U296" s="411">
        <f t="shared" si="413"/>
        <v>44128.259999999995</v>
      </c>
    </row>
    <row r="297" spans="1:21" s="152" customFormat="1" hidden="1" outlineLevel="1">
      <c r="A297" s="150"/>
      <c r="B297" s="187"/>
      <c r="C297" s="153"/>
      <c r="D297" s="150"/>
      <c r="E297" s="145"/>
      <c r="F297" s="146"/>
      <c r="G297" s="421"/>
      <c r="H297" s="411"/>
      <c r="I297" s="411"/>
      <c r="J297" s="409"/>
      <c r="K297" s="411"/>
      <c r="L297" s="409"/>
      <c r="M297" s="411"/>
      <c r="N297" s="409">
        <v>0</v>
      </c>
      <c r="O297" s="411"/>
      <c r="P297" s="409"/>
      <c r="Q297" s="411"/>
      <c r="R297" s="409">
        <v>0</v>
      </c>
      <c r="S297" s="411"/>
      <c r="T297" s="409">
        <v>0</v>
      </c>
      <c r="U297" s="411"/>
    </row>
    <row r="298" spans="1:21" s="152" customFormat="1" ht="38.25" hidden="1" outlineLevel="1">
      <c r="A298" s="150">
        <f>+A296+1</f>
        <v>5</v>
      </c>
      <c r="B298" s="187" t="s">
        <v>1808</v>
      </c>
      <c r="C298" s="153"/>
      <c r="D298" s="150" t="s">
        <v>208</v>
      </c>
      <c r="E298" s="145">
        <v>0</v>
      </c>
      <c r="F298" s="146">
        <f>'Take off_C&amp;I_Lounge'!$J$588</f>
        <v>91.63000000000001</v>
      </c>
      <c r="G298" s="421">
        <f t="shared" si="400"/>
        <v>91.63000000000001</v>
      </c>
      <c r="H298" s="411">
        <v>2018.7</v>
      </c>
      <c r="I298" s="411">
        <f t="shared" si="401"/>
        <v>184973.48100000003</v>
      </c>
      <c r="J298" s="409">
        <v>3500</v>
      </c>
      <c r="K298" s="411">
        <f t="shared" si="401"/>
        <v>320705.00000000006</v>
      </c>
      <c r="L298" s="409">
        <v>2243</v>
      </c>
      <c r="M298" s="411">
        <f t="shared" ref="M298" si="414">IFERROR(L298*$G298,0)</f>
        <v>205526.09000000003</v>
      </c>
      <c r="N298" s="409">
        <v>1959</v>
      </c>
      <c r="O298" s="411">
        <f t="shared" ref="O298:Q298" si="415">IFERROR(N298*$G298,0)</f>
        <v>179503.17</v>
      </c>
      <c r="P298" s="409">
        <v>3975</v>
      </c>
      <c r="Q298" s="411">
        <f t="shared" si="415"/>
        <v>364229.25000000006</v>
      </c>
      <c r="R298" s="409">
        <v>889.52499999999998</v>
      </c>
      <c r="S298" s="411">
        <f t="shared" ref="S298:U298" si="416">IFERROR(R298*$G298,0)</f>
        <v>81507.175750000009</v>
      </c>
      <c r="T298" s="409">
        <v>889.52499999999998</v>
      </c>
      <c r="U298" s="411">
        <f t="shared" si="416"/>
        <v>81507.175750000009</v>
      </c>
    </row>
    <row r="299" spans="1:21" s="152" customFormat="1" hidden="1" outlineLevel="1">
      <c r="A299" s="150"/>
      <c r="B299" s="187"/>
      <c r="C299" s="153"/>
      <c r="D299" s="150"/>
      <c r="E299" s="145"/>
      <c r="F299" s="146"/>
      <c r="G299" s="421"/>
      <c r="H299" s="411"/>
      <c r="I299" s="411"/>
      <c r="J299" s="409"/>
      <c r="K299" s="411"/>
      <c r="L299" s="409"/>
      <c r="M299" s="411"/>
      <c r="N299" s="409">
        <v>0</v>
      </c>
      <c r="O299" s="411"/>
      <c r="P299" s="409"/>
      <c r="Q299" s="411"/>
      <c r="R299" s="409">
        <v>0</v>
      </c>
      <c r="S299" s="411"/>
      <c r="T299" s="409">
        <v>0</v>
      </c>
      <c r="U299" s="411"/>
    </row>
    <row r="300" spans="1:21" s="152" customFormat="1" ht="63.75" hidden="1" outlineLevel="1">
      <c r="A300" s="150">
        <f>+A298+1</f>
        <v>6</v>
      </c>
      <c r="B300" s="187" t="s">
        <v>1809</v>
      </c>
      <c r="C300" s="153"/>
      <c r="D300" s="150" t="s">
        <v>208</v>
      </c>
      <c r="E300" s="145">
        <v>0</v>
      </c>
      <c r="F300" s="146">
        <v>0</v>
      </c>
      <c r="G300" s="421"/>
      <c r="H300" s="411"/>
      <c r="I300" s="411">
        <f t="shared" si="401"/>
        <v>0</v>
      </c>
      <c r="J300" s="409"/>
      <c r="K300" s="411">
        <f t="shared" si="401"/>
        <v>0</v>
      </c>
      <c r="L300" s="409"/>
      <c r="M300" s="411">
        <f t="shared" ref="M300" si="417">IFERROR(L300*$G300,0)</f>
        <v>0</v>
      </c>
      <c r="N300" s="409">
        <v>1666</v>
      </c>
      <c r="O300" s="411">
        <f t="shared" ref="O300:Q300" si="418">IFERROR(N300*$G300,0)</f>
        <v>0</v>
      </c>
      <c r="P300" s="409"/>
      <c r="Q300" s="411">
        <f t="shared" si="418"/>
        <v>0</v>
      </c>
      <c r="R300" s="409">
        <v>4203.25</v>
      </c>
      <c r="S300" s="411">
        <f t="shared" ref="S300:U300" si="419">IFERROR(R300*$G300,0)</f>
        <v>0</v>
      </c>
      <c r="T300" s="409">
        <v>4203.25</v>
      </c>
      <c r="U300" s="411">
        <f t="shared" si="419"/>
        <v>0</v>
      </c>
    </row>
    <row r="301" spans="1:21" s="152" customFormat="1" hidden="1" outlineLevel="1">
      <c r="A301" s="150"/>
      <c r="B301" s="187"/>
      <c r="C301" s="153"/>
      <c r="D301" s="150"/>
      <c r="E301" s="145"/>
      <c r="F301" s="146"/>
      <c r="G301" s="421"/>
      <c r="H301" s="411"/>
      <c r="I301" s="411"/>
      <c r="J301" s="409"/>
      <c r="K301" s="411"/>
      <c r="L301" s="409"/>
      <c r="M301" s="411"/>
      <c r="N301" s="409">
        <v>0</v>
      </c>
      <c r="O301" s="411"/>
      <c r="P301" s="409"/>
      <c r="Q301" s="411"/>
      <c r="R301" s="409">
        <v>0</v>
      </c>
      <c r="S301" s="411"/>
      <c r="T301" s="409">
        <v>0</v>
      </c>
      <c r="U301" s="411"/>
    </row>
    <row r="302" spans="1:21" s="152" customFormat="1" ht="51" hidden="1" outlineLevel="1">
      <c r="A302" s="150">
        <f>+A300+1</f>
        <v>7</v>
      </c>
      <c r="B302" s="187" t="s">
        <v>1810</v>
      </c>
      <c r="C302" s="153"/>
      <c r="D302" s="150" t="s">
        <v>208</v>
      </c>
      <c r="E302" s="145">
        <v>0</v>
      </c>
      <c r="F302" s="146">
        <f>'Take off_C&amp;I_Lounge'!$J$605</f>
        <v>156.99199999999999</v>
      </c>
      <c r="G302" s="421">
        <f t="shared" si="400"/>
        <v>156.99199999999999</v>
      </c>
      <c r="H302" s="411">
        <v>2745</v>
      </c>
      <c r="I302" s="411">
        <f t="shared" si="401"/>
        <v>430943.04</v>
      </c>
      <c r="J302" s="409">
        <v>3050</v>
      </c>
      <c r="K302" s="411">
        <f t="shared" si="401"/>
        <v>478825.6</v>
      </c>
      <c r="L302" s="409">
        <v>7878</v>
      </c>
      <c r="M302" s="411">
        <f t="shared" ref="M302" si="420">IFERROR(L302*$G302,0)</f>
        <v>1236782.976</v>
      </c>
      <c r="N302" s="409">
        <v>5166</v>
      </c>
      <c r="O302" s="411">
        <f t="shared" ref="O302:Q302" si="421">IFERROR(N302*$G302,0)</f>
        <v>811020.6719999999</v>
      </c>
      <c r="P302" s="409">
        <v>6994</v>
      </c>
      <c r="Q302" s="411">
        <f t="shared" si="421"/>
        <v>1098002.048</v>
      </c>
      <c r="R302" s="409">
        <v>2932.5</v>
      </c>
      <c r="S302" s="411">
        <f t="shared" ref="S302:U302" si="422">IFERROR(R302*$G302,0)</f>
        <v>460379.04</v>
      </c>
      <c r="T302" s="409">
        <v>2932.5</v>
      </c>
      <c r="U302" s="411">
        <f t="shared" si="422"/>
        <v>460379.04</v>
      </c>
    </row>
    <row r="303" spans="1:21" s="152" customFormat="1" hidden="1" outlineLevel="1">
      <c r="A303" s="150"/>
      <c r="B303" s="187"/>
      <c r="C303" s="153"/>
      <c r="D303" s="150"/>
      <c r="E303" s="145"/>
      <c r="F303" s="146"/>
      <c r="G303" s="421"/>
      <c r="H303" s="411"/>
      <c r="I303" s="411"/>
      <c r="J303" s="409"/>
      <c r="K303" s="411"/>
      <c r="L303" s="409"/>
      <c r="M303" s="411"/>
      <c r="N303" s="409">
        <v>0</v>
      </c>
      <c r="O303" s="411"/>
      <c r="P303" s="409"/>
      <c r="Q303" s="411"/>
      <c r="R303" s="409">
        <v>0</v>
      </c>
      <c r="S303" s="411"/>
      <c r="T303" s="409">
        <v>0</v>
      </c>
      <c r="U303" s="411"/>
    </row>
    <row r="304" spans="1:21" s="152" customFormat="1" ht="63.75" hidden="1" outlineLevel="1">
      <c r="A304" s="150">
        <f>+A302+1</f>
        <v>8</v>
      </c>
      <c r="B304" s="187" t="s">
        <v>1811</v>
      </c>
      <c r="C304" s="153"/>
      <c r="D304" s="150"/>
      <c r="E304" s="145"/>
      <c r="F304" s="146"/>
      <c r="G304" s="421"/>
      <c r="H304" s="411"/>
      <c r="I304" s="411"/>
      <c r="J304" s="409"/>
      <c r="K304" s="411"/>
      <c r="L304" s="409"/>
      <c r="M304" s="411"/>
      <c r="N304" s="409">
        <v>0</v>
      </c>
      <c r="O304" s="411"/>
      <c r="P304" s="409"/>
      <c r="Q304" s="411"/>
      <c r="R304" s="409">
        <v>0</v>
      </c>
      <c r="S304" s="411"/>
      <c r="T304" s="409">
        <v>0</v>
      </c>
      <c r="U304" s="411"/>
    </row>
    <row r="305" spans="1:21" s="152" customFormat="1" hidden="1" outlineLevel="1">
      <c r="A305" s="150" t="s">
        <v>4</v>
      </c>
      <c r="B305" s="187" t="s">
        <v>987</v>
      </c>
      <c r="C305" s="153"/>
      <c r="D305" s="150" t="s">
        <v>208</v>
      </c>
      <c r="E305" s="145">
        <v>0</v>
      </c>
      <c r="F305" s="146">
        <f>'Take off_C&amp;I_Lounge'!$J$613</f>
        <v>36.981999999999999</v>
      </c>
      <c r="G305" s="421">
        <f t="shared" si="400"/>
        <v>36.981999999999999</v>
      </c>
      <c r="H305" s="411">
        <v>13455</v>
      </c>
      <c r="I305" s="411">
        <f t="shared" si="401"/>
        <v>497592.81</v>
      </c>
      <c r="J305" s="409">
        <v>39000</v>
      </c>
      <c r="K305" s="411">
        <f t="shared" si="401"/>
        <v>1442298</v>
      </c>
      <c r="L305" s="409">
        <v>14950</v>
      </c>
      <c r="M305" s="411">
        <f t="shared" ref="M305" si="423">IFERROR(L305*$G305,0)</f>
        <v>552880.9</v>
      </c>
      <c r="N305" s="409">
        <v>49730</v>
      </c>
      <c r="O305" s="411">
        <f t="shared" ref="O305:Q305" si="424">IFERROR(N305*$G305,0)</f>
        <v>1839114.8599999999</v>
      </c>
      <c r="P305" s="409">
        <v>10491</v>
      </c>
      <c r="Q305" s="411">
        <f t="shared" si="424"/>
        <v>387978.16200000001</v>
      </c>
      <c r="R305" s="409">
        <v>6156.2950000000001</v>
      </c>
      <c r="S305" s="411">
        <f t="shared" ref="S305:U305" si="425">IFERROR(R305*$G305,0)</f>
        <v>227672.10169000001</v>
      </c>
      <c r="T305" s="409">
        <v>6156.2950000000001</v>
      </c>
      <c r="U305" s="411">
        <f t="shared" si="425"/>
        <v>227672.10169000001</v>
      </c>
    </row>
    <row r="306" spans="1:21" s="152" customFormat="1" hidden="1" outlineLevel="1">
      <c r="A306" s="150" t="s">
        <v>5</v>
      </c>
      <c r="B306" s="187" t="s">
        <v>988</v>
      </c>
      <c r="C306" s="153"/>
      <c r="D306" s="150" t="s">
        <v>208</v>
      </c>
      <c r="E306" s="145">
        <v>0</v>
      </c>
      <c r="F306" s="146">
        <f>'Take off_C&amp;I_Lounge'!$J$617</f>
        <v>74.8</v>
      </c>
      <c r="G306" s="421">
        <f t="shared" si="400"/>
        <v>74.8</v>
      </c>
      <c r="H306" s="411">
        <v>13455</v>
      </c>
      <c r="I306" s="411">
        <f t="shared" si="401"/>
        <v>1006434</v>
      </c>
      <c r="J306" s="409">
        <v>42000</v>
      </c>
      <c r="K306" s="411">
        <f t="shared" si="401"/>
        <v>3141600</v>
      </c>
      <c r="L306" s="409">
        <v>14950</v>
      </c>
      <c r="M306" s="411">
        <f t="shared" ref="M306" si="426">IFERROR(L306*$G306,0)</f>
        <v>1118260</v>
      </c>
      <c r="N306" s="409">
        <v>51237</v>
      </c>
      <c r="O306" s="411">
        <f t="shared" ref="O306:Q306" si="427">IFERROR(N306*$G306,0)</f>
        <v>3832527.5999999996</v>
      </c>
      <c r="P306" s="409">
        <v>10491</v>
      </c>
      <c r="Q306" s="411">
        <f t="shared" si="427"/>
        <v>784726.79999999993</v>
      </c>
      <c r="R306" s="409">
        <v>5024.3500000000004</v>
      </c>
      <c r="S306" s="411">
        <f t="shared" ref="S306:U306" si="428">IFERROR(R306*$G306,0)</f>
        <v>375821.38</v>
      </c>
      <c r="T306" s="409">
        <v>5024.3500000000004</v>
      </c>
      <c r="U306" s="411">
        <f t="shared" si="428"/>
        <v>375821.38</v>
      </c>
    </row>
    <row r="307" spans="1:21" s="152" customFormat="1" hidden="1" outlineLevel="1">
      <c r="A307" s="150" t="s">
        <v>173</v>
      </c>
      <c r="B307" s="187" t="s">
        <v>989</v>
      </c>
      <c r="C307" s="153"/>
      <c r="D307" s="150" t="s">
        <v>208</v>
      </c>
      <c r="E307" s="145">
        <v>0</v>
      </c>
      <c r="F307" s="146">
        <f>'Take off_C&amp;I_Lounge'!$J$623</f>
        <v>45.21</v>
      </c>
      <c r="G307" s="421">
        <f t="shared" si="400"/>
        <v>45.21</v>
      </c>
      <c r="H307" s="411">
        <v>13455</v>
      </c>
      <c r="I307" s="411">
        <f t="shared" si="401"/>
        <v>608300.55000000005</v>
      </c>
      <c r="J307" s="409">
        <v>45000</v>
      </c>
      <c r="K307" s="411">
        <f t="shared" si="401"/>
        <v>2034450</v>
      </c>
      <c r="L307" s="409">
        <v>14950</v>
      </c>
      <c r="M307" s="411">
        <f t="shared" ref="M307" si="429">IFERROR(L307*$G307,0)</f>
        <v>675889.5</v>
      </c>
      <c r="N307" s="409">
        <v>53497</v>
      </c>
      <c r="O307" s="411">
        <f t="shared" ref="O307:Q307" si="430">IFERROR(N307*$G307,0)</f>
        <v>2418599.37</v>
      </c>
      <c r="P307" s="409">
        <v>10491</v>
      </c>
      <c r="Q307" s="411">
        <f t="shared" si="430"/>
        <v>474298.11</v>
      </c>
      <c r="R307" s="409">
        <v>4164.1499999999996</v>
      </c>
      <c r="S307" s="411">
        <f t="shared" ref="S307:U307" si="431">IFERROR(R307*$G307,0)</f>
        <v>188261.22149999999</v>
      </c>
      <c r="T307" s="409">
        <v>4164.1499999999996</v>
      </c>
      <c r="U307" s="411">
        <f t="shared" si="431"/>
        <v>188261.22149999999</v>
      </c>
    </row>
    <row r="308" spans="1:21" s="152" customFormat="1" hidden="1" outlineLevel="1">
      <c r="A308" s="150"/>
      <c r="B308" s="187"/>
      <c r="C308" s="153"/>
      <c r="D308" s="150"/>
      <c r="E308" s="145"/>
      <c r="F308" s="146"/>
      <c r="G308" s="421"/>
      <c r="H308" s="411"/>
      <c r="I308" s="411"/>
      <c r="J308" s="409"/>
      <c r="K308" s="411"/>
      <c r="L308" s="409"/>
      <c r="M308" s="411"/>
      <c r="N308" s="409"/>
      <c r="O308" s="411"/>
      <c r="P308" s="409"/>
      <c r="Q308" s="411"/>
      <c r="R308" s="409">
        <v>0</v>
      </c>
      <c r="S308" s="411"/>
      <c r="T308" s="409"/>
      <c r="U308" s="411"/>
    </row>
    <row r="309" spans="1:21" s="152" customFormat="1" hidden="1" outlineLevel="1">
      <c r="A309" s="150"/>
      <c r="B309" s="187"/>
      <c r="C309" s="153"/>
      <c r="D309" s="150"/>
      <c r="E309" s="145"/>
      <c r="F309" s="146"/>
      <c r="G309" s="421"/>
      <c r="H309" s="411"/>
      <c r="I309" s="411"/>
      <c r="J309" s="409"/>
      <c r="K309" s="411"/>
      <c r="L309" s="409"/>
      <c r="M309" s="411"/>
      <c r="N309" s="409"/>
      <c r="O309" s="411"/>
      <c r="P309" s="409"/>
      <c r="Q309" s="411"/>
      <c r="R309" s="409">
        <v>0</v>
      </c>
      <c r="S309" s="411"/>
      <c r="T309" s="409"/>
      <c r="U309" s="411"/>
    </row>
    <row r="310" spans="1:21" s="152" customFormat="1" collapsed="1">
      <c r="A310" s="150"/>
      <c r="B310" s="173" t="s">
        <v>25</v>
      </c>
      <c r="C310" s="165"/>
      <c r="D310" s="150"/>
      <c r="E310" s="145"/>
      <c r="F310" s="146"/>
      <c r="G310" s="421"/>
      <c r="H310" s="411"/>
      <c r="I310" s="413">
        <f>SUM(I289:I309)</f>
        <v>3911670.4473000001</v>
      </c>
      <c r="J310" s="409"/>
      <c r="K310" s="413">
        <f>SUM(K289:K309)</f>
        <v>11340760.75</v>
      </c>
      <c r="L310" s="409"/>
      <c r="M310" s="413">
        <f>SUM(M289:M309)</f>
        <v>5108920.2229999993</v>
      </c>
      <c r="N310" s="409"/>
      <c r="O310" s="413">
        <f>SUM(O289:O309)</f>
        <v>10468707.975</v>
      </c>
      <c r="P310" s="409"/>
      <c r="Q310" s="413">
        <f>SUM(Q289:Q309)</f>
        <v>4620468.3140000002</v>
      </c>
      <c r="R310" s="409"/>
      <c r="S310" s="413">
        <f>SUM(S289:S309)</f>
        <v>2414856.9435649998</v>
      </c>
      <c r="T310" s="409"/>
      <c r="U310" s="413">
        <f>SUM(U289:U309)</f>
        <v>2414856.9435649998</v>
      </c>
    </row>
    <row r="311" spans="1:21" s="152" customFormat="1">
      <c r="A311" s="150"/>
      <c r="B311" s="187"/>
      <c r="C311" s="165"/>
      <c r="D311" s="150"/>
      <c r="E311" s="145"/>
      <c r="F311" s="146"/>
      <c r="G311" s="421"/>
      <c r="H311" s="411"/>
      <c r="I311" s="411"/>
      <c r="J311" s="409"/>
      <c r="K311" s="411"/>
      <c r="L311" s="409"/>
      <c r="M311" s="411"/>
      <c r="N311" s="409"/>
      <c r="O311" s="411"/>
      <c r="P311" s="409"/>
      <c r="Q311" s="411"/>
      <c r="R311" s="409"/>
      <c r="S311" s="411"/>
      <c r="T311" s="409"/>
      <c r="U311" s="411"/>
    </row>
    <row r="312" spans="1:21" s="152" customFormat="1">
      <c r="A312" s="141">
        <v>7</v>
      </c>
      <c r="B312" s="173" t="s">
        <v>19</v>
      </c>
      <c r="C312" s="164"/>
      <c r="D312" s="150"/>
      <c r="E312" s="145"/>
      <c r="F312" s="146"/>
      <c r="G312" s="421"/>
      <c r="H312" s="411"/>
      <c r="I312" s="411"/>
      <c r="J312" s="409"/>
      <c r="K312" s="411"/>
      <c r="L312" s="409"/>
      <c r="M312" s="411"/>
      <c r="N312" s="409"/>
      <c r="O312" s="411"/>
      <c r="P312" s="409"/>
      <c r="Q312" s="411"/>
      <c r="R312" s="409"/>
      <c r="S312" s="411"/>
      <c r="T312" s="409"/>
      <c r="U312" s="411"/>
    </row>
    <row r="313" spans="1:21" s="152" customFormat="1" hidden="1" outlineLevel="1">
      <c r="A313" s="150"/>
      <c r="B313" s="187"/>
      <c r="C313" s="153"/>
      <c r="D313" s="150"/>
      <c r="E313" s="145"/>
      <c r="F313" s="146"/>
      <c r="G313" s="421"/>
      <c r="H313" s="411"/>
      <c r="I313" s="411"/>
      <c r="J313" s="409"/>
      <c r="K313" s="411"/>
      <c r="L313" s="409"/>
      <c r="M313" s="411"/>
      <c r="N313" s="409"/>
      <c r="O313" s="411"/>
      <c r="P313" s="409"/>
      <c r="Q313" s="411"/>
      <c r="R313" s="409">
        <v>0</v>
      </c>
      <c r="S313" s="411"/>
      <c r="T313" s="409"/>
      <c r="U313" s="411"/>
    </row>
    <row r="314" spans="1:21" s="152" customFormat="1" ht="76.5" hidden="1" outlineLevel="1">
      <c r="A314" s="150">
        <v>1</v>
      </c>
      <c r="B314" s="187" t="s">
        <v>1391</v>
      </c>
      <c r="C314" s="153"/>
      <c r="D314" s="150"/>
      <c r="E314" s="145"/>
      <c r="F314" s="146"/>
      <c r="G314" s="421"/>
      <c r="H314" s="411"/>
      <c r="I314" s="411"/>
      <c r="J314" s="409"/>
      <c r="K314" s="411"/>
      <c r="L314" s="409"/>
      <c r="M314" s="411"/>
      <c r="N314" s="409"/>
      <c r="O314" s="411"/>
      <c r="P314" s="409"/>
      <c r="Q314" s="411"/>
      <c r="R314" s="409">
        <v>0</v>
      </c>
      <c r="S314" s="411"/>
      <c r="T314" s="409"/>
      <c r="U314" s="411"/>
    </row>
    <row r="315" spans="1:21" s="152" customFormat="1" ht="25.5" hidden="1" outlineLevel="1">
      <c r="A315" s="150" t="s">
        <v>195</v>
      </c>
      <c r="B315" s="187" t="s">
        <v>1812</v>
      </c>
      <c r="C315" s="153" t="s">
        <v>1040</v>
      </c>
      <c r="D315" s="150" t="s">
        <v>49</v>
      </c>
      <c r="E315" s="145">
        <v>0</v>
      </c>
      <c r="F315" s="146">
        <v>300</v>
      </c>
      <c r="G315" s="421">
        <f t="shared" si="400"/>
        <v>300</v>
      </c>
      <c r="H315" s="411">
        <v>2610</v>
      </c>
      <c r="I315" s="411">
        <f t="shared" ref="I315:K322" si="432">IFERROR(H315*$G315,0)</f>
        <v>783000</v>
      </c>
      <c r="J315" s="409">
        <v>2900</v>
      </c>
      <c r="K315" s="411">
        <f t="shared" si="432"/>
        <v>870000</v>
      </c>
      <c r="L315" s="409">
        <v>3582</v>
      </c>
      <c r="M315" s="411">
        <f t="shared" ref="M315" si="433">IFERROR(L315*$G315,0)</f>
        <v>1074600</v>
      </c>
      <c r="N315" s="409">
        <v>2519</v>
      </c>
      <c r="O315" s="411">
        <f t="shared" ref="O315:Q315" si="434">IFERROR(N315*$G315,0)</f>
        <v>755700</v>
      </c>
      <c r="P315" s="409">
        <v>3370</v>
      </c>
      <c r="Q315" s="411">
        <f t="shared" si="434"/>
        <v>1011000</v>
      </c>
      <c r="R315" s="409">
        <v>2248.25</v>
      </c>
      <c r="S315" s="411">
        <f t="shared" ref="S315:U315" si="435">IFERROR(R315*$G315,0)</f>
        <v>674475</v>
      </c>
      <c r="T315" s="409">
        <v>2248.25</v>
      </c>
      <c r="U315" s="411">
        <f t="shared" si="435"/>
        <v>674475</v>
      </c>
    </row>
    <row r="316" spans="1:21" s="152" customFormat="1" ht="25.5" hidden="1" outlineLevel="1">
      <c r="A316" s="150" t="s">
        <v>196</v>
      </c>
      <c r="B316" s="187" t="s">
        <v>1813</v>
      </c>
      <c r="C316" s="153" t="s">
        <v>1040</v>
      </c>
      <c r="D316" s="150" t="s">
        <v>49</v>
      </c>
      <c r="E316" s="145">
        <v>0</v>
      </c>
      <c r="F316" s="146">
        <v>150</v>
      </c>
      <c r="G316" s="421">
        <f t="shared" si="400"/>
        <v>150</v>
      </c>
      <c r="H316" s="411">
        <v>2034</v>
      </c>
      <c r="I316" s="411">
        <f t="shared" si="432"/>
        <v>305100</v>
      </c>
      <c r="J316" s="409">
        <v>2260</v>
      </c>
      <c r="K316" s="411">
        <f t="shared" si="432"/>
        <v>339000</v>
      </c>
      <c r="L316" s="409">
        <v>2956</v>
      </c>
      <c r="M316" s="411">
        <f t="shared" ref="M316" si="436">IFERROR(L316*$G316,0)</f>
        <v>443400</v>
      </c>
      <c r="N316" s="409">
        <v>1889</v>
      </c>
      <c r="O316" s="411">
        <f t="shared" ref="O316:Q322" si="437">IFERROR(N316*$G316,0)</f>
        <v>283350</v>
      </c>
      <c r="P316" s="409">
        <v>2605</v>
      </c>
      <c r="Q316" s="411">
        <f t="shared" si="437"/>
        <v>390750</v>
      </c>
      <c r="R316" s="409">
        <v>1798.6</v>
      </c>
      <c r="S316" s="411">
        <f t="shared" ref="S316:U316" si="438">IFERROR(R316*$G316,0)</f>
        <v>269790</v>
      </c>
      <c r="T316" s="409">
        <v>1798.6</v>
      </c>
      <c r="U316" s="411">
        <f t="shared" si="438"/>
        <v>269790</v>
      </c>
    </row>
    <row r="317" spans="1:21" s="152" customFormat="1" hidden="1" outlineLevel="1">
      <c r="A317" s="150"/>
      <c r="B317" s="187"/>
      <c r="C317" s="153"/>
      <c r="D317" s="150"/>
      <c r="E317" s="145"/>
      <c r="F317" s="146"/>
      <c r="G317" s="421"/>
      <c r="H317" s="411"/>
      <c r="I317" s="411"/>
      <c r="J317" s="409"/>
      <c r="K317" s="411"/>
      <c r="L317" s="409"/>
      <c r="M317" s="411"/>
      <c r="N317" s="409"/>
      <c r="O317" s="411"/>
      <c r="Q317" s="411"/>
      <c r="R317" s="409">
        <v>0</v>
      </c>
      <c r="S317" s="411"/>
      <c r="T317" s="409">
        <v>0</v>
      </c>
      <c r="U317" s="411"/>
    </row>
    <row r="318" spans="1:21" s="152" customFormat="1" ht="25.5" hidden="1" outlineLevel="1">
      <c r="A318" s="150">
        <f>+A314+1</f>
        <v>2</v>
      </c>
      <c r="B318" s="187" t="s">
        <v>1814</v>
      </c>
      <c r="C318" s="153"/>
      <c r="D318" s="150" t="s">
        <v>49</v>
      </c>
      <c r="E318" s="145">
        <v>404.61700000000008</v>
      </c>
      <c r="F318" s="145">
        <v>1230.7969000000003</v>
      </c>
      <c r="G318" s="421">
        <f t="shared" si="400"/>
        <v>1635.4139000000005</v>
      </c>
      <c r="H318" s="411">
        <v>315</v>
      </c>
      <c r="I318" s="411">
        <f t="shared" si="432"/>
        <v>515155.37850000017</v>
      </c>
      <c r="J318" s="409">
        <v>350</v>
      </c>
      <c r="K318" s="411">
        <f t="shared" si="432"/>
        <v>572394.86500000011</v>
      </c>
      <c r="L318" s="409">
        <v>374</v>
      </c>
      <c r="M318" s="411">
        <f t="shared" ref="M318" si="439">IFERROR(L318*$G318,0)</f>
        <v>611644.79860000021</v>
      </c>
      <c r="N318" s="409">
        <v>316</v>
      </c>
      <c r="O318" s="411">
        <f t="shared" ref="O318" si="440">IFERROR(N318*$G318,0)</f>
        <v>516790.79240000015</v>
      </c>
      <c r="P318" s="409">
        <v>323</v>
      </c>
      <c r="Q318" s="411">
        <f t="shared" si="437"/>
        <v>528238.6897000001</v>
      </c>
      <c r="R318" s="409">
        <v>322.57499999999999</v>
      </c>
      <c r="S318" s="411">
        <f t="shared" ref="S318:U318" si="441">IFERROR(R318*$G318,0)</f>
        <v>527543.63879250013</v>
      </c>
      <c r="T318" s="409">
        <v>322.57499999999999</v>
      </c>
      <c r="U318" s="411">
        <f t="shared" si="441"/>
        <v>527543.63879250013</v>
      </c>
    </row>
    <row r="319" spans="1:21" s="152" customFormat="1" hidden="1" outlineLevel="1">
      <c r="A319" s="171"/>
      <c r="B319" s="187"/>
      <c r="C319" s="174"/>
      <c r="D319" s="150"/>
      <c r="E319" s="145"/>
      <c r="F319" s="146"/>
      <c r="G319" s="421"/>
      <c r="H319" s="411"/>
      <c r="I319" s="411"/>
      <c r="J319" s="409"/>
      <c r="K319" s="411"/>
      <c r="L319" s="409"/>
      <c r="M319" s="411"/>
      <c r="N319" s="409"/>
      <c r="O319" s="411"/>
      <c r="Q319" s="411"/>
      <c r="R319" s="409">
        <v>0</v>
      </c>
      <c r="S319" s="411"/>
      <c r="T319" s="409">
        <v>0</v>
      </c>
      <c r="U319" s="411"/>
    </row>
    <row r="320" spans="1:21" s="152" customFormat="1" ht="38.25" hidden="1" outlineLevel="1">
      <c r="A320" s="150">
        <f>+A318+1</f>
        <v>3</v>
      </c>
      <c r="B320" s="187" t="s">
        <v>1815</v>
      </c>
      <c r="C320" s="153"/>
      <c r="D320" s="150" t="s">
        <v>49</v>
      </c>
      <c r="E320" s="145">
        <v>0</v>
      </c>
      <c r="F320" s="146">
        <v>289.69600000000003</v>
      </c>
      <c r="G320" s="421">
        <f t="shared" si="400"/>
        <v>289.69600000000003</v>
      </c>
      <c r="H320" s="411">
        <v>2700</v>
      </c>
      <c r="I320" s="411">
        <f t="shared" si="432"/>
        <v>782179.20000000007</v>
      </c>
      <c r="J320" s="409">
        <v>3000</v>
      </c>
      <c r="K320" s="411">
        <f t="shared" si="432"/>
        <v>869088.00000000012</v>
      </c>
      <c r="L320" s="409">
        <v>2588</v>
      </c>
      <c r="M320" s="411">
        <f t="shared" ref="M320" si="442">IFERROR(L320*$G320,0)</f>
        <v>749733.24800000002</v>
      </c>
      <c r="N320" s="409">
        <v>2135</v>
      </c>
      <c r="O320" s="411">
        <f t="shared" ref="O320" si="443">IFERROR(N320*$G320,0)</f>
        <v>618500.96000000008</v>
      </c>
      <c r="P320" s="409">
        <v>2607</v>
      </c>
      <c r="Q320" s="411">
        <f t="shared" si="437"/>
        <v>755237.47200000007</v>
      </c>
      <c r="R320" s="409">
        <v>2365.5500000000002</v>
      </c>
      <c r="S320" s="411">
        <f t="shared" ref="S320:U320" si="444">IFERROR(R320*$G320,0)</f>
        <v>685290.37280000013</v>
      </c>
      <c r="T320" s="409">
        <v>2365.5500000000002</v>
      </c>
      <c r="U320" s="411">
        <f t="shared" si="444"/>
        <v>685290.37280000013</v>
      </c>
    </row>
    <row r="321" spans="1:21" s="152" customFormat="1" hidden="1" outlineLevel="1">
      <c r="A321" s="171"/>
      <c r="B321" s="187"/>
      <c r="C321" s="174"/>
      <c r="D321" s="150"/>
      <c r="E321" s="145"/>
      <c r="F321" s="146"/>
      <c r="G321" s="421"/>
      <c r="H321" s="411"/>
      <c r="I321" s="411"/>
      <c r="J321" s="409"/>
      <c r="K321" s="411"/>
      <c r="L321" s="409"/>
      <c r="M321" s="411"/>
      <c r="N321" s="409"/>
      <c r="O321" s="411"/>
      <c r="P321" s="409"/>
      <c r="Q321" s="411"/>
      <c r="R321" s="409">
        <v>0</v>
      </c>
      <c r="S321" s="411"/>
      <c r="T321" s="409">
        <v>0</v>
      </c>
      <c r="U321" s="411"/>
    </row>
    <row r="322" spans="1:21" s="149" customFormat="1" ht="51" hidden="1" outlineLevel="1">
      <c r="A322" s="147">
        <f>+A317+1</f>
        <v>1</v>
      </c>
      <c r="B322" s="187" t="s">
        <v>282</v>
      </c>
      <c r="C322" s="148"/>
      <c r="D322" s="147" t="s">
        <v>160</v>
      </c>
      <c r="E322" s="175">
        <v>8</v>
      </c>
      <c r="F322" s="176">
        <v>50</v>
      </c>
      <c r="G322" s="421">
        <f t="shared" si="400"/>
        <v>58</v>
      </c>
      <c r="H322" s="411">
        <v>2898</v>
      </c>
      <c r="I322" s="411">
        <f t="shared" si="432"/>
        <v>168084</v>
      </c>
      <c r="J322" s="409">
        <v>3220</v>
      </c>
      <c r="K322" s="411">
        <f t="shared" si="432"/>
        <v>186760</v>
      </c>
      <c r="L322" s="409">
        <v>2875</v>
      </c>
      <c r="M322" s="411">
        <f t="shared" ref="M322" si="445">IFERROR(L322*$G322,0)</f>
        <v>166750</v>
      </c>
      <c r="N322" s="409">
        <v>1884</v>
      </c>
      <c r="O322" s="411">
        <f t="shared" ref="O322" si="446">IFERROR(N322*$G322,0)</f>
        <v>109272</v>
      </c>
      <c r="P322" s="409">
        <v>2724</v>
      </c>
      <c r="Q322" s="411">
        <f t="shared" si="437"/>
        <v>157992</v>
      </c>
      <c r="R322" s="409">
        <v>2477.9625000000001</v>
      </c>
      <c r="S322" s="411">
        <f t="shared" ref="S322:U322" si="447">IFERROR(R322*$G322,0)</f>
        <v>143721.82500000001</v>
      </c>
      <c r="T322" s="409">
        <v>2477.9625000000001</v>
      </c>
      <c r="U322" s="411">
        <f t="shared" si="447"/>
        <v>143721.82500000001</v>
      </c>
    </row>
    <row r="323" spans="1:21" s="149" customFormat="1" hidden="1" outlineLevel="1">
      <c r="A323" s="147"/>
      <c r="B323" s="187"/>
      <c r="C323" s="148"/>
      <c r="D323" s="147"/>
      <c r="E323" s="175"/>
      <c r="F323" s="176"/>
      <c r="G323" s="421"/>
      <c r="H323" s="411"/>
      <c r="I323" s="411"/>
      <c r="J323" s="415"/>
      <c r="K323" s="411"/>
      <c r="L323" s="415"/>
      <c r="M323" s="411"/>
      <c r="N323" s="415"/>
      <c r="O323" s="411"/>
      <c r="P323" s="415"/>
      <c r="Q323" s="411"/>
      <c r="R323" s="415">
        <v>0</v>
      </c>
      <c r="S323" s="411"/>
      <c r="T323" s="415">
        <v>0</v>
      </c>
      <c r="U323" s="411"/>
    </row>
    <row r="324" spans="1:21" s="152" customFormat="1" collapsed="1">
      <c r="A324" s="171"/>
      <c r="B324" s="173" t="s">
        <v>20</v>
      </c>
      <c r="C324" s="165"/>
      <c r="D324" s="150"/>
      <c r="E324" s="145"/>
      <c r="F324" s="146"/>
      <c r="G324" s="421"/>
      <c r="H324" s="411"/>
      <c r="I324" s="413">
        <f>SUM(I315:I323)</f>
        <v>2553518.5785000003</v>
      </c>
      <c r="J324" s="409"/>
      <c r="K324" s="413">
        <f>SUM(K315:K323)</f>
        <v>2837242.8650000002</v>
      </c>
      <c r="L324" s="409"/>
      <c r="M324" s="413">
        <f>SUM(M315:M323)</f>
        <v>3046128.0466000005</v>
      </c>
      <c r="N324" s="409"/>
      <c r="O324" s="413">
        <f>SUM(O315:O323)</f>
        <v>2283613.7524000001</v>
      </c>
      <c r="P324" s="409"/>
      <c r="Q324" s="413">
        <f>SUM(Q315:Q323)</f>
        <v>2843218.1617000001</v>
      </c>
      <c r="R324" s="409"/>
      <c r="S324" s="413">
        <f>SUM(S315:S323)</f>
        <v>2300820.8365925006</v>
      </c>
      <c r="T324" s="409"/>
      <c r="U324" s="413">
        <f>SUM(U315:U323)</f>
        <v>2300820.8365925006</v>
      </c>
    </row>
    <row r="325" spans="1:21">
      <c r="A325" s="150"/>
      <c r="B325" s="187"/>
      <c r="C325" s="171"/>
      <c r="D325" s="150"/>
      <c r="E325" s="145"/>
      <c r="F325" s="146"/>
      <c r="G325" s="421"/>
      <c r="H325" s="411"/>
      <c r="I325" s="411"/>
      <c r="J325" s="409"/>
      <c r="K325" s="411"/>
      <c r="L325" s="409"/>
      <c r="M325" s="411"/>
      <c r="N325" s="409"/>
      <c r="O325" s="411"/>
      <c r="P325" s="409"/>
      <c r="Q325" s="411"/>
      <c r="R325" s="409"/>
      <c r="S325" s="411"/>
      <c r="T325" s="409"/>
      <c r="U325" s="411"/>
    </row>
    <row r="326" spans="1:21">
      <c r="A326" s="141">
        <v>8</v>
      </c>
      <c r="B326" s="173" t="s">
        <v>14</v>
      </c>
      <c r="C326" s="142"/>
      <c r="D326" s="150"/>
      <c r="E326" s="145"/>
      <c r="F326" s="146"/>
      <c r="G326" s="421"/>
      <c r="H326" s="411"/>
      <c r="I326" s="411"/>
      <c r="J326" s="409"/>
      <c r="K326" s="411"/>
      <c r="L326" s="409"/>
      <c r="M326" s="411"/>
      <c r="N326" s="409"/>
      <c r="O326" s="411"/>
      <c r="P326" s="409"/>
      <c r="Q326" s="411"/>
      <c r="R326" s="409"/>
      <c r="S326" s="411"/>
      <c r="T326" s="409"/>
      <c r="U326" s="411"/>
    </row>
    <row r="327" spans="1:21" hidden="1" outlineLevel="1">
      <c r="A327" s="150"/>
      <c r="B327" s="187"/>
      <c r="C327" s="153"/>
      <c r="D327" s="150"/>
      <c r="E327" s="145"/>
      <c r="F327" s="146"/>
      <c r="G327" s="421"/>
      <c r="H327" s="411"/>
      <c r="I327" s="411"/>
      <c r="J327" s="409"/>
      <c r="K327" s="411"/>
      <c r="L327" s="409"/>
      <c r="M327" s="411"/>
      <c r="N327" s="409"/>
      <c r="O327" s="411"/>
      <c r="P327" s="409"/>
      <c r="Q327" s="411"/>
      <c r="R327" s="409">
        <v>0</v>
      </c>
      <c r="S327" s="411"/>
      <c r="T327" s="409"/>
      <c r="U327" s="411"/>
    </row>
    <row r="328" spans="1:21" ht="25.5" hidden="1" outlineLevel="1">
      <c r="A328" s="150">
        <v>1</v>
      </c>
      <c r="B328" s="187" t="s">
        <v>1816</v>
      </c>
      <c r="C328" s="153"/>
      <c r="D328" s="150" t="s">
        <v>49</v>
      </c>
      <c r="E328" s="145">
        <v>0</v>
      </c>
      <c r="F328" s="146">
        <v>0</v>
      </c>
      <c r="G328" s="421"/>
      <c r="H328" s="411"/>
      <c r="I328" s="411">
        <f t="shared" ref="I328:K391" si="448">IFERROR(H328*$G328,0)</f>
        <v>0</v>
      </c>
      <c r="J328" s="409"/>
      <c r="K328" s="411">
        <f t="shared" si="448"/>
        <v>0</v>
      </c>
      <c r="L328" s="409"/>
      <c r="M328" s="411">
        <f t="shared" ref="M328" si="449">IFERROR(L328*$G328,0)</f>
        <v>0</v>
      </c>
      <c r="N328" s="409">
        <v>953</v>
      </c>
      <c r="O328" s="411">
        <f t="shared" ref="O328:Q328" si="450">IFERROR(N328*$G328,0)</f>
        <v>0</v>
      </c>
      <c r="P328" s="409"/>
      <c r="Q328" s="411">
        <f t="shared" si="450"/>
        <v>0</v>
      </c>
      <c r="R328" s="409">
        <v>317.6875</v>
      </c>
      <c r="S328" s="411">
        <f t="shared" ref="S328:U328" si="451">IFERROR(R328*$G328,0)</f>
        <v>0</v>
      </c>
      <c r="T328" s="409">
        <v>317.6875</v>
      </c>
      <c r="U328" s="411">
        <f t="shared" si="451"/>
        <v>0</v>
      </c>
    </row>
    <row r="329" spans="1:21" hidden="1" outlineLevel="1">
      <c r="A329" s="150"/>
      <c r="B329" s="187"/>
      <c r="C329" s="153"/>
      <c r="D329" s="150"/>
      <c r="E329" s="145"/>
      <c r="F329" s="146"/>
      <c r="G329" s="421"/>
      <c r="H329" s="411"/>
      <c r="I329" s="411"/>
      <c r="J329" s="409"/>
      <c r="K329" s="411"/>
      <c r="L329" s="409"/>
      <c r="M329" s="411"/>
      <c r="N329" s="409">
        <v>0</v>
      </c>
      <c r="O329" s="411"/>
      <c r="P329" s="409"/>
      <c r="Q329" s="411"/>
      <c r="R329" s="409">
        <v>0</v>
      </c>
      <c r="S329" s="411"/>
      <c r="T329" s="409">
        <v>0</v>
      </c>
      <c r="U329" s="411"/>
    </row>
    <row r="330" spans="1:21" ht="38.25" hidden="1" outlineLevel="1">
      <c r="A330" s="150">
        <f>+A328+1</f>
        <v>2</v>
      </c>
      <c r="B330" s="187" t="s">
        <v>1377</v>
      </c>
      <c r="C330" s="163"/>
      <c r="D330" s="150"/>
      <c r="E330" s="145"/>
      <c r="F330" s="146"/>
      <c r="G330" s="421"/>
      <c r="H330" s="411"/>
      <c r="I330" s="411"/>
      <c r="J330" s="409"/>
      <c r="K330" s="411"/>
      <c r="L330" s="409"/>
      <c r="M330" s="411"/>
      <c r="N330" s="409">
        <v>0</v>
      </c>
      <c r="O330" s="411"/>
      <c r="P330" s="409"/>
      <c r="Q330" s="411"/>
      <c r="R330" s="409">
        <v>0</v>
      </c>
      <c r="S330" s="411"/>
      <c r="T330" s="409">
        <v>0</v>
      </c>
      <c r="U330" s="411"/>
    </row>
    <row r="331" spans="1:21" hidden="1" outlineLevel="1">
      <c r="A331" s="150" t="s">
        <v>195</v>
      </c>
      <c r="B331" s="187" t="s">
        <v>342</v>
      </c>
      <c r="C331" s="163"/>
      <c r="D331" s="150" t="s">
        <v>49</v>
      </c>
      <c r="E331" s="145">
        <v>6</v>
      </c>
      <c r="F331" s="146">
        <v>3</v>
      </c>
      <c r="G331" s="421">
        <f t="shared" si="400"/>
        <v>9</v>
      </c>
      <c r="H331" s="411">
        <v>5175</v>
      </c>
      <c r="I331" s="411">
        <f t="shared" si="448"/>
        <v>46575</v>
      </c>
      <c r="J331" s="409">
        <v>7500</v>
      </c>
      <c r="K331" s="411">
        <f t="shared" si="448"/>
        <v>67500</v>
      </c>
      <c r="L331" s="409">
        <v>5750</v>
      </c>
      <c r="M331" s="411">
        <f t="shared" ref="M331" si="452">IFERROR(L331*$G331,0)</f>
        <v>51750</v>
      </c>
      <c r="N331" s="409">
        <v>4278</v>
      </c>
      <c r="O331" s="411">
        <f t="shared" ref="O331:Q331" si="453">IFERROR(N331*$G331,0)</f>
        <v>38502</v>
      </c>
      <c r="P331" s="409">
        <v>7500</v>
      </c>
      <c r="Q331" s="411">
        <f t="shared" si="453"/>
        <v>67500</v>
      </c>
      <c r="R331" s="409">
        <v>2787.83</v>
      </c>
      <c r="S331" s="411">
        <f t="shared" ref="S331:U331" si="454">IFERROR(R331*$G331,0)</f>
        <v>25090.47</v>
      </c>
      <c r="T331" s="409">
        <v>2787.83</v>
      </c>
      <c r="U331" s="411">
        <f t="shared" si="454"/>
        <v>25090.47</v>
      </c>
    </row>
    <row r="332" spans="1:21" hidden="1" outlineLevel="1">
      <c r="A332" s="150" t="s">
        <v>196</v>
      </c>
      <c r="B332" s="187" t="s">
        <v>343</v>
      </c>
      <c r="C332" s="163"/>
      <c r="D332" s="150" t="s">
        <v>162</v>
      </c>
      <c r="E332" s="145">
        <v>11</v>
      </c>
      <c r="F332" s="146">
        <v>0</v>
      </c>
      <c r="G332" s="421">
        <f t="shared" si="400"/>
        <v>11</v>
      </c>
      <c r="H332" s="411">
        <v>6750</v>
      </c>
      <c r="I332" s="411">
        <f t="shared" si="448"/>
        <v>74250</v>
      </c>
      <c r="J332" s="409">
        <v>7500</v>
      </c>
      <c r="K332" s="411">
        <f t="shared" si="448"/>
        <v>82500</v>
      </c>
      <c r="L332" s="409">
        <v>17250</v>
      </c>
      <c r="M332" s="411">
        <f t="shared" ref="M332" si="455">IFERROR(L332*$G332,0)</f>
        <v>189750</v>
      </c>
      <c r="N332" s="409">
        <v>8639</v>
      </c>
      <c r="O332" s="411">
        <f t="shared" ref="O332:Q332" si="456">IFERROR(N332*$G332,0)</f>
        <v>95029</v>
      </c>
      <c r="P332" s="409">
        <v>20500</v>
      </c>
      <c r="Q332" s="411">
        <f t="shared" si="456"/>
        <v>225500</v>
      </c>
      <c r="R332" s="409">
        <v>3688.1075000000001</v>
      </c>
      <c r="S332" s="411">
        <f t="shared" ref="S332:U332" si="457">IFERROR(R332*$G332,0)</f>
        <v>40569.182500000003</v>
      </c>
      <c r="T332" s="409">
        <v>3688.1075000000001</v>
      </c>
      <c r="U332" s="411">
        <f t="shared" si="457"/>
        <v>40569.182500000003</v>
      </c>
    </row>
    <row r="333" spans="1:21" hidden="1" outlineLevel="1">
      <c r="A333" s="150"/>
      <c r="B333" s="187"/>
      <c r="C333" s="163"/>
      <c r="D333" s="150"/>
      <c r="E333" s="145"/>
      <c r="F333" s="146"/>
      <c r="G333" s="421"/>
      <c r="H333" s="411"/>
      <c r="I333" s="411"/>
      <c r="J333" s="409"/>
      <c r="K333" s="411"/>
      <c r="L333" s="409"/>
      <c r="M333" s="411"/>
      <c r="N333" s="409">
        <v>0</v>
      </c>
      <c r="O333" s="411"/>
      <c r="P333" s="409"/>
      <c r="Q333" s="411"/>
      <c r="R333" s="409">
        <v>0</v>
      </c>
      <c r="S333" s="411"/>
      <c r="T333" s="409">
        <v>0</v>
      </c>
      <c r="U333" s="411"/>
    </row>
    <row r="334" spans="1:21" ht="38.25" hidden="1" outlineLevel="1">
      <c r="A334" s="150">
        <f>+A330+1</f>
        <v>3</v>
      </c>
      <c r="B334" s="187" t="s">
        <v>362</v>
      </c>
      <c r="C334" s="153"/>
      <c r="D334" s="150"/>
      <c r="E334" s="145"/>
      <c r="F334" s="146"/>
      <c r="G334" s="421"/>
      <c r="H334" s="411"/>
      <c r="I334" s="411"/>
      <c r="J334" s="409"/>
      <c r="K334" s="411"/>
      <c r="L334" s="409"/>
      <c r="M334" s="411"/>
      <c r="N334" s="409">
        <v>0</v>
      </c>
      <c r="O334" s="411"/>
      <c r="P334" s="409"/>
      <c r="Q334" s="411"/>
      <c r="R334" s="409">
        <v>0</v>
      </c>
      <c r="S334" s="411"/>
      <c r="T334" s="409">
        <v>0</v>
      </c>
      <c r="U334" s="411"/>
    </row>
    <row r="335" spans="1:21" hidden="1" outlineLevel="1">
      <c r="A335" s="150" t="s">
        <v>4</v>
      </c>
      <c r="B335" s="187" t="s">
        <v>360</v>
      </c>
      <c r="C335" s="153"/>
      <c r="D335" s="150" t="s">
        <v>84</v>
      </c>
      <c r="E335" s="145">
        <v>0</v>
      </c>
      <c r="F335" s="146">
        <v>50</v>
      </c>
      <c r="G335" s="421">
        <f t="shared" si="400"/>
        <v>50</v>
      </c>
      <c r="H335" s="411">
        <v>466.2</v>
      </c>
      <c r="I335" s="411">
        <f t="shared" si="448"/>
        <v>23310</v>
      </c>
      <c r="J335" s="409">
        <v>612</v>
      </c>
      <c r="K335" s="411">
        <f t="shared" si="448"/>
        <v>30600</v>
      </c>
      <c r="L335" s="409">
        <v>518</v>
      </c>
      <c r="M335" s="411">
        <f t="shared" ref="M335" si="458">IFERROR(L335*$G335,0)</f>
        <v>25900</v>
      </c>
      <c r="N335" s="409">
        <v>525</v>
      </c>
      <c r="O335" s="411">
        <f t="shared" ref="O335:Q335" si="459">IFERROR(N335*$G335,0)</f>
        <v>26250</v>
      </c>
      <c r="P335" s="409">
        <v>699</v>
      </c>
      <c r="Q335" s="411">
        <f t="shared" si="459"/>
        <v>34950</v>
      </c>
      <c r="R335" s="409">
        <v>943.28750000000002</v>
      </c>
      <c r="S335" s="411">
        <f t="shared" ref="S335:U335" si="460">IFERROR(R335*$G335,0)</f>
        <v>47164.375</v>
      </c>
      <c r="T335" s="409">
        <v>943.28750000000002</v>
      </c>
      <c r="U335" s="411">
        <f t="shared" si="460"/>
        <v>47164.375</v>
      </c>
    </row>
    <row r="336" spans="1:21" ht="25.5" hidden="1" outlineLevel="1">
      <c r="A336" s="150" t="s">
        <v>5</v>
      </c>
      <c r="B336" s="187" t="s">
        <v>361</v>
      </c>
      <c r="C336" s="153"/>
      <c r="D336" s="150" t="s">
        <v>84</v>
      </c>
      <c r="E336" s="145">
        <v>0</v>
      </c>
      <c r="F336" s="146">
        <v>220</v>
      </c>
      <c r="G336" s="421">
        <f t="shared" si="400"/>
        <v>220</v>
      </c>
      <c r="H336" s="411">
        <v>486.90000000000003</v>
      </c>
      <c r="I336" s="411">
        <f t="shared" si="448"/>
        <v>107118.00000000001</v>
      </c>
      <c r="J336" s="409">
        <v>612</v>
      </c>
      <c r="K336" s="411">
        <f t="shared" si="448"/>
        <v>134640</v>
      </c>
      <c r="L336" s="409">
        <v>541</v>
      </c>
      <c r="M336" s="411">
        <f t="shared" ref="M336" si="461">IFERROR(L336*$G336,0)</f>
        <v>119020</v>
      </c>
      <c r="N336" s="409">
        <v>525</v>
      </c>
      <c r="O336" s="411">
        <f t="shared" ref="O336:Q336" si="462">IFERROR(N336*$G336,0)</f>
        <v>115500</v>
      </c>
      <c r="P336" s="409">
        <v>699</v>
      </c>
      <c r="Q336" s="411">
        <f t="shared" si="462"/>
        <v>153780</v>
      </c>
      <c r="R336" s="409">
        <v>332.35</v>
      </c>
      <c r="S336" s="411">
        <f t="shared" ref="S336:U336" si="463">IFERROR(R336*$G336,0)</f>
        <v>73117</v>
      </c>
      <c r="T336" s="409">
        <v>332.35</v>
      </c>
      <c r="U336" s="411">
        <f t="shared" si="463"/>
        <v>73117</v>
      </c>
    </row>
    <row r="337" spans="1:21" hidden="1" outlineLevel="1">
      <c r="A337" s="150" t="s">
        <v>173</v>
      </c>
      <c r="B337" s="187" t="s">
        <v>363</v>
      </c>
      <c r="C337" s="153"/>
      <c r="D337" s="150" t="s">
        <v>84</v>
      </c>
      <c r="E337" s="145">
        <v>0</v>
      </c>
      <c r="F337" s="146">
        <v>150</v>
      </c>
      <c r="G337" s="421">
        <f t="shared" si="400"/>
        <v>150</v>
      </c>
      <c r="H337" s="411">
        <v>703.80000000000007</v>
      </c>
      <c r="I337" s="411">
        <f t="shared" si="448"/>
        <v>105570.00000000001</v>
      </c>
      <c r="J337" s="409">
        <v>950</v>
      </c>
      <c r="K337" s="411">
        <f t="shared" si="448"/>
        <v>142500</v>
      </c>
      <c r="L337" s="409">
        <v>782</v>
      </c>
      <c r="M337" s="411">
        <f t="shared" ref="M337" si="464">IFERROR(L337*$G337,0)</f>
        <v>117300</v>
      </c>
      <c r="N337" s="409">
        <v>782</v>
      </c>
      <c r="O337" s="411">
        <f t="shared" ref="O337:Q337" si="465">IFERROR(N337*$G337,0)</f>
        <v>117300</v>
      </c>
      <c r="P337" s="409">
        <v>1001</v>
      </c>
      <c r="Q337" s="411">
        <f t="shared" si="465"/>
        <v>150150</v>
      </c>
      <c r="R337" s="409">
        <v>537.625</v>
      </c>
      <c r="S337" s="411">
        <f t="shared" ref="S337:U337" si="466">IFERROR(R337*$G337,0)</f>
        <v>80643.75</v>
      </c>
      <c r="T337" s="409">
        <v>537.625</v>
      </c>
      <c r="U337" s="411">
        <f t="shared" si="466"/>
        <v>80643.75</v>
      </c>
    </row>
    <row r="338" spans="1:21" hidden="1" outlineLevel="1">
      <c r="A338" s="150"/>
      <c r="B338" s="187"/>
      <c r="C338" s="153"/>
      <c r="D338" s="150"/>
      <c r="E338" s="145"/>
      <c r="F338" s="146"/>
      <c r="G338" s="421"/>
      <c r="H338" s="411"/>
      <c r="I338" s="411"/>
      <c r="J338" s="409"/>
      <c r="K338" s="411"/>
      <c r="L338" s="409"/>
      <c r="M338" s="411"/>
      <c r="N338" s="409">
        <v>0</v>
      </c>
      <c r="O338" s="411"/>
      <c r="P338" s="409"/>
      <c r="Q338" s="411"/>
      <c r="R338" s="409">
        <v>0</v>
      </c>
      <c r="S338" s="411"/>
      <c r="T338" s="409">
        <v>0</v>
      </c>
      <c r="U338" s="411"/>
    </row>
    <row r="339" spans="1:21" ht="51" hidden="1" outlineLevel="1">
      <c r="A339" s="150">
        <f>+A334+1</f>
        <v>4</v>
      </c>
      <c r="B339" s="187" t="s">
        <v>1378</v>
      </c>
      <c r="C339" s="153"/>
      <c r="D339" s="150"/>
      <c r="E339" s="145"/>
      <c r="F339" s="146"/>
      <c r="G339" s="421"/>
      <c r="H339" s="411"/>
      <c r="I339" s="411"/>
      <c r="J339" s="409"/>
      <c r="K339" s="411"/>
      <c r="L339" s="409"/>
      <c r="M339" s="411"/>
      <c r="N339" s="409">
        <v>0</v>
      </c>
      <c r="O339" s="411"/>
      <c r="P339" s="409"/>
      <c r="Q339" s="411"/>
      <c r="R339" s="409">
        <v>0</v>
      </c>
      <c r="S339" s="411"/>
      <c r="T339" s="409">
        <v>0</v>
      </c>
      <c r="U339" s="411"/>
    </row>
    <row r="340" spans="1:21" hidden="1" outlineLevel="1">
      <c r="A340" s="150" t="s">
        <v>4</v>
      </c>
      <c r="B340" s="187" t="s">
        <v>866</v>
      </c>
      <c r="C340" s="153"/>
      <c r="D340" s="150" t="s">
        <v>50</v>
      </c>
      <c r="E340" s="145">
        <v>0</v>
      </c>
      <c r="F340" s="146">
        <v>0</v>
      </c>
      <c r="G340" s="421"/>
      <c r="H340" s="411"/>
      <c r="I340" s="411">
        <f t="shared" si="448"/>
        <v>0</v>
      </c>
      <c r="J340" s="409"/>
      <c r="K340" s="411">
        <f t="shared" si="448"/>
        <v>0</v>
      </c>
      <c r="L340" s="409"/>
      <c r="M340" s="411">
        <f t="shared" ref="M340" si="467">IFERROR(L340*$G340,0)</f>
        <v>0</v>
      </c>
      <c r="N340" s="409">
        <v>8538</v>
      </c>
      <c r="O340" s="411">
        <f t="shared" ref="O340:Q340" si="468">IFERROR(N340*$G340,0)</f>
        <v>0</v>
      </c>
      <c r="P340" s="409"/>
      <c r="Q340" s="411">
        <f t="shared" si="468"/>
        <v>0</v>
      </c>
      <c r="R340" s="409">
        <v>5865</v>
      </c>
      <c r="S340" s="411">
        <f t="shared" ref="S340:U340" si="469">IFERROR(R340*$G340,0)</f>
        <v>0</v>
      </c>
      <c r="T340" s="409">
        <v>5865</v>
      </c>
      <c r="U340" s="411">
        <f t="shared" si="469"/>
        <v>0</v>
      </c>
    </row>
    <row r="341" spans="1:21" hidden="1" outlineLevel="1">
      <c r="A341" s="150" t="s">
        <v>5</v>
      </c>
      <c r="B341" s="187" t="s">
        <v>867</v>
      </c>
      <c r="C341" s="153"/>
      <c r="D341" s="150" t="s">
        <v>50</v>
      </c>
      <c r="E341" s="145">
        <v>0</v>
      </c>
      <c r="F341" s="146">
        <v>0</v>
      </c>
      <c r="G341" s="421"/>
      <c r="H341" s="411"/>
      <c r="I341" s="411">
        <f t="shared" si="448"/>
        <v>0</v>
      </c>
      <c r="J341" s="409"/>
      <c r="K341" s="411">
        <f t="shared" si="448"/>
        <v>0</v>
      </c>
      <c r="L341" s="409"/>
      <c r="M341" s="411">
        <f t="shared" ref="M341" si="470">IFERROR(L341*$G341,0)</f>
        <v>0</v>
      </c>
      <c r="N341" s="409">
        <v>9374</v>
      </c>
      <c r="O341" s="411">
        <f t="shared" ref="O341:Q341" si="471">IFERROR(N341*$G341,0)</f>
        <v>0</v>
      </c>
      <c r="P341" s="409"/>
      <c r="Q341" s="411">
        <f t="shared" si="471"/>
        <v>0</v>
      </c>
      <c r="R341" s="409">
        <v>7624.5</v>
      </c>
      <c r="S341" s="411">
        <f t="shared" ref="S341:U341" si="472">IFERROR(R341*$G341,0)</f>
        <v>0</v>
      </c>
      <c r="T341" s="409">
        <v>7624.5</v>
      </c>
      <c r="U341" s="411">
        <f t="shared" si="472"/>
        <v>0</v>
      </c>
    </row>
    <row r="342" spans="1:21" hidden="1" outlineLevel="1">
      <c r="A342" s="150"/>
      <c r="B342" s="187"/>
      <c r="C342" s="153"/>
      <c r="D342" s="150"/>
      <c r="E342" s="145"/>
      <c r="F342" s="146"/>
      <c r="G342" s="421"/>
      <c r="H342" s="411"/>
      <c r="I342" s="411"/>
      <c r="J342" s="409"/>
      <c r="K342" s="411"/>
      <c r="L342" s="409"/>
      <c r="M342" s="411"/>
      <c r="N342" s="409">
        <v>0</v>
      </c>
      <c r="O342" s="411"/>
      <c r="P342" s="409"/>
      <c r="Q342" s="411"/>
      <c r="R342" s="409">
        <v>0</v>
      </c>
      <c r="S342" s="411"/>
      <c r="T342" s="409">
        <v>0</v>
      </c>
      <c r="U342" s="411"/>
    </row>
    <row r="343" spans="1:21" ht="38.25" hidden="1" outlineLevel="1">
      <c r="A343" s="150">
        <f>+A339+1</f>
        <v>5</v>
      </c>
      <c r="B343" s="187" t="s">
        <v>1817</v>
      </c>
      <c r="C343" s="148"/>
      <c r="D343" s="150"/>
      <c r="E343" s="145"/>
      <c r="F343" s="146"/>
      <c r="G343" s="421"/>
      <c r="H343" s="411"/>
      <c r="I343" s="411"/>
      <c r="J343" s="409"/>
      <c r="K343" s="411"/>
      <c r="L343" s="409"/>
      <c r="M343" s="411"/>
      <c r="N343" s="409">
        <v>0</v>
      </c>
      <c r="O343" s="411"/>
      <c r="P343" s="409"/>
      <c r="Q343" s="411"/>
      <c r="R343" s="409">
        <v>0</v>
      </c>
      <c r="S343" s="411"/>
      <c r="T343" s="409">
        <v>0</v>
      </c>
      <c r="U343" s="411"/>
    </row>
    <row r="344" spans="1:21" hidden="1" outlineLevel="1">
      <c r="A344" s="150" t="s">
        <v>195</v>
      </c>
      <c r="B344" s="187" t="s">
        <v>344</v>
      </c>
      <c r="C344" s="148"/>
      <c r="D344" s="150" t="s">
        <v>208</v>
      </c>
      <c r="E344" s="145">
        <v>0</v>
      </c>
      <c r="F344" s="146">
        <v>0</v>
      </c>
      <c r="G344" s="421"/>
      <c r="H344" s="411"/>
      <c r="I344" s="411">
        <f t="shared" si="448"/>
        <v>0</v>
      </c>
      <c r="J344" s="409"/>
      <c r="K344" s="411">
        <f t="shared" si="448"/>
        <v>0</v>
      </c>
      <c r="L344" s="409"/>
      <c r="M344" s="411">
        <f t="shared" ref="M344" si="473">IFERROR(L344*$G344,0)</f>
        <v>0</v>
      </c>
      <c r="N344" s="409">
        <v>1726</v>
      </c>
      <c r="O344" s="411">
        <f t="shared" ref="O344:Q344" si="474">IFERROR(N344*$G344,0)</f>
        <v>0</v>
      </c>
      <c r="P344" s="409"/>
      <c r="Q344" s="411">
        <f t="shared" si="474"/>
        <v>0</v>
      </c>
      <c r="R344" s="409">
        <v>8211</v>
      </c>
      <c r="S344" s="411">
        <f t="shared" ref="S344:U344" si="475">IFERROR(R344*$G344,0)</f>
        <v>0</v>
      </c>
      <c r="T344" s="409">
        <v>8211</v>
      </c>
      <c r="U344" s="411">
        <f t="shared" si="475"/>
        <v>0</v>
      </c>
    </row>
    <row r="345" spans="1:21" hidden="1" outlineLevel="1">
      <c r="A345" s="150" t="s">
        <v>196</v>
      </c>
      <c r="B345" s="187" t="s">
        <v>345</v>
      </c>
      <c r="C345" s="148"/>
      <c r="D345" s="150" t="s">
        <v>208</v>
      </c>
      <c r="E345" s="145">
        <v>0</v>
      </c>
      <c r="F345" s="146">
        <v>0</v>
      </c>
      <c r="G345" s="421"/>
      <c r="H345" s="411"/>
      <c r="I345" s="411">
        <f t="shared" si="448"/>
        <v>0</v>
      </c>
      <c r="J345" s="409"/>
      <c r="K345" s="411">
        <f t="shared" si="448"/>
        <v>0</v>
      </c>
      <c r="L345" s="409"/>
      <c r="M345" s="411">
        <f t="shared" ref="M345" si="476">IFERROR(L345*$G345,0)</f>
        <v>0</v>
      </c>
      <c r="N345" s="409">
        <v>2896</v>
      </c>
      <c r="O345" s="411">
        <f t="shared" ref="O345:Q345" si="477">IFERROR(N345*$G345,0)</f>
        <v>0</v>
      </c>
      <c r="P345" s="409"/>
      <c r="Q345" s="411">
        <f t="shared" si="477"/>
        <v>0</v>
      </c>
      <c r="R345" s="409">
        <v>136850</v>
      </c>
      <c r="S345" s="411">
        <f t="shared" ref="S345:U345" si="478">IFERROR(R345*$G345,0)</f>
        <v>0</v>
      </c>
      <c r="T345" s="409">
        <v>136850</v>
      </c>
      <c r="U345" s="411">
        <f t="shared" si="478"/>
        <v>0</v>
      </c>
    </row>
    <row r="346" spans="1:21" hidden="1" outlineLevel="1">
      <c r="A346" s="150"/>
      <c r="B346" s="187"/>
      <c r="C346" s="148"/>
      <c r="D346" s="150"/>
      <c r="E346" s="145"/>
      <c r="F346" s="146"/>
      <c r="G346" s="421"/>
      <c r="H346" s="411"/>
      <c r="I346" s="411"/>
      <c r="J346" s="409"/>
      <c r="K346" s="411"/>
      <c r="L346" s="409"/>
      <c r="M346" s="411"/>
      <c r="N346" s="409">
        <v>0</v>
      </c>
      <c r="O346" s="411"/>
      <c r="P346" s="409"/>
      <c r="Q346" s="411"/>
      <c r="R346" s="409">
        <v>0</v>
      </c>
      <c r="S346" s="411"/>
      <c r="T346" s="409">
        <v>0</v>
      </c>
      <c r="U346" s="411"/>
    </row>
    <row r="347" spans="1:21" ht="25.5" hidden="1" outlineLevel="1">
      <c r="A347" s="150">
        <f>+A343+1</f>
        <v>6</v>
      </c>
      <c r="B347" s="187" t="s">
        <v>355</v>
      </c>
      <c r="C347" s="148"/>
      <c r="D347" s="150" t="s">
        <v>193</v>
      </c>
      <c r="E347" s="145">
        <v>0</v>
      </c>
      <c r="F347" s="146">
        <v>35</v>
      </c>
      <c r="G347" s="421">
        <f t="shared" si="400"/>
        <v>35</v>
      </c>
      <c r="H347" s="411">
        <v>1035</v>
      </c>
      <c r="I347" s="411">
        <f t="shared" si="448"/>
        <v>36225</v>
      </c>
      <c r="J347" s="409">
        <v>5000</v>
      </c>
      <c r="K347" s="411">
        <f t="shared" si="448"/>
        <v>175000</v>
      </c>
      <c r="L347" s="409">
        <v>1150</v>
      </c>
      <c r="M347" s="411">
        <f t="shared" ref="M347" si="479">IFERROR(L347*$G347,0)</f>
        <v>40250</v>
      </c>
      <c r="N347" s="409">
        <v>1093</v>
      </c>
      <c r="O347" s="411">
        <f t="shared" ref="O347:Q347" si="480">IFERROR(N347*$G347,0)</f>
        <v>38255</v>
      </c>
      <c r="P347" s="409">
        <v>10500</v>
      </c>
      <c r="Q347" s="411">
        <f t="shared" si="480"/>
        <v>367500</v>
      </c>
      <c r="R347" s="409">
        <v>3069.35</v>
      </c>
      <c r="S347" s="411">
        <f t="shared" ref="S347:U347" si="481">IFERROR(R347*$G347,0)</f>
        <v>107427.25</v>
      </c>
      <c r="T347" s="409">
        <v>3069.35</v>
      </c>
      <c r="U347" s="411">
        <f t="shared" si="481"/>
        <v>107427.25</v>
      </c>
    </row>
    <row r="348" spans="1:21" hidden="1" outlineLevel="1">
      <c r="A348" s="150"/>
      <c r="B348" s="187"/>
      <c r="C348" s="153"/>
      <c r="D348" s="150"/>
      <c r="E348" s="145"/>
      <c r="F348" s="146"/>
      <c r="G348" s="421"/>
      <c r="H348" s="411"/>
      <c r="I348" s="411"/>
      <c r="J348" s="409"/>
      <c r="K348" s="411"/>
      <c r="L348" s="409"/>
      <c r="M348" s="411"/>
      <c r="N348" s="409">
        <v>0</v>
      </c>
      <c r="O348" s="411"/>
      <c r="P348" s="409"/>
      <c r="Q348" s="411"/>
      <c r="R348" s="409">
        <v>0</v>
      </c>
      <c r="S348" s="411"/>
      <c r="T348" s="409">
        <v>0</v>
      </c>
      <c r="U348" s="411"/>
    </row>
    <row r="349" spans="1:21" ht="38.25" hidden="1" outlineLevel="1">
      <c r="A349" s="150">
        <f>+A347+1</f>
        <v>7</v>
      </c>
      <c r="B349" s="187" t="s">
        <v>1818</v>
      </c>
      <c r="C349" s="153"/>
      <c r="D349" s="150"/>
      <c r="E349" s="145"/>
      <c r="F349" s="146"/>
      <c r="G349" s="421"/>
      <c r="H349" s="411"/>
      <c r="I349" s="411"/>
      <c r="J349" s="409"/>
      <c r="K349" s="411"/>
      <c r="L349" s="409"/>
      <c r="M349" s="411"/>
      <c r="N349" s="409">
        <v>0</v>
      </c>
      <c r="O349" s="411"/>
      <c r="P349" s="409"/>
      <c r="Q349" s="411"/>
      <c r="R349" s="409">
        <v>0</v>
      </c>
      <c r="S349" s="411"/>
      <c r="T349" s="409">
        <v>0</v>
      </c>
      <c r="U349" s="411"/>
    </row>
    <row r="350" spans="1:21" hidden="1" outlineLevel="1">
      <c r="A350" s="150" t="s">
        <v>4</v>
      </c>
      <c r="B350" s="187" t="s">
        <v>216</v>
      </c>
      <c r="C350" s="153"/>
      <c r="D350" s="150" t="s">
        <v>50</v>
      </c>
      <c r="E350" s="145">
        <v>0</v>
      </c>
      <c r="F350" s="146">
        <v>0</v>
      </c>
      <c r="G350" s="421">
        <f t="shared" si="400"/>
        <v>0</v>
      </c>
      <c r="H350" s="411">
        <v>0</v>
      </c>
      <c r="I350" s="411">
        <f t="shared" si="448"/>
        <v>0</v>
      </c>
      <c r="J350" s="409"/>
      <c r="K350" s="411">
        <f t="shared" si="448"/>
        <v>0</v>
      </c>
      <c r="L350" s="409"/>
      <c r="M350" s="411">
        <f t="shared" ref="M350" si="482">IFERROR(L350*$G350,0)</f>
        <v>0</v>
      </c>
      <c r="N350" s="409">
        <v>2153</v>
      </c>
      <c r="O350" s="411">
        <f t="shared" ref="O350:Q350" si="483">IFERROR(N350*$G350,0)</f>
        <v>0</v>
      </c>
      <c r="P350" s="409"/>
      <c r="Q350" s="411">
        <f t="shared" si="483"/>
        <v>0</v>
      </c>
      <c r="R350" s="409">
        <v>1524.9</v>
      </c>
      <c r="S350" s="411">
        <f t="shared" ref="S350:U350" si="484">IFERROR(R350*$G350,0)</f>
        <v>0</v>
      </c>
      <c r="T350" s="409">
        <v>1524.9</v>
      </c>
      <c r="U350" s="411">
        <f t="shared" si="484"/>
        <v>0</v>
      </c>
    </row>
    <row r="351" spans="1:21" hidden="1" outlineLevel="1">
      <c r="A351" s="150" t="s">
        <v>5</v>
      </c>
      <c r="B351" s="187" t="s">
        <v>217</v>
      </c>
      <c r="C351" s="153"/>
      <c r="D351" s="150" t="s">
        <v>50</v>
      </c>
      <c r="E351" s="145">
        <v>0</v>
      </c>
      <c r="F351" s="146">
        <v>0</v>
      </c>
      <c r="G351" s="421">
        <f t="shared" si="400"/>
        <v>0</v>
      </c>
      <c r="H351" s="411">
        <v>0</v>
      </c>
      <c r="I351" s="411">
        <f t="shared" si="448"/>
        <v>0</v>
      </c>
      <c r="J351" s="409"/>
      <c r="K351" s="411">
        <f t="shared" si="448"/>
        <v>0</v>
      </c>
      <c r="L351" s="409"/>
      <c r="M351" s="411">
        <f t="shared" ref="M351" si="485">IFERROR(L351*$G351,0)</f>
        <v>0</v>
      </c>
      <c r="N351" s="409">
        <v>2153</v>
      </c>
      <c r="O351" s="411">
        <f t="shared" ref="O351:Q351" si="486">IFERROR(N351*$G351,0)</f>
        <v>0</v>
      </c>
      <c r="P351" s="409"/>
      <c r="Q351" s="411">
        <f t="shared" si="486"/>
        <v>0</v>
      </c>
      <c r="R351" s="409">
        <v>1524.9</v>
      </c>
      <c r="S351" s="411">
        <f t="shared" ref="S351:U351" si="487">IFERROR(R351*$G351,0)</f>
        <v>0</v>
      </c>
      <c r="T351" s="409">
        <v>1524.9</v>
      </c>
      <c r="U351" s="411">
        <f t="shared" si="487"/>
        <v>0</v>
      </c>
    </row>
    <row r="352" spans="1:21" hidden="1" outlineLevel="1">
      <c r="A352" s="150" t="s">
        <v>173</v>
      </c>
      <c r="B352" s="187" t="s">
        <v>218</v>
      </c>
      <c r="C352" s="153"/>
      <c r="D352" s="150" t="s">
        <v>50</v>
      </c>
      <c r="E352" s="145">
        <v>0</v>
      </c>
      <c r="F352" s="146">
        <v>0</v>
      </c>
      <c r="G352" s="421">
        <f t="shared" si="400"/>
        <v>0</v>
      </c>
      <c r="H352" s="411">
        <v>0</v>
      </c>
      <c r="I352" s="411">
        <f t="shared" si="448"/>
        <v>0</v>
      </c>
      <c r="J352" s="409"/>
      <c r="K352" s="411">
        <f t="shared" si="448"/>
        <v>0</v>
      </c>
      <c r="L352" s="409"/>
      <c r="M352" s="411">
        <f t="shared" ref="M352" si="488">IFERROR(L352*$G352,0)</f>
        <v>0</v>
      </c>
      <c r="N352" s="409">
        <v>2153</v>
      </c>
      <c r="O352" s="411">
        <f t="shared" ref="O352:Q352" si="489">IFERROR(N352*$G352,0)</f>
        <v>0</v>
      </c>
      <c r="P352" s="409"/>
      <c r="Q352" s="411">
        <f t="shared" si="489"/>
        <v>0</v>
      </c>
      <c r="R352" s="409">
        <v>1524.9</v>
      </c>
      <c r="S352" s="411">
        <f t="shared" ref="S352:U352" si="490">IFERROR(R352*$G352,0)</f>
        <v>0</v>
      </c>
      <c r="T352" s="409">
        <v>1524.9</v>
      </c>
      <c r="U352" s="411">
        <f t="shared" si="490"/>
        <v>0</v>
      </c>
    </row>
    <row r="353" spans="1:21" hidden="1" outlineLevel="1">
      <c r="A353" s="150"/>
      <c r="B353" s="187"/>
      <c r="C353" s="153"/>
      <c r="D353" s="150"/>
      <c r="E353" s="145"/>
      <c r="F353" s="146"/>
      <c r="G353" s="421"/>
      <c r="H353" s="411"/>
      <c r="I353" s="411"/>
      <c r="J353" s="409"/>
      <c r="K353" s="411"/>
      <c r="L353" s="409"/>
      <c r="M353" s="411"/>
      <c r="N353" s="409">
        <v>0</v>
      </c>
      <c r="O353" s="411"/>
      <c r="P353" s="409"/>
      <c r="Q353" s="411"/>
      <c r="R353" s="409">
        <v>0</v>
      </c>
      <c r="S353" s="411"/>
      <c r="T353" s="409">
        <v>0</v>
      </c>
      <c r="U353" s="411"/>
    </row>
    <row r="354" spans="1:21" s="152" customFormat="1" ht="63.75" hidden="1" outlineLevel="1">
      <c r="A354" s="150">
        <f>+A349+1</f>
        <v>8</v>
      </c>
      <c r="B354" s="187" t="s">
        <v>1819</v>
      </c>
      <c r="C354" s="153"/>
      <c r="D354" s="150" t="s">
        <v>208</v>
      </c>
      <c r="E354" s="145">
        <v>0</v>
      </c>
      <c r="F354" s="146">
        <v>0</v>
      </c>
      <c r="G354" s="421">
        <f t="shared" si="400"/>
        <v>0</v>
      </c>
      <c r="H354" s="411">
        <v>0</v>
      </c>
      <c r="I354" s="411">
        <f t="shared" si="448"/>
        <v>0</v>
      </c>
      <c r="J354" s="409"/>
      <c r="K354" s="411">
        <f t="shared" si="448"/>
        <v>0</v>
      </c>
      <c r="L354" s="409"/>
      <c r="M354" s="411">
        <f t="shared" ref="M354" si="491">IFERROR(L354*$G354,0)</f>
        <v>0</v>
      </c>
      <c r="N354" s="409">
        <v>0</v>
      </c>
      <c r="O354" s="411">
        <f t="shared" ref="O354:Q354" si="492">IFERROR(N354*$G354,0)</f>
        <v>0</v>
      </c>
      <c r="P354" s="409"/>
      <c r="Q354" s="411">
        <f t="shared" si="492"/>
        <v>0</v>
      </c>
      <c r="R354" s="409">
        <v>15249</v>
      </c>
      <c r="S354" s="411">
        <f t="shared" ref="S354:U354" si="493">IFERROR(R354*$G354,0)</f>
        <v>0</v>
      </c>
      <c r="T354" s="409">
        <v>15249</v>
      </c>
      <c r="U354" s="411">
        <f t="shared" si="493"/>
        <v>0</v>
      </c>
    </row>
    <row r="355" spans="1:21" s="152" customFormat="1" hidden="1" outlineLevel="1">
      <c r="A355" s="177"/>
      <c r="B355" s="191"/>
      <c r="C355" s="178"/>
      <c r="D355" s="177"/>
      <c r="E355" s="175"/>
      <c r="F355" s="176"/>
      <c r="G355" s="421"/>
      <c r="H355" s="411"/>
      <c r="I355" s="411"/>
      <c r="J355" s="416"/>
      <c r="K355" s="411"/>
      <c r="L355" s="416"/>
      <c r="M355" s="411"/>
      <c r="N355" s="416">
        <v>0</v>
      </c>
      <c r="O355" s="411"/>
      <c r="P355" s="416"/>
      <c r="Q355" s="411"/>
      <c r="R355" s="416">
        <v>0</v>
      </c>
      <c r="S355" s="411"/>
      <c r="T355" s="416">
        <v>0</v>
      </c>
      <c r="U355" s="411"/>
    </row>
    <row r="356" spans="1:21" s="152" customFormat="1" ht="25.5" hidden="1" outlineLevel="1">
      <c r="A356" s="177">
        <f>+A354+1</f>
        <v>9</v>
      </c>
      <c r="B356" s="191" t="s">
        <v>346</v>
      </c>
      <c r="C356" s="178"/>
      <c r="D356" s="177"/>
      <c r="E356" s="175"/>
      <c r="F356" s="176"/>
      <c r="G356" s="421"/>
      <c r="H356" s="411"/>
      <c r="I356" s="411"/>
      <c r="J356" s="416"/>
      <c r="K356" s="411"/>
      <c r="L356" s="416"/>
      <c r="M356" s="411"/>
      <c r="N356" s="416">
        <v>0</v>
      </c>
      <c r="O356" s="411"/>
      <c r="P356" s="416"/>
      <c r="Q356" s="411"/>
      <c r="R356" s="416">
        <v>0</v>
      </c>
      <c r="S356" s="411"/>
      <c r="T356" s="416">
        <v>0</v>
      </c>
      <c r="U356" s="411"/>
    </row>
    <row r="357" spans="1:21" s="152" customFormat="1" hidden="1" outlineLevel="1">
      <c r="A357" s="177" t="s">
        <v>195</v>
      </c>
      <c r="B357" s="191" t="s">
        <v>352</v>
      </c>
      <c r="C357" s="178"/>
      <c r="D357" s="177" t="s">
        <v>287</v>
      </c>
      <c r="E357" s="175">
        <v>0</v>
      </c>
      <c r="F357" s="176">
        <v>0</v>
      </c>
      <c r="G357" s="421">
        <f t="shared" si="400"/>
        <v>0</v>
      </c>
      <c r="H357" s="411">
        <v>0</v>
      </c>
      <c r="I357" s="411">
        <f t="shared" si="448"/>
        <v>0</v>
      </c>
      <c r="J357" s="416"/>
      <c r="K357" s="411">
        <f t="shared" si="448"/>
        <v>0</v>
      </c>
      <c r="L357" s="416"/>
      <c r="M357" s="411">
        <f t="shared" ref="M357" si="494">IFERROR(L357*$G357,0)</f>
        <v>0</v>
      </c>
      <c r="N357" s="416">
        <v>18720</v>
      </c>
      <c r="O357" s="411">
        <f t="shared" ref="O357:Q357" si="495">IFERROR(N357*$G357,0)</f>
        <v>0</v>
      </c>
      <c r="P357" s="416"/>
      <c r="Q357" s="411">
        <f t="shared" si="495"/>
        <v>0</v>
      </c>
      <c r="R357" s="416">
        <v>17595</v>
      </c>
      <c r="S357" s="411">
        <f t="shared" ref="S357:U357" si="496">IFERROR(R357*$G357,0)</f>
        <v>0</v>
      </c>
      <c r="T357" s="416">
        <v>17595</v>
      </c>
      <c r="U357" s="411">
        <f t="shared" si="496"/>
        <v>0</v>
      </c>
    </row>
    <row r="358" spans="1:21" s="152" customFormat="1" hidden="1" outlineLevel="1">
      <c r="A358" s="177" t="s">
        <v>196</v>
      </c>
      <c r="B358" s="191" t="s">
        <v>353</v>
      </c>
      <c r="C358" s="178"/>
      <c r="D358" s="177" t="s">
        <v>287</v>
      </c>
      <c r="E358" s="175">
        <v>0</v>
      </c>
      <c r="F358" s="176">
        <v>0</v>
      </c>
      <c r="G358" s="421">
        <f t="shared" ref="G358:G362" si="497">SUM(E358:F358)</f>
        <v>0</v>
      </c>
      <c r="H358" s="411">
        <v>0</v>
      </c>
      <c r="I358" s="411">
        <f t="shared" si="448"/>
        <v>0</v>
      </c>
      <c r="J358" s="416"/>
      <c r="K358" s="411">
        <f t="shared" si="448"/>
        <v>0</v>
      </c>
      <c r="L358" s="416"/>
      <c r="M358" s="411">
        <f t="shared" ref="M358" si="498">IFERROR(L358*$G358,0)</f>
        <v>0</v>
      </c>
      <c r="N358" s="416">
        <v>9653</v>
      </c>
      <c r="O358" s="411">
        <f t="shared" ref="O358:Q358" si="499">IFERROR(N358*$G358,0)</f>
        <v>0</v>
      </c>
      <c r="P358" s="416"/>
      <c r="Q358" s="411">
        <f t="shared" si="499"/>
        <v>0</v>
      </c>
      <c r="R358" s="416">
        <v>11730</v>
      </c>
      <c r="S358" s="411">
        <f t="shared" ref="S358:U358" si="500">IFERROR(R358*$G358,0)</f>
        <v>0</v>
      </c>
      <c r="T358" s="416">
        <v>11730</v>
      </c>
      <c r="U358" s="411">
        <f t="shared" si="500"/>
        <v>0</v>
      </c>
    </row>
    <row r="359" spans="1:21" s="152" customFormat="1" hidden="1" outlineLevel="1">
      <c r="A359" s="177" t="s">
        <v>197</v>
      </c>
      <c r="B359" s="191" t="s">
        <v>354</v>
      </c>
      <c r="C359" s="178"/>
      <c r="D359" s="177" t="s">
        <v>287</v>
      </c>
      <c r="E359" s="175">
        <v>0</v>
      </c>
      <c r="F359" s="176">
        <v>0</v>
      </c>
      <c r="G359" s="421">
        <f t="shared" si="497"/>
        <v>0</v>
      </c>
      <c r="H359" s="411">
        <v>0</v>
      </c>
      <c r="I359" s="411">
        <f t="shared" si="448"/>
        <v>0</v>
      </c>
      <c r="J359" s="416"/>
      <c r="K359" s="411">
        <f t="shared" si="448"/>
        <v>0</v>
      </c>
      <c r="L359" s="416"/>
      <c r="M359" s="411">
        <f t="shared" ref="M359" si="501">IFERROR(L359*$G359,0)</f>
        <v>0</v>
      </c>
      <c r="N359" s="416">
        <v>4388</v>
      </c>
      <c r="O359" s="411">
        <f t="shared" ref="O359:Q359" si="502">IFERROR(N359*$G359,0)</f>
        <v>0</v>
      </c>
      <c r="P359" s="416"/>
      <c r="Q359" s="411">
        <f t="shared" si="502"/>
        <v>0</v>
      </c>
      <c r="R359" s="416">
        <v>7331.25</v>
      </c>
      <c r="S359" s="411">
        <f t="shared" ref="S359:U359" si="503">IFERROR(R359*$G359,0)</f>
        <v>0</v>
      </c>
      <c r="T359" s="416">
        <v>7331.25</v>
      </c>
      <c r="U359" s="411">
        <f t="shared" si="503"/>
        <v>0</v>
      </c>
    </row>
    <row r="360" spans="1:21" hidden="1" outlineLevel="1">
      <c r="A360" s="177"/>
      <c r="B360" s="191"/>
      <c r="C360" s="178"/>
      <c r="D360" s="177"/>
      <c r="E360" s="175"/>
      <c r="F360" s="176"/>
      <c r="G360" s="421"/>
      <c r="H360" s="411"/>
      <c r="I360" s="411"/>
      <c r="J360" s="416"/>
      <c r="K360" s="411"/>
      <c r="L360" s="416"/>
      <c r="M360" s="411"/>
      <c r="N360" s="416">
        <v>0</v>
      </c>
      <c r="O360" s="411"/>
      <c r="P360" s="416"/>
      <c r="Q360" s="411"/>
      <c r="R360" s="416">
        <v>0</v>
      </c>
      <c r="S360" s="411"/>
      <c r="T360" s="416">
        <v>0</v>
      </c>
      <c r="U360" s="411"/>
    </row>
    <row r="361" spans="1:21" s="149" customFormat="1" ht="63.75" hidden="1" outlineLevel="1">
      <c r="A361" s="147">
        <f>+A356+1</f>
        <v>10</v>
      </c>
      <c r="B361" s="187" t="s">
        <v>1820</v>
      </c>
      <c r="C361" s="148"/>
      <c r="D361" s="147"/>
      <c r="E361" s="143"/>
      <c r="F361" s="159"/>
      <c r="G361" s="421"/>
      <c r="H361" s="411"/>
      <c r="I361" s="411"/>
      <c r="J361" s="415"/>
      <c r="K361" s="411"/>
      <c r="L361" s="415"/>
      <c r="M361" s="411"/>
      <c r="N361" s="415">
        <v>0</v>
      </c>
      <c r="O361" s="411"/>
      <c r="P361" s="415"/>
      <c r="Q361" s="411"/>
      <c r="R361" s="415">
        <v>0</v>
      </c>
      <c r="S361" s="411"/>
      <c r="T361" s="415">
        <v>0</v>
      </c>
      <c r="U361" s="411"/>
    </row>
    <row r="362" spans="1:21" s="149" customFormat="1" hidden="1" outlineLevel="1">
      <c r="A362" s="147" t="s">
        <v>4</v>
      </c>
      <c r="B362" s="187" t="s">
        <v>384</v>
      </c>
      <c r="C362" s="148"/>
      <c r="D362" s="147" t="s">
        <v>383</v>
      </c>
      <c r="E362" s="175">
        <v>4</v>
      </c>
      <c r="F362" s="176">
        <v>8</v>
      </c>
      <c r="G362" s="421">
        <f t="shared" si="497"/>
        <v>12</v>
      </c>
      <c r="H362" s="411">
        <v>4140</v>
      </c>
      <c r="I362" s="411">
        <f t="shared" si="448"/>
        <v>49680</v>
      </c>
      <c r="J362" s="416">
        <v>15000</v>
      </c>
      <c r="K362" s="411">
        <f t="shared" si="448"/>
        <v>180000</v>
      </c>
      <c r="L362" s="416">
        <v>4600</v>
      </c>
      <c r="M362" s="411">
        <f t="shared" ref="M362" si="504">IFERROR(L362*$G362,0)</f>
        <v>55200</v>
      </c>
      <c r="N362" s="416">
        <v>4200</v>
      </c>
      <c r="O362" s="411">
        <f t="shared" ref="O362:Q362" si="505">IFERROR(N362*$G362,0)</f>
        <v>50400</v>
      </c>
      <c r="P362" s="416">
        <v>4950</v>
      </c>
      <c r="Q362" s="411">
        <f t="shared" si="505"/>
        <v>59400</v>
      </c>
      <c r="R362" s="416">
        <v>1915.9</v>
      </c>
      <c r="S362" s="411">
        <f t="shared" ref="S362:U362" si="506">IFERROR(R362*$G362,0)</f>
        <v>22990.800000000003</v>
      </c>
      <c r="T362" s="416">
        <v>1915.9</v>
      </c>
      <c r="U362" s="411">
        <f t="shared" si="506"/>
        <v>22990.800000000003</v>
      </c>
    </row>
    <row r="363" spans="1:21" s="152" customFormat="1" hidden="1" outlineLevel="1">
      <c r="A363" s="150"/>
      <c r="B363" s="187"/>
      <c r="C363" s="153"/>
      <c r="D363" s="150"/>
      <c r="E363" s="145"/>
      <c r="F363" s="146"/>
      <c r="G363" s="421"/>
      <c r="H363" s="411"/>
      <c r="I363" s="411"/>
      <c r="J363" s="409"/>
      <c r="K363" s="411"/>
      <c r="L363" s="409"/>
      <c r="M363" s="411"/>
      <c r="N363" s="409">
        <v>0</v>
      </c>
      <c r="O363" s="411"/>
      <c r="P363" s="409"/>
      <c r="Q363" s="411"/>
      <c r="R363" s="409">
        <v>0</v>
      </c>
      <c r="S363" s="411"/>
      <c r="T363" s="409">
        <v>0</v>
      </c>
      <c r="U363" s="411"/>
    </row>
    <row r="364" spans="1:21" s="152" customFormat="1" ht="89.25" hidden="1" outlineLevel="1">
      <c r="A364" s="150">
        <f>+A361+1</f>
        <v>11</v>
      </c>
      <c r="B364" s="187" t="s">
        <v>1821</v>
      </c>
      <c r="C364" s="153"/>
      <c r="D364" s="150" t="s">
        <v>208</v>
      </c>
      <c r="E364" s="145">
        <v>0</v>
      </c>
      <c r="F364" s="146">
        <v>29.304000000000002</v>
      </c>
      <c r="G364" s="421">
        <f t="shared" ref="G364" si="507">SUM(E364:F364)</f>
        <v>29.304000000000002</v>
      </c>
      <c r="H364" s="411">
        <v>6842.5</v>
      </c>
      <c r="I364" s="411">
        <f t="shared" si="448"/>
        <v>200512.62000000002</v>
      </c>
      <c r="J364" s="409">
        <v>9150</v>
      </c>
      <c r="K364" s="411">
        <f t="shared" si="448"/>
        <v>268131.60000000003</v>
      </c>
      <c r="L364" s="409">
        <v>8050</v>
      </c>
      <c r="M364" s="411">
        <f t="shared" ref="M364" si="508">IFERROR(L364*$G364,0)</f>
        <v>235897.2</v>
      </c>
      <c r="N364" s="409">
        <v>18837</v>
      </c>
      <c r="O364" s="411">
        <f t="shared" ref="O364:Q364" si="509">IFERROR(N364*$G364,0)</f>
        <v>551999.44800000009</v>
      </c>
      <c r="P364" s="409">
        <v>19906</v>
      </c>
      <c r="Q364" s="411">
        <f t="shared" si="509"/>
        <v>583325.424</v>
      </c>
      <c r="R364" s="409">
        <v>15806.174999999999</v>
      </c>
      <c r="S364" s="411">
        <f t="shared" ref="S364:U364" si="510">IFERROR(R364*$G364,0)</f>
        <v>463184.15220000001</v>
      </c>
      <c r="T364" s="409">
        <v>15806.174999999999</v>
      </c>
      <c r="U364" s="411">
        <f t="shared" si="510"/>
        <v>463184.15220000001</v>
      </c>
    </row>
    <row r="365" spans="1:21" s="152" customFormat="1" hidden="1" outlineLevel="1">
      <c r="A365" s="150"/>
      <c r="B365" s="187"/>
      <c r="C365" s="153"/>
      <c r="D365" s="150"/>
      <c r="E365" s="145"/>
      <c r="F365" s="146"/>
      <c r="G365" s="421"/>
      <c r="H365" s="411"/>
      <c r="I365" s="411"/>
      <c r="J365" s="409"/>
      <c r="K365" s="411"/>
      <c r="L365" s="409"/>
      <c r="M365" s="411"/>
      <c r="N365" s="409">
        <v>0</v>
      </c>
      <c r="O365" s="411"/>
      <c r="P365" s="409"/>
      <c r="Q365" s="411"/>
      <c r="R365" s="409">
        <v>0</v>
      </c>
      <c r="S365" s="411"/>
      <c r="T365" s="409">
        <v>0</v>
      </c>
      <c r="U365" s="411"/>
    </row>
    <row r="366" spans="1:21" s="152" customFormat="1" ht="51" hidden="1" outlineLevel="1">
      <c r="A366" s="150">
        <f>+A364+1</f>
        <v>12</v>
      </c>
      <c r="B366" s="187" t="s">
        <v>1822</v>
      </c>
      <c r="C366" s="153"/>
      <c r="D366" s="150" t="s">
        <v>208</v>
      </c>
      <c r="E366" s="145">
        <v>0</v>
      </c>
      <c r="F366" s="146">
        <v>89.1</v>
      </c>
      <c r="G366" s="421">
        <f t="shared" ref="G366" si="511">SUM(E366:F366)</f>
        <v>89.1</v>
      </c>
      <c r="H366" s="411">
        <v>8136</v>
      </c>
      <c r="I366" s="411">
        <f t="shared" si="448"/>
        <v>724917.6</v>
      </c>
      <c r="J366" s="409">
        <v>9040</v>
      </c>
      <c r="K366" s="411">
        <f t="shared" si="448"/>
        <v>805464</v>
      </c>
      <c r="L366" s="409">
        <v>23230</v>
      </c>
      <c r="M366" s="411">
        <f t="shared" ref="M366" si="512">IFERROR(L366*$G366,0)</f>
        <v>2069792.9999999998</v>
      </c>
      <c r="N366" s="409">
        <v>18891</v>
      </c>
      <c r="O366" s="411">
        <f t="shared" ref="O366:Q366" si="513">IFERROR(N366*$G366,0)</f>
        <v>1683188.0999999999</v>
      </c>
      <c r="P366" s="409">
        <v>20982</v>
      </c>
      <c r="Q366" s="411">
        <f t="shared" si="513"/>
        <v>1869496.2</v>
      </c>
      <c r="R366" s="409">
        <v>16431.775000000001</v>
      </c>
      <c r="S366" s="411">
        <f t="shared" ref="S366:U366" si="514">IFERROR(R366*$G366,0)</f>
        <v>1464071.1525000001</v>
      </c>
      <c r="T366" s="409">
        <v>16431.775000000001</v>
      </c>
      <c r="U366" s="411">
        <f t="shared" si="514"/>
        <v>1464071.1525000001</v>
      </c>
    </row>
    <row r="367" spans="1:21" s="152" customFormat="1" hidden="1" outlineLevel="1">
      <c r="A367" s="150"/>
      <c r="B367" s="187"/>
      <c r="C367" s="153"/>
      <c r="D367" s="150"/>
      <c r="E367" s="145"/>
      <c r="F367" s="146"/>
      <c r="G367" s="421"/>
      <c r="H367" s="411"/>
      <c r="I367" s="411"/>
      <c r="J367" s="409"/>
      <c r="K367" s="411"/>
      <c r="L367" s="409"/>
      <c r="M367" s="411"/>
      <c r="N367" s="409">
        <v>0</v>
      </c>
      <c r="O367" s="411"/>
      <c r="P367" s="409"/>
      <c r="Q367" s="411"/>
      <c r="R367" s="409">
        <v>0</v>
      </c>
      <c r="S367" s="411"/>
      <c r="T367" s="409">
        <v>0</v>
      </c>
      <c r="U367" s="411"/>
    </row>
    <row r="368" spans="1:21" s="152" customFormat="1" ht="89.25" hidden="1" outlineLevel="1">
      <c r="A368" s="150">
        <f>+A366+1</f>
        <v>13</v>
      </c>
      <c r="B368" s="187" t="s">
        <v>1823</v>
      </c>
      <c r="C368" s="153"/>
      <c r="D368" s="150" t="s">
        <v>208</v>
      </c>
      <c r="E368" s="145">
        <v>0</v>
      </c>
      <c r="F368" s="146">
        <v>39.6</v>
      </c>
      <c r="G368" s="421">
        <f t="shared" ref="G368" si="515">SUM(E368:F368)</f>
        <v>39.6</v>
      </c>
      <c r="H368" s="411">
        <v>8136</v>
      </c>
      <c r="I368" s="411">
        <f t="shared" si="448"/>
        <v>322185.60000000003</v>
      </c>
      <c r="J368" s="409">
        <v>9040</v>
      </c>
      <c r="K368" s="411">
        <f t="shared" si="448"/>
        <v>357984</v>
      </c>
      <c r="L368" s="409">
        <v>15468</v>
      </c>
      <c r="M368" s="411">
        <f t="shared" ref="M368" si="516">IFERROR(L368*$G368,0)</f>
        <v>612532.80000000005</v>
      </c>
      <c r="N368" s="409">
        <v>26372</v>
      </c>
      <c r="O368" s="411">
        <f t="shared" ref="O368:Q368" si="517">IFERROR(N368*$G368,0)</f>
        <v>1044331.2000000001</v>
      </c>
      <c r="P368" s="409">
        <v>26362</v>
      </c>
      <c r="Q368" s="411">
        <f t="shared" si="517"/>
        <v>1043935.2000000001</v>
      </c>
      <c r="R368" s="409">
        <v>16764.125</v>
      </c>
      <c r="S368" s="411">
        <f t="shared" ref="S368:U368" si="518">IFERROR(R368*$G368,0)</f>
        <v>663859.35</v>
      </c>
      <c r="T368" s="409">
        <v>16764.125</v>
      </c>
      <c r="U368" s="411">
        <f t="shared" si="518"/>
        <v>663859.35</v>
      </c>
    </row>
    <row r="369" spans="1:21" s="149" customFormat="1" hidden="1" outlineLevel="1">
      <c r="A369" s="147"/>
      <c r="B369" s="187"/>
      <c r="C369" s="148"/>
      <c r="D369" s="147"/>
      <c r="E369" s="175"/>
      <c r="F369" s="176"/>
      <c r="G369" s="421"/>
      <c r="H369" s="411"/>
      <c r="I369" s="411"/>
      <c r="J369" s="415"/>
      <c r="K369" s="411"/>
      <c r="L369" s="415"/>
      <c r="M369" s="411"/>
      <c r="N369" s="415">
        <v>0</v>
      </c>
      <c r="O369" s="411"/>
      <c r="P369" s="415"/>
      <c r="Q369" s="411"/>
      <c r="R369" s="415">
        <v>0</v>
      </c>
      <c r="S369" s="411"/>
      <c r="T369" s="415">
        <v>0</v>
      </c>
      <c r="U369" s="411"/>
    </row>
    <row r="370" spans="1:21" s="152" customFormat="1" ht="89.25" hidden="1" outlineLevel="1">
      <c r="A370" s="150">
        <f>+A368+1</f>
        <v>14</v>
      </c>
      <c r="B370" s="187" t="s">
        <v>1824</v>
      </c>
      <c r="C370" s="153"/>
      <c r="D370" s="150" t="s">
        <v>208</v>
      </c>
      <c r="E370" s="145">
        <v>0</v>
      </c>
      <c r="F370" s="146">
        <v>12.220560000000001</v>
      </c>
      <c r="G370" s="421">
        <f t="shared" ref="G370" si="519">SUM(E370:F370)</f>
        <v>12.220560000000001</v>
      </c>
      <c r="H370" s="411">
        <v>8136</v>
      </c>
      <c r="I370" s="411">
        <f t="shared" si="448"/>
        <v>99426.476160000006</v>
      </c>
      <c r="J370" s="409">
        <v>9040</v>
      </c>
      <c r="K370" s="411">
        <f t="shared" si="448"/>
        <v>110473.86240000001</v>
      </c>
      <c r="L370" s="409">
        <v>30820</v>
      </c>
      <c r="M370" s="411">
        <f t="shared" ref="M370" si="520">IFERROR(L370*$G370,0)</f>
        <v>376637.65919999999</v>
      </c>
      <c r="N370" s="409">
        <v>27125</v>
      </c>
      <c r="O370" s="411">
        <f t="shared" ref="O370:Q370" si="521">IFERROR(N370*$G370,0)</f>
        <v>331482.69</v>
      </c>
      <c r="P370" s="409">
        <v>22596</v>
      </c>
      <c r="Q370" s="411">
        <f t="shared" si="521"/>
        <v>276135.77376000001</v>
      </c>
      <c r="R370" s="409">
        <v>26343.625</v>
      </c>
      <c r="S370" s="411">
        <f t="shared" ref="S370:U370" si="522">IFERROR(R370*$G370,0)</f>
        <v>321933.84993000003</v>
      </c>
      <c r="T370" s="409">
        <v>26343.625</v>
      </c>
      <c r="U370" s="411">
        <f t="shared" si="522"/>
        <v>321933.84993000003</v>
      </c>
    </row>
    <row r="371" spans="1:21" s="152" customFormat="1" hidden="1" outlineLevel="1">
      <c r="A371" s="150"/>
      <c r="B371" s="187"/>
      <c r="C371" s="153"/>
      <c r="D371" s="150"/>
      <c r="E371" s="145"/>
      <c r="F371" s="146"/>
      <c r="G371" s="421"/>
      <c r="H371" s="411"/>
      <c r="I371" s="411"/>
      <c r="J371" s="409"/>
      <c r="K371" s="411"/>
      <c r="L371" s="409"/>
      <c r="M371" s="411"/>
      <c r="N371" s="409">
        <v>0</v>
      </c>
      <c r="O371" s="411"/>
      <c r="P371" s="409"/>
      <c r="Q371" s="411"/>
      <c r="R371" s="409">
        <v>0</v>
      </c>
      <c r="S371" s="411"/>
      <c r="T371" s="409">
        <v>0</v>
      </c>
      <c r="U371" s="411"/>
    </row>
    <row r="372" spans="1:21" s="152" customFormat="1" ht="63.75" hidden="1" outlineLevel="1">
      <c r="A372" s="150">
        <f>+A370+1</f>
        <v>15</v>
      </c>
      <c r="B372" s="187" t="s">
        <v>1825</v>
      </c>
      <c r="C372" s="153"/>
      <c r="D372" s="150" t="s">
        <v>208</v>
      </c>
      <c r="E372" s="145">
        <v>0</v>
      </c>
      <c r="F372" s="146">
        <v>32.472000000000001</v>
      </c>
      <c r="G372" s="421">
        <f t="shared" ref="G372" si="523">SUM(E372:F372)</f>
        <v>32.472000000000001</v>
      </c>
      <c r="H372" s="411">
        <v>57442.5</v>
      </c>
      <c r="I372" s="411">
        <f t="shared" si="448"/>
        <v>1865272.86</v>
      </c>
      <c r="J372" s="409">
        <v>109000</v>
      </c>
      <c r="K372" s="411">
        <f t="shared" si="448"/>
        <v>3539448</v>
      </c>
      <c r="L372" s="409">
        <v>63825</v>
      </c>
      <c r="M372" s="411">
        <f t="shared" ref="M372" si="524">IFERROR(L372*$G372,0)</f>
        <v>2072525.4000000001</v>
      </c>
      <c r="N372" s="409">
        <v>22604</v>
      </c>
      <c r="O372" s="411">
        <f t="shared" ref="O372:Q372" si="525">IFERROR(N372*$G372,0)</f>
        <v>733997.08799999999</v>
      </c>
      <c r="P372" s="409">
        <v>22058</v>
      </c>
      <c r="Q372" s="411">
        <f t="shared" si="525"/>
        <v>716267.37600000005</v>
      </c>
      <c r="R372" s="409">
        <v>33528.25</v>
      </c>
      <c r="S372" s="411">
        <f t="shared" ref="S372:U372" si="526">IFERROR(R372*$G372,0)</f>
        <v>1088729.334</v>
      </c>
      <c r="T372" s="409">
        <v>33528.25</v>
      </c>
      <c r="U372" s="411">
        <f t="shared" si="526"/>
        <v>1088729.334</v>
      </c>
    </row>
    <row r="373" spans="1:21" s="152" customFormat="1" hidden="1" outlineLevel="1">
      <c r="A373" s="150"/>
      <c r="B373" s="187"/>
      <c r="C373" s="153"/>
      <c r="D373" s="150"/>
      <c r="E373" s="145"/>
      <c r="F373" s="146"/>
      <c r="G373" s="421"/>
      <c r="H373" s="411"/>
      <c r="I373" s="411"/>
      <c r="J373" s="409"/>
      <c r="K373" s="411"/>
      <c r="L373" s="409"/>
      <c r="M373" s="411"/>
      <c r="N373" s="409">
        <v>0</v>
      </c>
      <c r="O373" s="411"/>
      <c r="P373" s="409"/>
      <c r="Q373" s="411"/>
      <c r="R373" s="409">
        <v>0</v>
      </c>
      <c r="S373" s="411"/>
      <c r="T373" s="409">
        <v>0</v>
      </c>
      <c r="U373" s="411"/>
    </row>
    <row r="374" spans="1:21" s="152" customFormat="1" ht="51" hidden="1" outlineLevel="1">
      <c r="A374" s="150">
        <f>+A372+1</f>
        <v>16</v>
      </c>
      <c r="B374" s="187" t="s">
        <v>1826</v>
      </c>
      <c r="C374" s="153"/>
      <c r="D374" s="150" t="s">
        <v>162</v>
      </c>
      <c r="E374" s="145">
        <v>0</v>
      </c>
      <c r="F374" s="146">
        <v>1</v>
      </c>
      <c r="G374" s="421">
        <f t="shared" ref="G374" si="527">SUM(E374:F374)</f>
        <v>1</v>
      </c>
      <c r="H374" s="411">
        <v>94702.5</v>
      </c>
      <c r="I374" s="411">
        <f t="shared" si="448"/>
        <v>94702.5</v>
      </c>
      <c r="J374" s="409">
        <v>540000</v>
      </c>
      <c r="K374" s="411">
        <f t="shared" si="448"/>
        <v>540000</v>
      </c>
      <c r="L374" s="409">
        <v>105225</v>
      </c>
      <c r="M374" s="411">
        <f t="shared" ref="M374" si="528">IFERROR(L374*$G374,0)</f>
        <v>105225</v>
      </c>
      <c r="N374" s="409">
        <v>166740</v>
      </c>
      <c r="O374" s="411">
        <f t="shared" ref="O374:Q374" si="529">IFERROR(N374*$G374,0)</f>
        <v>166740</v>
      </c>
      <c r="P374" s="409">
        <v>204274</v>
      </c>
      <c r="Q374" s="411">
        <f t="shared" si="529"/>
        <v>204274</v>
      </c>
      <c r="R374" s="409">
        <v>36856.637499999997</v>
      </c>
      <c r="S374" s="411">
        <f t="shared" ref="S374:U374" si="530">IFERROR(R374*$G374,0)</f>
        <v>36856.637499999997</v>
      </c>
      <c r="T374" s="409">
        <v>36856.637499999997</v>
      </c>
      <c r="U374" s="411">
        <f t="shared" si="530"/>
        <v>36856.637499999997</v>
      </c>
    </row>
    <row r="375" spans="1:21" s="152" customFormat="1" hidden="1" outlineLevel="1">
      <c r="A375" s="150"/>
      <c r="B375" s="187"/>
      <c r="C375" s="153"/>
      <c r="D375" s="150"/>
      <c r="E375" s="145"/>
      <c r="F375" s="146"/>
      <c r="G375" s="421"/>
      <c r="H375" s="411"/>
      <c r="I375" s="411"/>
      <c r="J375" s="409"/>
      <c r="K375" s="411"/>
      <c r="L375" s="409"/>
      <c r="M375" s="411"/>
      <c r="N375" s="409">
        <v>0</v>
      </c>
      <c r="O375" s="411"/>
      <c r="P375" s="409"/>
      <c r="Q375" s="411"/>
      <c r="R375" s="409">
        <v>0</v>
      </c>
      <c r="S375" s="411"/>
      <c r="T375" s="409">
        <v>0</v>
      </c>
      <c r="U375" s="411"/>
    </row>
    <row r="376" spans="1:21" s="152" customFormat="1" ht="63.75" hidden="1" outlineLevel="1">
      <c r="A376" s="150">
        <f>+A374+1</f>
        <v>17</v>
      </c>
      <c r="B376" s="187" t="s">
        <v>1827</v>
      </c>
      <c r="C376" s="153"/>
      <c r="D376" s="150" t="s">
        <v>162</v>
      </c>
      <c r="E376" s="145">
        <v>0</v>
      </c>
      <c r="F376" s="146">
        <v>1</v>
      </c>
      <c r="G376" s="421">
        <f t="shared" ref="G376" si="531">SUM(E376:F376)</f>
        <v>1</v>
      </c>
      <c r="H376" s="411">
        <v>101430</v>
      </c>
      <c r="I376" s="411">
        <f t="shared" si="448"/>
        <v>101430</v>
      </c>
      <c r="J376" s="409">
        <v>150000</v>
      </c>
      <c r="K376" s="411">
        <f t="shared" si="448"/>
        <v>150000</v>
      </c>
      <c r="L376" s="409">
        <v>112700</v>
      </c>
      <c r="M376" s="411">
        <f t="shared" ref="M376" si="532">IFERROR(L376*$G376,0)</f>
        <v>112700</v>
      </c>
      <c r="N376" s="409">
        <v>196000</v>
      </c>
      <c r="O376" s="411">
        <f t="shared" ref="O376:Q376" si="533">IFERROR(N376*$G376,0)</f>
        <v>196000</v>
      </c>
      <c r="P376" s="409">
        <v>311825</v>
      </c>
      <c r="Q376" s="411">
        <f t="shared" si="533"/>
        <v>311825</v>
      </c>
      <c r="R376" s="409">
        <v>2922109.1749999998</v>
      </c>
      <c r="S376" s="411">
        <f t="shared" ref="S376:U376" si="534">IFERROR(R376*$G376,0)</f>
        <v>2922109.1749999998</v>
      </c>
      <c r="T376" s="409">
        <v>2922109.1749999998</v>
      </c>
      <c r="U376" s="411">
        <f t="shared" si="534"/>
        <v>2922109.1749999998</v>
      </c>
    </row>
    <row r="377" spans="1:21" s="152" customFormat="1" hidden="1" outlineLevel="1">
      <c r="A377" s="150"/>
      <c r="B377" s="187"/>
      <c r="C377" s="153"/>
      <c r="D377" s="150"/>
      <c r="E377" s="145"/>
      <c r="F377" s="146"/>
      <c r="G377" s="421"/>
      <c r="H377" s="411"/>
      <c r="I377" s="411"/>
      <c r="J377" s="409"/>
      <c r="K377" s="411"/>
      <c r="L377" s="409"/>
      <c r="M377" s="411"/>
      <c r="N377" s="409">
        <v>0</v>
      </c>
      <c r="O377" s="411"/>
      <c r="P377" s="409"/>
      <c r="Q377" s="411"/>
      <c r="R377" s="409">
        <v>0</v>
      </c>
      <c r="S377" s="411"/>
      <c r="T377" s="409">
        <v>0</v>
      </c>
      <c r="U377" s="411"/>
    </row>
    <row r="378" spans="1:21" s="179" customFormat="1" ht="63.75" hidden="1" outlineLevel="1">
      <c r="A378" s="150">
        <f>+A376+1</f>
        <v>18</v>
      </c>
      <c r="B378" s="187" t="s">
        <v>1828</v>
      </c>
      <c r="C378" s="153"/>
      <c r="D378" s="150" t="s">
        <v>1010</v>
      </c>
      <c r="E378" s="145">
        <v>0</v>
      </c>
      <c r="F378" s="146">
        <v>1</v>
      </c>
      <c r="G378" s="421">
        <f t="shared" ref="G378:G399" si="535">SUM(E378:F378)</f>
        <v>1</v>
      </c>
      <c r="H378" s="411">
        <v>672750</v>
      </c>
      <c r="I378" s="411">
        <f t="shared" si="448"/>
        <v>672750</v>
      </c>
      <c r="J378" s="417">
        <f>H378</f>
        <v>672750</v>
      </c>
      <c r="K378" s="411">
        <f t="shared" si="448"/>
        <v>672750</v>
      </c>
      <c r="L378" s="409">
        <v>747500</v>
      </c>
      <c r="M378" s="411">
        <f t="shared" ref="M378" si="536">IFERROR(L378*$G378,0)</f>
        <v>747500</v>
      </c>
      <c r="N378" s="409">
        <v>8207611</v>
      </c>
      <c r="O378" s="411">
        <f t="shared" ref="O378:Q378" si="537">IFERROR(N378*$G378,0)</f>
        <v>8207611</v>
      </c>
      <c r="P378" s="409">
        <v>1200000</v>
      </c>
      <c r="Q378" s="411">
        <f t="shared" si="537"/>
        <v>1200000</v>
      </c>
      <c r="R378" s="409">
        <v>718462.5</v>
      </c>
      <c r="S378" s="411">
        <f t="shared" ref="S378:U378" si="538">IFERROR(R378*$G378,0)</f>
        <v>718462.5</v>
      </c>
      <c r="T378" s="409">
        <v>718462.5</v>
      </c>
      <c r="U378" s="411">
        <f t="shared" si="538"/>
        <v>718462.5</v>
      </c>
    </row>
    <row r="379" spans="1:21" s="152" customFormat="1" hidden="1" outlineLevel="1">
      <c r="A379" s="150"/>
      <c r="B379" s="187"/>
      <c r="C379" s="153"/>
      <c r="D379" s="150"/>
      <c r="E379" s="145"/>
      <c r="F379" s="146"/>
      <c r="G379" s="421"/>
      <c r="H379" s="411"/>
      <c r="I379" s="411"/>
      <c r="J379" s="409"/>
      <c r="K379" s="411"/>
      <c r="L379" s="409"/>
      <c r="M379" s="411"/>
      <c r="N379" s="409">
        <v>0</v>
      </c>
      <c r="O379" s="411"/>
      <c r="P379" s="409"/>
      <c r="Q379" s="411"/>
      <c r="R379" s="409">
        <v>0</v>
      </c>
      <c r="S379" s="411"/>
      <c r="T379" s="409">
        <v>0</v>
      </c>
      <c r="U379" s="411"/>
    </row>
    <row r="380" spans="1:21" s="179" customFormat="1" ht="51" hidden="1" outlineLevel="1">
      <c r="A380" s="150">
        <f>+A378+1</f>
        <v>19</v>
      </c>
      <c r="B380" s="187" t="s">
        <v>1829</v>
      </c>
      <c r="C380" s="153"/>
      <c r="D380" s="150"/>
      <c r="E380" s="145"/>
      <c r="F380" s="146"/>
      <c r="G380" s="421"/>
      <c r="H380" s="411"/>
      <c r="I380" s="411"/>
      <c r="J380" s="409"/>
      <c r="K380" s="411"/>
      <c r="L380" s="409"/>
      <c r="M380" s="411"/>
      <c r="N380" s="409">
        <v>0</v>
      </c>
      <c r="O380" s="411"/>
      <c r="P380" s="409"/>
      <c r="Q380" s="411"/>
      <c r="R380" s="409">
        <v>0</v>
      </c>
      <c r="S380" s="411"/>
      <c r="T380" s="409">
        <v>0</v>
      </c>
      <c r="U380" s="411"/>
    </row>
    <row r="381" spans="1:21" s="152" customFormat="1" hidden="1" outlineLevel="1">
      <c r="A381" s="150" t="s">
        <v>195</v>
      </c>
      <c r="B381" s="187" t="s">
        <v>1015</v>
      </c>
      <c r="C381" s="153"/>
      <c r="D381" s="150" t="s">
        <v>193</v>
      </c>
      <c r="E381" s="145">
        <v>0</v>
      </c>
      <c r="F381" s="146">
        <v>10</v>
      </c>
      <c r="G381" s="421">
        <f t="shared" si="535"/>
        <v>10</v>
      </c>
      <c r="H381" s="411">
        <v>36000</v>
      </c>
      <c r="I381" s="411">
        <f t="shared" si="448"/>
        <v>360000</v>
      </c>
      <c r="J381" s="409">
        <v>40000</v>
      </c>
      <c r="K381" s="411">
        <f t="shared" si="448"/>
        <v>400000</v>
      </c>
      <c r="L381" s="409">
        <v>51750</v>
      </c>
      <c r="M381" s="411">
        <f t="shared" ref="M381" si="539">IFERROR(L381*$G381,0)</f>
        <v>517500</v>
      </c>
      <c r="N381" s="409">
        <v>38605</v>
      </c>
      <c r="O381" s="411">
        <f t="shared" ref="O381:Q381" si="540">IFERROR(N381*$G381,0)</f>
        <v>386050</v>
      </c>
      <c r="P381" s="409">
        <v>20500</v>
      </c>
      <c r="Q381" s="411">
        <f t="shared" si="540"/>
        <v>205000</v>
      </c>
      <c r="R381" s="409">
        <v>30849.9</v>
      </c>
      <c r="S381" s="411">
        <f t="shared" ref="S381:U381" si="541">IFERROR(R381*$G381,0)</f>
        <v>308499</v>
      </c>
      <c r="T381" s="409">
        <v>30849.9</v>
      </c>
      <c r="U381" s="411">
        <f t="shared" si="541"/>
        <v>308499</v>
      </c>
    </row>
    <row r="382" spans="1:21" s="152" customFormat="1" hidden="1" outlineLevel="1">
      <c r="A382" s="150" t="s">
        <v>196</v>
      </c>
      <c r="B382" s="187" t="s">
        <v>1016</v>
      </c>
      <c r="C382" s="153"/>
      <c r="D382" s="150" t="s">
        <v>193</v>
      </c>
      <c r="E382" s="145">
        <v>0</v>
      </c>
      <c r="F382" s="146">
        <v>7</v>
      </c>
      <c r="G382" s="421">
        <f t="shared" si="535"/>
        <v>7</v>
      </c>
      <c r="H382" s="411">
        <v>27000</v>
      </c>
      <c r="I382" s="411">
        <f t="shared" si="448"/>
        <v>189000</v>
      </c>
      <c r="J382" s="409">
        <v>30000</v>
      </c>
      <c r="K382" s="411">
        <f t="shared" si="448"/>
        <v>210000</v>
      </c>
      <c r="L382" s="409">
        <v>46000</v>
      </c>
      <c r="M382" s="411">
        <f t="shared" ref="M382" si="542">IFERROR(L382*$G382,0)</f>
        <v>322000</v>
      </c>
      <c r="N382" s="409">
        <v>29643</v>
      </c>
      <c r="O382" s="411">
        <f t="shared" ref="O382:Q382" si="543">IFERROR(N382*$G382,0)</f>
        <v>207501</v>
      </c>
      <c r="P382" s="409">
        <v>19500</v>
      </c>
      <c r="Q382" s="411">
        <f t="shared" si="543"/>
        <v>136500</v>
      </c>
      <c r="R382" s="409">
        <v>26822.6</v>
      </c>
      <c r="S382" s="411">
        <f t="shared" ref="S382:U382" si="544">IFERROR(R382*$G382,0)</f>
        <v>187758.19999999998</v>
      </c>
      <c r="T382" s="409">
        <v>26822.6</v>
      </c>
      <c r="U382" s="411">
        <f t="shared" si="544"/>
        <v>187758.19999999998</v>
      </c>
    </row>
    <row r="383" spans="1:21" s="152" customFormat="1" hidden="1" outlineLevel="1">
      <c r="A383" s="150"/>
      <c r="B383" s="187"/>
      <c r="C383" s="153"/>
      <c r="D383" s="150"/>
      <c r="E383" s="145"/>
      <c r="F383" s="146"/>
      <c r="G383" s="421"/>
      <c r="H383" s="411"/>
      <c r="I383" s="411"/>
      <c r="J383" s="409"/>
      <c r="K383" s="411"/>
      <c r="L383" s="409"/>
      <c r="M383" s="411"/>
      <c r="N383" s="409">
        <v>0</v>
      </c>
      <c r="O383" s="411"/>
      <c r="P383" s="409"/>
      <c r="Q383" s="411"/>
      <c r="R383" s="409">
        <v>0</v>
      </c>
      <c r="S383" s="411"/>
      <c r="T383" s="409">
        <v>0</v>
      </c>
      <c r="U383" s="411"/>
    </row>
    <row r="384" spans="1:21" s="179" customFormat="1" ht="51" hidden="1" outlineLevel="1">
      <c r="A384" s="150">
        <f>+A380+1</f>
        <v>20</v>
      </c>
      <c r="B384" s="187" t="s">
        <v>1830</v>
      </c>
      <c r="C384" s="153"/>
      <c r="D384" s="150"/>
      <c r="E384" s="145"/>
      <c r="F384" s="146"/>
      <c r="G384" s="421"/>
      <c r="H384" s="411"/>
      <c r="I384" s="411"/>
      <c r="J384" s="409"/>
      <c r="K384" s="411"/>
      <c r="L384" s="409"/>
      <c r="M384" s="411"/>
      <c r="N384" s="409">
        <v>0</v>
      </c>
      <c r="O384" s="411"/>
      <c r="P384" s="409"/>
      <c r="Q384" s="411"/>
      <c r="R384" s="409">
        <v>0</v>
      </c>
      <c r="S384" s="411"/>
      <c r="T384" s="409">
        <v>0</v>
      </c>
      <c r="U384" s="411"/>
    </row>
    <row r="385" spans="1:21" s="152" customFormat="1" hidden="1" outlineLevel="1">
      <c r="A385" s="150" t="s">
        <v>195</v>
      </c>
      <c r="B385" s="187" t="s">
        <v>1018</v>
      </c>
      <c r="C385" s="153"/>
      <c r="D385" s="150" t="s">
        <v>193</v>
      </c>
      <c r="E385" s="145">
        <v>0</v>
      </c>
      <c r="F385" s="146">
        <v>1</v>
      </c>
      <c r="G385" s="421">
        <f t="shared" si="535"/>
        <v>1</v>
      </c>
      <c r="H385" s="411">
        <v>7650</v>
      </c>
      <c r="I385" s="411">
        <f t="shared" si="448"/>
        <v>7650</v>
      </c>
      <c r="J385" s="409">
        <v>8500</v>
      </c>
      <c r="K385" s="411">
        <f t="shared" si="448"/>
        <v>8500</v>
      </c>
      <c r="L385" s="409">
        <v>11500</v>
      </c>
      <c r="M385" s="411">
        <f t="shared" ref="M385" si="545">IFERROR(L385*$G385,0)</f>
        <v>11500</v>
      </c>
      <c r="N385" s="409">
        <v>8775</v>
      </c>
      <c r="O385" s="411">
        <f t="shared" ref="O385:Q385" si="546">IFERROR(N385*$G385,0)</f>
        <v>8775</v>
      </c>
      <c r="P385" s="409">
        <v>9100</v>
      </c>
      <c r="Q385" s="411">
        <f t="shared" si="546"/>
        <v>9100</v>
      </c>
      <c r="R385" s="409">
        <v>6842.5</v>
      </c>
      <c r="S385" s="411">
        <f t="shared" ref="S385:U385" si="547">IFERROR(R385*$G385,0)</f>
        <v>6842.5</v>
      </c>
      <c r="T385" s="409">
        <v>6842.5</v>
      </c>
      <c r="U385" s="411">
        <f t="shared" si="547"/>
        <v>6842.5</v>
      </c>
    </row>
    <row r="386" spans="1:21" s="152" customFormat="1" hidden="1" outlineLevel="1">
      <c r="A386" s="150" t="s">
        <v>196</v>
      </c>
      <c r="B386" s="187" t="s">
        <v>1019</v>
      </c>
      <c r="C386" s="153"/>
      <c r="D386" s="150" t="s">
        <v>193</v>
      </c>
      <c r="E386" s="145">
        <v>0</v>
      </c>
      <c r="F386" s="146">
        <v>6</v>
      </c>
      <c r="G386" s="421">
        <f t="shared" si="535"/>
        <v>6</v>
      </c>
      <c r="H386" s="411">
        <v>6480</v>
      </c>
      <c r="I386" s="411">
        <f t="shared" si="448"/>
        <v>38880</v>
      </c>
      <c r="J386" s="409">
        <v>7200</v>
      </c>
      <c r="K386" s="411">
        <f t="shared" si="448"/>
        <v>43200</v>
      </c>
      <c r="L386" s="409">
        <v>10925</v>
      </c>
      <c r="M386" s="411">
        <f t="shared" ref="M386" si="548">IFERROR(L386*$G386,0)</f>
        <v>65550</v>
      </c>
      <c r="N386" s="409">
        <v>7605</v>
      </c>
      <c r="O386" s="411">
        <f t="shared" ref="O386:Q386" si="549">IFERROR(N386*$G386,0)</f>
        <v>45630</v>
      </c>
      <c r="P386" s="409">
        <v>7700</v>
      </c>
      <c r="Q386" s="411">
        <f t="shared" si="549"/>
        <v>46200</v>
      </c>
      <c r="R386" s="409">
        <v>5865</v>
      </c>
      <c r="S386" s="411">
        <f t="shared" ref="S386:U386" si="550">IFERROR(R386*$G386,0)</f>
        <v>35190</v>
      </c>
      <c r="T386" s="409">
        <v>5865</v>
      </c>
      <c r="U386" s="411">
        <f t="shared" si="550"/>
        <v>35190</v>
      </c>
    </row>
    <row r="387" spans="1:21" s="152" customFormat="1" hidden="1" outlineLevel="1">
      <c r="A387" s="150" t="s">
        <v>197</v>
      </c>
      <c r="B387" s="187" t="s">
        <v>1020</v>
      </c>
      <c r="C387" s="153"/>
      <c r="D387" s="150" t="s">
        <v>193</v>
      </c>
      <c r="E387" s="145">
        <v>0</v>
      </c>
      <c r="F387" s="146">
        <v>7</v>
      </c>
      <c r="G387" s="421">
        <f t="shared" si="535"/>
        <v>7</v>
      </c>
      <c r="H387" s="411">
        <v>5130</v>
      </c>
      <c r="I387" s="411">
        <f t="shared" si="448"/>
        <v>35910</v>
      </c>
      <c r="J387" s="409">
        <v>5700</v>
      </c>
      <c r="K387" s="411">
        <f t="shared" si="448"/>
        <v>39900</v>
      </c>
      <c r="L387" s="409">
        <v>9775</v>
      </c>
      <c r="M387" s="411">
        <f t="shared" ref="M387" si="551">IFERROR(L387*$G387,0)</f>
        <v>68425</v>
      </c>
      <c r="N387" s="409">
        <v>6435</v>
      </c>
      <c r="O387" s="411">
        <f t="shared" ref="O387:Q387" si="552">IFERROR(N387*$G387,0)</f>
        <v>45045</v>
      </c>
      <c r="P387" s="409">
        <v>6300</v>
      </c>
      <c r="Q387" s="411">
        <f t="shared" si="552"/>
        <v>44100</v>
      </c>
      <c r="R387" s="409">
        <v>4887.5</v>
      </c>
      <c r="S387" s="411">
        <f t="shared" ref="S387:U387" si="553">IFERROR(R387*$G387,0)</f>
        <v>34212.5</v>
      </c>
      <c r="T387" s="409">
        <v>4887.5</v>
      </c>
      <c r="U387" s="411">
        <f t="shared" si="553"/>
        <v>34212.5</v>
      </c>
    </row>
    <row r="388" spans="1:21" s="152" customFormat="1" hidden="1" outlineLevel="1">
      <c r="A388" s="150"/>
      <c r="B388" s="187"/>
      <c r="C388" s="153"/>
      <c r="D388" s="150"/>
      <c r="E388" s="145"/>
      <c r="F388" s="146"/>
      <c r="G388" s="421"/>
      <c r="H388" s="411"/>
      <c r="I388" s="411"/>
      <c r="J388" s="409"/>
      <c r="K388" s="411"/>
      <c r="L388" s="409"/>
      <c r="M388" s="411"/>
      <c r="N388" s="409">
        <v>0</v>
      </c>
      <c r="O388" s="411"/>
      <c r="P388" s="409"/>
      <c r="Q388" s="411"/>
      <c r="R388" s="409">
        <v>0</v>
      </c>
      <c r="S388" s="411"/>
      <c r="T388" s="409">
        <v>0</v>
      </c>
      <c r="U388" s="411"/>
    </row>
    <row r="389" spans="1:21" s="179" customFormat="1" ht="102" hidden="1" outlineLevel="1">
      <c r="A389" s="150">
        <f>+A384+1</f>
        <v>21</v>
      </c>
      <c r="B389" s="187" t="s">
        <v>1831</v>
      </c>
      <c r="C389" s="153"/>
      <c r="D389" s="150"/>
      <c r="E389" s="145"/>
      <c r="F389" s="146"/>
      <c r="G389" s="421"/>
      <c r="H389" s="411"/>
      <c r="I389" s="411"/>
      <c r="J389" s="409"/>
      <c r="K389" s="411"/>
      <c r="L389" s="409"/>
      <c r="M389" s="411"/>
      <c r="N389" s="409">
        <v>0</v>
      </c>
      <c r="O389" s="411"/>
      <c r="P389" s="409"/>
      <c r="Q389" s="411"/>
      <c r="R389" s="409">
        <v>0</v>
      </c>
      <c r="S389" s="411"/>
      <c r="T389" s="409">
        <v>0</v>
      </c>
      <c r="U389" s="411"/>
    </row>
    <row r="390" spans="1:21" s="179" customFormat="1" hidden="1" outlineLevel="1">
      <c r="A390" s="150" t="s">
        <v>195</v>
      </c>
      <c r="B390" s="187" t="s">
        <v>1356</v>
      </c>
      <c r="C390" s="153"/>
      <c r="D390" s="150" t="s">
        <v>208</v>
      </c>
      <c r="E390" s="145">
        <v>0</v>
      </c>
      <c r="F390" s="146">
        <v>11.088000000000003</v>
      </c>
      <c r="G390" s="421">
        <f t="shared" ref="G390:G391" si="554">SUM(E390:F390)</f>
        <v>11.088000000000003</v>
      </c>
      <c r="H390" s="411">
        <v>27000</v>
      </c>
      <c r="I390" s="411">
        <f t="shared" si="448"/>
        <v>299376.00000000006</v>
      </c>
      <c r="J390" s="409">
        <v>30000</v>
      </c>
      <c r="K390" s="411">
        <f t="shared" si="448"/>
        <v>332640.00000000006</v>
      </c>
      <c r="L390" s="409">
        <v>32200</v>
      </c>
      <c r="M390" s="411">
        <f t="shared" ref="M390" si="555">IFERROR(L390*$G390,0)</f>
        <v>357033.60000000009</v>
      </c>
      <c r="N390" s="409">
        <v>36154</v>
      </c>
      <c r="O390" s="411">
        <f t="shared" ref="O390:Q390" si="556">IFERROR(N390*$G390,0)</f>
        <v>400875.55200000008</v>
      </c>
      <c r="P390" s="409">
        <v>28514</v>
      </c>
      <c r="Q390" s="411">
        <f t="shared" si="556"/>
        <v>316163.23200000008</v>
      </c>
      <c r="R390" s="409">
        <v>15327.2</v>
      </c>
      <c r="S390" s="411">
        <f t="shared" ref="S390:U390" si="557">IFERROR(R390*$G390,0)</f>
        <v>169947.99360000005</v>
      </c>
      <c r="T390" s="409">
        <v>15327.2</v>
      </c>
      <c r="U390" s="411">
        <f t="shared" si="557"/>
        <v>169947.99360000005</v>
      </c>
    </row>
    <row r="391" spans="1:21" s="152" customFormat="1" hidden="1" outlineLevel="1">
      <c r="A391" s="150" t="s">
        <v>196</v>
      </c>
      <c r="B391" s="187" t="s">
        <v>1037</v>
      </c>
      <c r="C391" s="153"/>
      <c r="D391" s="150" t="s">
        <v>208</v>
      </c>
      <c r="E391" s="145">
        <v>0</v>
      </c>
      <c r="F391" s="146">
        <v>7.919999999999999</v>
      </c>
      <c r="G391" s="421">
        <f t="shared" si="554"/>
        <v>7.919999999999999</v>
      </c>
      <c r="H391" s="411">
        <v>27000</v>
      </c>
      <c r="I391" s="411">
        <f t="shared" si="448"/>
        <v>213839.99999999997</v>
      </c>
      <c r="J391" s="409">
        <v>30000</v>
      </c>
      <c r="K391" s="411">
        <f t="shared" si="448"/>
        <v>237599.99999999997</v>
      </c>
      <c r="L391" s="409">
        <v>43125</v>
      </c>
      <c r="M391" s="411">
        <f t="shared" ref="M391" si="558">IFERROR(L391*$G391,0)</f>
        <v>341549.99999999994</v>
      </c>
      <c r="N391" s="409">
        <v>20112</v>
      </c>
      <c r="O391" s="411">
        <f t="shared" ref="O391:Q391" si="559">IFERROR(N391*$G391,0)</f>
        <v>159287.03999999998</v>
      </c>
      <c r="P391" s="409">
        <v>58514</v>
      </c>
      <c r="Q391" s="411">
        <f t="shared" si="559"/>
        <v>463430.87999999995</v>
      </c>
      <c r="R391" s="409">
        <v>6897.24</v>
      </c>
      <c r="S391" s="411">
        <f t="shared" ref="S391:U391" si="560">IFERROR(R391*$G391,0)</f>
        <v>54626.140799999994</v>
      </c>
      <c r="T391" s="409">
        <v>6897.24</v>
      </c>
      <c r="U391" s="411">
        <f t="shared" si="560"/>
        <v>54626.140799999994</v>
      </c>
    </row>
    <row r="392" spans="1:21" s="152" customFormat="1" hidden="1" outlineLevel="1">
      <c r="A392" s="150"/>
      <c r="B392" s="187"/>
      <c r="C392" s="153"/>
      <c r="D392" s="150"/>
      <c r="E392" s="145"/>
      <c r="F392" s="146"/>
      <c r="G392" s="421"/>
      <c r="H392" s="411"/>
      <c r="I392" s="411"/>
      <c r="J392" s="409"/>
      <c r="K392" s="411"/>
      <c r="L392" s="409"/>
      <c r="M392" s="411"/>
      <c r="N392" s="409">
        <v>0</v>
      </c>
      <c r="O392" s="411"/>
      <c r="P392" s="409"/>
      <c r="Q392" s="411"/>
      <c r="R392" s="409">
        <v>0</v>
      </c>
      <c r="S392" s="411"/>
      <c r="T392" s="409">
        <v>0</v>
      </c>
      <c r="U392" s="411"/>
    </row>
    <row r="393" spans="1:21" s="179" customFormat="1" ht="51" hidden="1" outlineLevel="1">
      <c r="A393" s="150">
        <f>+A389+1</f>
        <v>22</v>
      </c>
      <c r="B393" s="187" t="s">
        <v>1832</v>
      </c>
      <c r="C393" s="153"/>
      <c r="D393" s="150"/>
      <c r="E393" s="145"/>
      <c r="F393" s="146"/>
      <c r="G393" s="421"/>
      <c r="H393" s="411"/>
      <c r="I393" s="411"/>
      <c r="J393" s="409"/>
      <c r="K393" s="411"/>
      <c r="L393" s="409"/>
      <c r="M393" s="411"/>
      <c r="N393" s="409">
        <v>0</v>
      </c>
      <c r="O393" s="411"/>
      <c r="P393" s="409"/>
      <c r="Q393" s="411"/>
      <c r="R393" s="409">
        <v>0</v>
      </c>
      <c r="S393" s="411"/>
      <c r="T393" s="409">
        <v>0</v>
      </c>
      <c r="U393" s="411"/>
    </row>
    <row r="394" spans="1:21" s="179" customFormat="1" hidden="1" outlineLevel="1">
      <c r="A394" s="150" t="s">
        <v>195</v>
      </c>
      <c r="B394" s="187" t="s">
        <v>1390</v>
      </c>
      <c r="C394" s="153"/>
      <c r="D394" s="150" t="s">
        <v>208</v>
      </c>
      <c r="E394" s="145">
        <v>0</v>
      </c>
      <c r="F394" s="146">
        <v>47.872</v>
      </c>
      <c r="G394" s="421">
        <f t="shared" ref="G394:G395" si="561">SUM(E394:F394)</f>
        <v>47.872</v>
      </c>
      <c r="H394" s="411">
        <v>24300</v>
      </c>
      <c r="I394" s="411">
        <f t="shared" ref="I394:K399" si="562">IFERROR(H394*$G394,0)</f>
        <v>1163289.6000000001</v>
      </c>
      <c r="J394" s="409">
        <v>27000</v>
      </c>
      <c r="K394" s="411">
        <f t="shared" si="562"/>
        <v>1292544</v>
      </c>
      <c r="L394" s="409">
        <v>28750</v>
      </c>
      <c r="M394" s="411">
        <f t="shared" ref="M394" si="563">IFERROR(L394*$G394,0)</f>
        <v>1376320</v>
      </c>
      <c r="N394" s="409">
        <v>18891</v>
      </c>
      <c r="O394" s="411">
        <f t="shared" ref="O394:Q394" si="564">IFERROR(N394*$G394,0)</f>
        <v>904349.95200000005</v>
      </c>
      <c r="P394" s="409">
        <v>20175</v>
      </c>
      <c r="Q394" s="411">
        <f t="shared" si="564"/>
        <v>965817.6</v>
      </c>
      <c r="R394" s="409">
        <v>17135.575000000001</v>
      </c>
      <c r="S394" s="411">
        <f t="shared" ref="S394:U394" si="565">IFERROR(R394*$G394,0)</f>
        <v>820314.24640000006</v>
      </c>
      <c r="T394" s="409">
        <v>17135.575000000001</v>
      </c>
      <c r="U394" s="411">
        <f t="shared" si="565"/>
        <v>820314.24640000006</v>
      </c>
    </row>
    <row r="395" spans="1:21" s="152" customFormat="1" hidden="1" outlineLevel="1">
      <c r="A395" s="150" t="s">
        <v>196</v>
      </c>
      <c r="B395" s="187" t="s">
        <v>1386</v>
      </c>
      <c r="C395" s="153"/>
      <c r="D395" s="150" t="s">
        <v>208</v>
      </c>
      <c r="E395" s="145">
        <v>0</v>
      </c>
      <c r="F395" s="146">
        <v>216.04000000000002</v>
      </c>
      <c r="G395" s="421">
        <f t="shared" si="561"/>
        <v>216.04000000000002</v>
      </c>
      <c r="H395" s="411">
        <v>56430</v>
      </c>
      <c r="I395" s="411">
        <f t="shared" si="562"/>
        <v>12191137.200000001</v>
      </c>
      <c r="J395" s="409">
        <v>62700</v>
      </c>
      <c r="K395" s="411">
        <f t="shared" si="562"/>
        <v>13545708.000000002</v>
      </c>
      <c r="L395" s="409">
        <v>63250</v>
      </c>
      <c r="M395" s="411">
        <f t="shared" ref="M395" si="566">IFERROR(L395*$G395,0)</f>
        <v>13664530.000000002</v>
      </c>
      <c r="N395" s="409">
        <v>44079</v>
      </c>
      <c r="O395" s="411">
        <f t="shared" ref="O395:Q395" si="567">IFERROR(N395*$G395,0)</f>
        <v>9522827.1600000001</v>
      </c>
      <c r="P395" s="409">
        <v>45192</v>
      </c>
      <c r="Q395" s="411">
        <f t="shared" si="567"/>
        <v>9763279.6800000016</v>
      </c>
      <c r="R395" s="409">
        <v>35522.35</v>
      </c>
      <c r="S395" s="411">
        <f t="shared" ref="S395:U395" si="568">IFERROR(R395*$G395,0)</f>
        <v>7674248.4939999999</v>
      </c>
      <c r="T395" s="409">
        <v>35522.35</v>
      </c>
      <c r="U395" s="411">
        <f t="shared" si="568"/>
        <v>7674248.4939999999</v>
      </c>
    </row>
    <row r="396" spans="1:21" s="152" customFormat="1" hidden="1" outlineLevel="1">
      <c r="A396" s="150"/>
      <c r="B396" s="187"/>
      <c r="C396" s="153"/>
      <c r="D396" s="150"/>
      <c r="E396" s="145"/>
      <c r="F396" s="146"/>
      <c r="G396" s="421"/>
      <c r="H396" s="411"/>
      <c r="I396" s="411"/>
      <c r="J396" s="409"/>
      <c r="K396" s="411"/>
      <c r="L396" s="409"/>
      <c r="M396" s="411"/>
      <c r="N396" s="409"/>
      <c r="O396" s="411"/>
      <c r="P396" s="409"/>
      <c r="Q396" s="411"/>
      <c r="R396" s="409">
        <v>0</v>
      </c>
      <c r="S396" s="411"/>
      <c r="T396" s="409">
        <v>0</v>
      </c>
      <c r="U396" s="411"/>
    </row>
    <row r="397" spans="1:21" s="152" customFormat="1" ht="102" hidden="1" outlineLevel="1">
      <c r="A397" s="150">
        <f>+A393+1</f>
        <v>23</v>
      </c>
      <c r="B397" s="187" t="s">
        <v>1833</v>
      </c>
      <c r="C397" s="153" t="s">
        <v>1382</v>
      </c>
      <c r="D397" s="150" t="s">
        <v>208</v>
      </c>
      <c r="E397" s="145">
        <v>0</v>
      </c>
      <c r="F397" s="146">
        <v>154</v>
      </c>
      <c r="G397" s="421">
        <f t="shared" ref="G397" si="569">SUM(E397:F397)</f>
        <v>154</v>
      </c>
      <c r="H397" s="411">
        <v>2421</v>
      </c>
      <c r="I397" s="411">
        <f t="shared" si="562"/>
        <v>372834</v>
      </c>
      <c r="J397" s="409">
        <v>2690</v>
      </c>
      <c r="K397" s="411">
        <f t="shared" si="562"/>
        <v>414260</v>
      </c>
      <c r="L397" s="409">
        <v>2875</v>
      </c>
      <c r="M397" s="411">
        <f t="shared" ref="M397" si="570">IFERROR(L397*$G397,0)</f>
        <v>442750</v>
      </c>
      <c r="N397" s="409">
        <v>1658</v>
      </c>
      <c r="O397" s="411">
        <f t="shared" ref="O397:Q397" si="571">IFERROR(N397*$G397,0)</f>
        <v>255332</v>
      </c>
      <c r="P397" s="409">
        <v>1650</v>
      </c>
      <c r="Q397" s="411">
        <f t="shared" si="571"/>
        <v>254100</v>
      </c>
      <c r="R397" s="409">
        <v>874.86249999999995</v>
      </c>
      <c r="S397" s="411">
        <f t="shared" ref="S397:U397" si="572">IFERROR(R397*$G397,0)</f>
        <v>134728.82499999998</v>
      </c>
      <c r="T397" s="409">
        <v>874.86249999999995</v>
      </c>
      <c r="U397" s="411">
        <f t="shared" si="572"/>
        <v>134728.82499999998</v>
      </c>
    </row>
    <row r="398" spans="1:21" s="152" customFormat="1" hidden="1" outlineLevel="1">
      <c r="A398" s="150"/>
      <c r="B398" s="187"/>
      <c r="C398" s="153"/>
      <c r="D398" s="150"/>
      <c r="E398" s="145"/>
      <c r="F398" s="146"/>
      <c r="G398" s="421"/>
      <c r="H398" s="411"/>
      <c r="I398" s="411"/>
      <c r="J398" s="409"/>
      <c r="K398" s="411"/>
      <c r="L398" s="409"/>
      <c r="M398" s="411"/>
      <c r="N398" s="409">
        <v>0</v>
      </c>
      <c r="O398" s="411"/>
      <c r="P398" s="409"/>
      <c r="Q398" s="411"/>
      <c r="R398" s="409">
        <v>0</v>
      </c>
      <c r="S398" s="411"/>
      <c r="T398" s="409">
        <v>0</v>
      </c>
      <c r="U398" s="411"/>
    </row>
    <row r="399" spans="1:21" s="152" customFormat="1" ht="114.75" hidden="1" outlineLevel="1">
      <c r="A399" s="150">
        <f>+A397+1</f>
        <v>24</v>
      </c>
      <c r="B399" s="187" t="s">
        <v>1834</v>
      </c>
      <c r="C399" s="153" t="s">
        <v>1663</v>
      </c>
      <c r="D399" s="150" t="s">
        <v>193</v>
      </c>
      <c r="E399" s="145">
        <v>0</v>
      </c>
      <c r="F399" s="146">
        <v>15</v>
      </c>
      <c r="G399" s="421">
        <f t="shared" si="535"/>
        <v>15</v>
      </c>
      <c r="H399" s="411">
        <v>185625</v>
      </c>
      <c r="I399" s="411">
        <f t="shared" si="562"/>
        <v>2784375</v>
      </c>
      <c r="J399" s="409">
        <v>206250</v>
      </c>
      <c r="K399" s="411">
        <f t="shared" si="562"/>
        <v>3093750</v>
      </c>
      <c r="L399" s="409">
        <v>218500</v>
      </c>
      <c r="M399" s="411">
        <f t="shared" ref="M399" si="573">IFERROR(L399*$G399,0)</f>
        <v>3277500</v>
      </c>
      <c r="N399" s="409">
        <v>38025</v>
      </c>
      <c r="O399" s="411">
        <f t="shared" ref="O399:Q399" si="574">IFERROR(N399*$G399,0)</f>
        <v>570375</v>
      </c>
      <c r="P399" s="409">
        <v>190000</v>
      </c>
      <c r="Q399" s="411">
        <f t="shared" si="574"/>
        <v>2850000</v>
      </c>
      <c r="R399" s="409">
        <v>6256</v>
      </c>
      <c r="S399" s="411">
        <f t="shared" ref="S399:U399" si="575">IFERROR(R399*$G399,0)</f>
        <v>93840</v>
      </c>
      <c r="T399" s="409">
        <v>6256</v>
      </c>
      <c r="U399" s="411">
        <f t="shared" si="575"/>
        <v>93840</v>
      </c>
    </row>
    <row r="400" spans="1:21" s="152" customFormat="1" hidden="1" outlineLevel="1">
      <c r="A400" s="150"/>
      <c r="B400" s="187"/>
      <c r="C400" s="153"/>
      <c r="D400" s="150"/>
      <c r="E400" s="145"/>
      <c r="F400" s="146"/>
      <c r="G400" s="421"/>
      <c r="H400" s="411"/>
      <c r="I400" s="411"/>
      <c r="J400" s="409"/>
      <c r="K400" s="411"/>
      <c r="L400" s="409"/>
      <c r="M400" s="411"/>
      <c r="N400" s="409"/>
      <c r="O400" s="411"/>
      <c r="P400" s="409"/>
      <c r="Q400" s="411"/>
      <c r="R400" s="409"/>
      <c r="S400" s="411"/>
      <c r="T400" s="409"/>
      <c r="U400" s="411"/>
    </row>
    <row r="401" spans="1:21" collapsed="1">
      <c r="A401" s="150"/>
      <c r="B401" s="173" t="s">
        <v>0</v>
      </c>
      <c r="C401" s="142"/>
      <c r="D401" s="150"/>
      <c r="E401" s="145"/>
      <c r="F401" s="146"/>
      <c r="G401" s="421"/>
      <c r="H401" s="409"/>
      <c r="I401" s="413">
        <f>SUM(I328:I400)</f>
        <v>22180217.456160001</v>
      </c>
      <c r="J401" s="409"/>
      <c r="K401" s="413">
        <f>SUM(K328:K400)</f>
        <v>26875093.462400004</v>
      </c>
      <c r="L401" s="409"/>
      <c r="M401" s="413">
        <f>SUM(M328:M400)</f>
        <v>27376639.659200002</v>
      </c>
      <c r="N401" s="409"/>
      <c r="O401" s="413">
        <f>SUM(O328:O400)</f>
        <v>25902633.229999997</v>
      </c>
      <c r="P401" s="409"/>
      <c r="Q401" s="413">
        <f>SUM(Q328:Q400)</f>
        <v>22317730.365760002</v>
      </c>
      <c r="R401" s="409"/>
      <c r="S401" s="413">
        <f>SUM(S328:S400)</f>
        <v>17596416.878429998</v>
      </c>
      <c r="T401" s="409"/>
      <c r="U401" s="413">
        <f>SUM(U328:U400)</f>
        <v>17596416.878429998</v>
      </c>
    </row>
    <row r="403" spans="1:21">
      <c r="C403" s="183"/>
      <c r="J403" s="418"/>
      <c r="L403" s="418"/>
      <c r="N403" s="418"/>
      <c r="P403" s="418"/>
      <c r="R403" s="418"/>
      <c r="T403" s="418"/>
    </row>
    <row r="404" spans="1:21">
      <c r="C404" s="184"/>
      <c r="J404" s="418"/>
      <c r="L404" s="418"/>
      <c r="N404" s="418"/>
      <c r="P404" s="418"/>
      <c r="R404" s="418"/>
      <c r="T404" s="418"/>
    </row>
    <row r="405" spans="1:21">
      <c r="J405" s="418"/>
      <c r="L405" s="418"/>
      <c r="N405" s="418"/>
      <c r="P405" s="418"/>
      <c r="R405" s="418"/>
      <c r="T405" s="418"/>
    </row>
    <row r="406" spans="1:21">
      <c r="C406" s="183"/>
      <c r="J406" s="418"/>
      <c r="L406" s="418"/>
      <c r="N406" s="418"/>
      <c r="P406" s="418"/>
      <c r="R406" s="418"/>
      <c r="T406" s="418"/>
    </row>
    <row r="407" spans="1:21">
      <c r="C407" s="184"/>
      <c r="J407" s="418"/>
      <c r="L407" s="418"/>
      <c r="N407" s="418"/>
      <c r="P407" s="418"/>
      <c r="R407" s="418"/>
      <c r="T407" s="418"/>
    </row>
    <row r="408" spans="1:21">
      <c r="C408" s="183"/>
      <c r="J408" s="418"/>
      <c r="L408" s="418"/>
      <c r="N408" s="418"/>
      <c r="P408" s="418"/>
      <c r="R408" s="418"/>
      <c r="T408" s="418"/>
    </row>
    <row r="409" spans="1:21">
      <c r="C409" s="183"/>
      <c r="J409" s="418"/>
      <c r="L409" s="418"/>
      <c r="N409" s="418"/>
      <c r="P409" s="418"/>
      <c r="R409" s="418"/>
      <c r="T409" s="418"/>
    </row>
    <row r="410" spans="1:21">
      <c r="C410" s="184"/>
      <c r="J410" s="418"/>
      <c r="L410" s="418"/>
      <c r="N410" s="418"/>
      <c r="P410" s="418"/>
      <c r="R410" s="418"/>
      <c r="T410" s="418"/>
    </row>
    <row r="411" spans="1:21">
      <c r="C411" s="183"/>
      <c r="J411" s="418"/>
      <c r="L411" s="418"/>
      <c r="N411" s="418"/>
      <c r="P411" s="418"/>
      <c r="R411" s="418"/>
      <c r="T411" s="418"/>
    </row>
    <row r="412" spans="1:21">
      <c r="C412" s="183"/>
      <c r="J412" s="418"/>
      <c r="L412" s="418"/>
      <c r="N412" s="418"/>
      <c r="P412" s="418"/>
      <c r="R412" s="418"/>
      <c r="T412" s="418"/>
    </row>
    <row r="413" spans="1:21">
      <c r="C413" s="184"/>
      <c r="J413" s="418"/>
      <c r="L413" s="418"/>
      <c r="N413" s="418"/>
      <c r="P413" s="418"/>
      <c r="R413" s="418"/>
      <c r="T413" s="418"/>
    </row>
    <row r="414" spans="1:21">
      <c r="C414" s="183"/>
      <c r="J414" s="418"/>
      <c r="L414" s="418"/>
      <c r="N414" s="418"/>
      <c r="P414" s="418"/>
      <c r="R414" s="418"/>
      <c r="T414" s="418"/>
    </row>
    <row r="415" spans="1:21">
      <c r="C415" s="183"/>
      <c r="J415" s="418"/>
      <c r="L415" s="418"/>
      <c r="N415" s="418"/>
      <c r="P415" s="418"/>
      <c r="R415" s="418"/>
      <c r="T415" s="418"/>
    </row>
    <row r="416" spans="1:21">
      <c r="C416" s="184"/>
      <c r="J416" s="418"/>
      <c r="L416" s="418"/>
      <c r="N416" s="418"/>
      <c r="P416" s="418"/>
      <c r="R416" s="418"/>
      <c r="T416" s="418"/>
    </row>
    <row r="417" spans="3:20">
      <c r="C417" s="183"/>
      <c r="J417" s="418"/>
      <c r="L417" s="418"/>
      <c r="N417" s="418"/>
      <c r="P417" s="418"/>
      <c r="R417" s="418"/>
      <c r="T417" s="418"/>
    </row>
    <row r="418" spans="3:20">
      <c r="C418" s="183"/>
      <c r="J418" s="418"/>
      <c r="L418" s="418"/>
      <c r="N418" s="418"/>
      <c r="P418" s="418"/>
      <c r="R418" s="418"/>
      <c r="T418" s="418"/>
    </row>
    <row r="419" spans="3:20">
      <c r="C419" s="183"/>
      <c r="J419" s="418"/>
      <c r="L419" s="418"/>
      <c r="N419" s="418"/>
      <c r="P419" s="418"/>
      <c r="R419" s="418"/>
      <c r="T419" s="418"/>
    </row>
    <row r="420" spans="3:20">
      <c r="C420" s="183"/>
      <c r="J420" s="418"/>
      <c r="L420" s="418"/>
      <c r="N420" s="418"/>
      <c r="P420" s="418"/>
      <c r="R420" s="418"/>
      <c r="T420" s="418"/>
    </row>
    <row r="421" spans="3:20">
      <c r="J421" s="418"/>
      <c r="L421" s="418"/>
      <c r="N421" s="418"/>
      <c r="P421" s="418"/>
      <c r="R421" s="418"/>
      <c r="T421" s="418"/>
    </row>
    <row r="422" spans="3:20">
      <c r="J422" s="418"/>
      <c r="L422" s="418"/>
      <c r="N422" s="418"/>
      <c r="P422" s="418"/>
      <c r="R422" s="418"/>
      <c r="T422" s="418"/>
    </row>
    <row r="423" spans="3:20">
      <c r="C423" s="184"/>
      <c r="J423" s="418"/>
      <c r="L423" s="418"/>
      <c r="N423" s="418"/>
      <c r="P423" s="418"/>
      <c r="R423" s="418"/>
      <c r="T423" s="418"/>
    </row>
    <row r="424" spans="3:20">
      <c r="J424" s="418"/>
      <c r="L424" s="418"/>
      <c r="N424" s="418"/>
      <c r="P424" s="418"/>
      <c r="R424" s="418"/>
      <c r="T424" s="418"/>
    </row>
    <row r="425" spans="3:20">
      <c r="C425" s="184"/>
      <c r="J425" s="418"/>
      <c r="L425" s="418"/>
      <c r="N425" s="418"/>
      <c r="P425" s="418"/>
      <c r="R425" s="418"/>
      <c r="T425" s="418"/>
    </row>
    <row r="426" spans="3:20">
      <c r="J426" s="418"/>
      <c r="L426" s="418"/>
      <c r="N426" s="418"/>
      <c r="P426" s="418"/>
      <c r="R426" s="418"/>
      <c r="T426" s="418"/>
    </row>
    <row r="427" spans="3:20">
      <c r="J427" s="418"/>
      <c r="L427" s="418"/>
      <c r="N427" s="418"/>
      <c r="P427" s="418"/>
      <c r="R427" s="418"/>
      <c r="T427" s="418"/>
    </row>
    <row r="428" spans="3:20">
      <c r="J428" s="418"/>
      <c r="L428" s="418"/>
      <c r="N428" s="418"/>
      <c r="P428" s="418"/>
      <c r="R428" s="418"/>
      <c r="T428" s="418"/>
    </row>
    <row r="429" spans="3:20">
      <c r="J429" s="418"/>
      <c r="L429" s="418"/>
      <c r="N429" s="418"/>
      <c r="P429" s="418"/>
      <c r="R429" s="418"/>
      <c r="T429" s="418"/>
    </row>
    <row r="430" spans="3:20">
      <c r="J430" s="418"/>
      <c r="L430" s="418"/>
      <c r="N430" s="418"/>
      <c r="P430" s="418"/>
      <c r="R430" s="418"/>
      <c r="T430" s="418"/>
    </row>
    <row r="431" spans="3:20">
      <c r="J431" s="418"/>
      <c r="L431" s="418"/>
      <c r="N431" s="418"/>
      <c r="P431" s="418"/>
      <c r="R431" s="418"/>
      <c r="T431" s="418"/>
    </row>
    <row r="432" spans="3:20">
      <c r="J432" s="418"/>
      <c r="L432" s="418"/>
      <c r="N432" s="418"/>
      <c r="P432" s="418"/>
      <c r="R432" s="418"/>
      <c r="T432" s="418"/>
    </row>
    <row r="433" spans="1:20">
      <c r="J433" s="418"/>
      <c r="L433" s="418"/>
      <c r="N433" s="418"/>
      <c r="P433" s="418"/>
      <c r="R433" s="418"/>
      <c r="T433" s="418"/>
    </row>
    <row r="434" spans="1:20">
      <c r="J434" s="418"/>
      <c r="L434" s="418"/>
      <c r="N434" s="418"/>
      <c r="P434" s="418"/>
      <c r="R434" s="418"/>
      <c r="T434" s="418"/>
    </row>
    <row r="435" spans="1:20">
      <c r="J435" s="418"/>
      <c r="L435" s="418"/>
      <c r="N435" s="418"/>
      <c r="P435" s="418"/>
      <c r="R435" s="418"/>
      <c r="T435" s="418"/>
    </row>
    <row r="436" spans="1:20">
      <c r="J436" s="418"/>
      <c r="L436" s="418"/>
      <c r="N436" s="418"/>
      <c r="P436" s="418"/>
      <c r="R436" s="418"/>
      <c r="T436" s="418"/>
    </row>
    <row r="437" spans="1:20">
      <c r="C437" s="184"/>
      <c r="J437" s="418"/>
      <c r="L437" s="418"/>
      <c r="N437" s="418"/>
      <c r="P437" s="418"/>
      <c r="R437" s="418"/>
      <c r="T437" s="418"/>
    </row>
    <row r="438" spans="1:20">
      <c r="J438" s="418"/>
      <c r="L438" s="418"/>
      <c r="N438" s="418"/>
      <c r="P438" s="418"/>
      <c r="R438" s="418"/>
      <c r="T438" s="418"/>
    </row>
    <row r="439" spans="1:20">
      <c r="A439" s="185"/>
      <c r="C439" s="184"/>
      <c r="J439" s="418"/>
      <c r="L439" s="418"/>
      <c r="N439" s="418"/>
      <c r="P439" s="418"/>
      <c r="R439" s="418"/>
      <c r="T439" s="418"/>
    </row>
    <row r="440" spans="1:20">
      <c r="J440" s="418"/>
      <c r="L440" s="418"/>
      <c r="N440" s="418"/>
      <c r="P440" s="418"/>
      <c r="R440" s="418"/>
      <c r="T440" s="418"/>
    </row>
    <row r="441" spans="1:20">
      <c r="C441" s="184"/>
      <c r="J441" s="418"/>
      <c r="L441" s="418"/>
      <c r="N441" s="418"/>
      <c r="P441" s="418"/>
      <c r="R441" s="418"/>
      <c r="T441" s="418"/>
    </row>
    <row r="442" spans="1:20">
      <c r="J442" s="418"/>
      <c r="L442" s="418"/>
      <c r="N442" s="418"/>
      <c r="P442" s="418"/>
      <c r="R442" s="418"/>
      <c r="T442" s="418"/>
    </row>
    <row r="443" spans="1:20">
      <c r="J443" s="418"/>
      <c r="L443" s="418"/>
      <c r="N443" s="418"/>
      <c r="P443" s="418"/>
      <c r="R443" s="418"/>
      <c r="T443" s="418"/>
    </row>
    <row r="444" spans="1:20">
      <c r="J444" s="418"/>
      <c r="L444" s="418"/>
      <c r="N444" s="418"/>
      <c r="P444" s="418"/>
      <c r="R444" s="418"/>
      <c r="T444" s="418"/>
    </row>
    <row r="445" spans="1:20">
      <c r="C445" s="184"/>
      <c r="J445" s="418"/>
      <c r="L445" s="418"/>
      <c r="N445" s="418"/>
      <c r="P445" s="418"/>
      <c r="R445" s="418"/>
      <c r="T445" s="418"/>
    </row>
    <row r="446" spans="1:20">
      <c r="J446" s="418"/>
      <c r="L446" s="418"/>
      <c r="N446" s="418"/>
      <c r="P446" s="418"/>
      <c r="R446" s="418"/>
      <c r="T446" s="418"/>
    </row>
    <row r="447" spans="1:20">
      <c r="C447" s="184"/>
    </row>
    <row r="448" spans="1:20">
      <c r="J448" s="418"/>
      <c r="L448" s="418"/>
      <c r="N448" s="418"/>
      <c r="P448" s="418"/>
      <c r="R448" s="418"/>
      <c r="T448" s="418"/>
    </row>
    <row r="449" spans="1:20">
      <c r="J449" s="418"/>
      <c r="L449" s="418"/>
      <c r="N449" s="418"/>
      <c r="P449" s="418"/>
      <c r="R449" s="418"/>
      <c r="T449" s="418"/>
    </row>
    <row r="450" spans="1:20">
      <c r="J450" s="418"/>
      <c r="L450" s="418"/>
      <c r="N450" s="418"/>
      <c r="P450" s="418"/>
      <c r="R450" s="418"/>
      <c r="T450" s="418"/>
    </row>
    <row r="451" spans="1:20">
      <c r="J451" s="418"/>
      <c r="L451" s="418"/>
      <c r="N451" s="418"/>
      <c r="P451" s="418"/>
      <c r="R451" s="418"/>
      <c r="T451" s="418"/>
    </row>
    <row r="452" spans="1:20">
      <c r="J452" s="418"/>
      <c r="L452" s="418"/>
      <c r="N452" s="418"/>
      <c r="P452" s="418"/>
      <c r="R452" s="418"/>
      <c r="T452" s="418"/>
    </row>
    <row r="453" spans="1:20">
      <c r="J453" s="418"/>
      <c r="L453" s="418"/>
      <c r="N453" s="418"/>
      <c r="P453" s="418"/>
      <c r="R453" s="418"/>
      <c r="T453" s="418"/>
    </row>
    <row r="454" spans="1:20">
      <c r="J454" s="418"/>
      <c r="L454" s="418"/>
      <c r="N454" s="418"/>
      <c r="P454" s="418"/>
      <c r="R454" s="418"/>
      <c r="T454" s="418"/>
    </row>
    <row r="455" spans="1:20">
      <c r="J455" s="418"/>
      <c r="L455" s="418"/>
      <c r="N455" s="418"/>
      <c r="P455" s="418"/>
      <c r="R455" s="418"/>
      <c r="T455" s="418"/>
    </row>
    <row r="456" spans="1:20">
      <c r="J456" s="418"/>
      <c r="L456" s="418"/>
      <c r="N456" s="418"/>
      <c r="P456" s="418"/>
      <c r="R456" s="418"/>
      <c r="T456" s="418"/>
    </row>
    <row r="457" spans="1:20">
      <c r="C457" s="184"/>
      <c r="J457" s="418"/>
      <c r="L457" s="418"/>
      <c r="N457" s="418"/>
      <c r="P457" s="418"/>
      <c r="R457" s="418"/>
      <c r="T457" s="418"/>
    </row>
    <row r="458" spans="1:20">
      <c r="J458" s="418"/>
      <c r="L458" s="418"/>
      <c r="N458" s="418"/>
      <c r="P458" s="418"/>
      <c r="R458" s="418"/>
      <c r="T458" s="418"/>
    </row>
    <row r="459" spans="1:20">
      <c r="C459" s="184"/>
    </row>
    <row r="460" spans="1:20">
      <c r="J460" s="418"/>
      <c r="L460" s="418"/>
      <c r="N460" s="418"/>
      <c r="P460" s="418"/>
      <c r="R460" s="418"/>
      <c r="T460" s="418"/>
    </row>
    <row r="461" spans="1:20">
      <c r="A461" s="185"/>
      <c r="J461" s="418"/>
      <c r="L461" s="418"/>
      <c r="N461" s="418"/>
      <c r="P461" s="418"/>
      <c r="R461" s="418"/>
      <c r="T461" s="418"/>
    </row>
    <row r="462" spans="1:20">
      <c r="J462" s="418"/>
      <c r="L462" s="418"/>
      <c r="N462" s="418"/>
      <c r="P462" s="418"/>
      <c r="R462" s="418"/>
      <c r="T462" s="418"/>
    </row>
    <row r="463" spans="1:20">
      <c r="J463" s="418"/>
      <c r="L463" s="418"/>
      <c r="N463" s="418"/>
      <c r="P463" s="418"/>
      <c r="R463" s="418"/>
      <c r="T463" s="418"/>
    </row>
    <row r="464" spans="1:20">
      <c r="J464" s="418"/>
      <c r="L464" s="418"/>
      <c r="N464" s="418"/>
      <c r="P464" s="418"/>
      <c r="R464" s="418"/>
      <c r="T464" s="418"/>
    </row>
    <row r="465" spans="3:21">
      <c r="C465" s="184"/>
      <c r="J465" s="418"/>
      <c r="L465" s="418"/>
      <c r="N465" s="418"/>
      <c r="P465" s="418"/>
      <c r="R465" s="418"/>
      <c r="T465" s="418"/>
    </row>
    <row r="473" spans="3:21">
      <c r="C473" s="186"/>
      <c r="K473" s="419"/>
      <c r="M473" s="419"/>
      <c r="O473" s="419"/>
      <c r="Q473" s="419"/>
      <c r="S473" s="419"/>
      <c r="U473" s="419"/>
    </row>
  </sheetData>
  <mergeCells count="13">
    <mergeCell ref="A1:U1"/>
    <mergeCell ref="A2:A3"/>
    <mergeCell ref="B2:B3"/>
    <mergeCell ref="C2:C3"/>
    <mergeCell ref="D2:D3"/>
    <mergeCell ref="G2:G3"/>
    <mergeCell ref="R2:S2"/>
    <mergeCell ref="N2:O2"/>
    <mergeCell ref="H2:I2"/>
    <mergeCell ref="J2:K2"/>
    <mergeCell ref="L2:M2"/>
    <mergeCell ref="P2:Q2"/>
    <mergeCell ref="T2:U2"/>
  </mergeCells>
  <phoneticPr fontId="7" type="noConversion"/>
  <conditionalFormatting sqref="B29">
    <cfRule type="cellIs" dxfId="25" priority="9" stopIfTrue="1" operator="equal">
      <formula>0</formula>
    </cfRule>
  </conditionalFormatting>
  <conditionalFormatting sqref="B55:C59">
    <cfRule type="cellIs" dxfId="24" priority="7" stopIfTrue="1" operator="equal">
      <formula>0</formula>
    </cfRule>
  </conditionalFormatting>
  <conditionalFormatting sqref="E6:F400">
    <cfRule type="cellIs" dxfId="23" priority="1" operator="equal">
      <formula>0</formula>
    </cfRule>
  </conditionalFormatting>
  <dataValidations disablePrompts="1" count="1">
    <dataValidation type="list" allowBlank="1" showInputMessage="1" showErrorMessage="1" sqref="D26:D29 D39:D40" xr:uid="{32182DA9-6166-4C89-ADFC-4B4973017419}">
      <formula1>$H$3:$W$3</formula1>
    </dataValidation>
  </dataValidations>
  <printOptions gridLines="1"/>
  <pageMargins left="0.6" right="0.35433070866141736" top="0.39370078740157483" bottom="0.53" header="0" footer="0.2"/>
  <pageSetup paperSize="9" scale="42" pageOrder="overThenDown"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0066"/>
  </sheetPr>
  <dimension ref="A1:Q539"/>
  <sheetViews>
    <sheetView topLeftCell="A13" zoomScaleNormal="100" workbookViewId="0">
      <selection activeCell="Q17" sqref="Q17"/>
    </sheetView>
  </sheetViews>
  <sheetFormatPr defaultColWidth="9.140625" defaultRowHeight="14.25" customHeight="1"/>
  <cols>
    <col min="1" max="1" width="6.7109375" style="95" customWidth="1"/>
    <col min="2" max="2" width="46.28515625" style="35" customWidth="1"/>
    <col min="3" max="3" width="5.7109375" style="36" customWidth="1"/>
    <col min="4" max="4" width="6.42578125" style="37" bestFit="1" customWidth="1"/>
    <col min="5" max="5" width="7.7109375" style="38" bestFit="1" customWidth="1"/>
    <col min="6" max="6" width="5.5703125" style="37" customWidth="1"/>
    <col min="7" max="7" width="6" style="37" bestFit="1" customWidth="1"/>
    <col min="8" max="8" width="10.140625" style="37" bestFit="1" customWidth="1"/>
    <col min="9" max="9" width="9.28515625" style="39" bestFit="1" customWidth="1"/>
    <col min="10" max="10" width="14" style="94" bestFit="1" customWidth="1"/>
    <col min="11" max="11" width="24.42578125" style="41" bestFit="1" customWidth="1"/>
    <col min="12" max="16" width="9.140625" style="41"/>
    <col min="17" max="17" width="9.42578125" style="41" bestFit="1" customWidth="1"/>
    <col min="18" max="16384" width="9.140625" style="41"/>
  </cols>
  <sheetData>
    <row r="1" spans="1:10" ht="14.25" customHeight="1">
      <c r="A1" s="34" t="str">
        <f>' Summary'!A1</f>
        <v>PROJECT : AMD, CIP LOUNGE AT T1, AHEMDABAD AIRPORT</v>
      </c>
      <c r="J1" s="40" t="s">
        <v>286</v>
      </c>
    </row>
    <row r="2" spans="1:10" s="48" customFormat="1" ht="14.25" customHeight="1">
      <c r="A2" s="42" t="s">
        <v>10</v>
      </c>
      <c r="B2" s="43" t="s">
        <v>11</v>
      </c>
      <c r="C2" s="44" t="s">
        <v>194</v>
      </c>
      <c r="D2" s="44" t="s">
        <v>15</v>
      </c>
      <c r="E2" s="45" t="s">
        <v>35</v>
      </c>
      <c r="F2" s="44" t="s">
        <v>207</v>
      </c>
      <c r="G2" s="44" t="s">
        <v>206</v>
      </c>
      <c r="H2" s="44" t="s">
        <v>266</v>
      </c>
      <c r="I2" s="46" t="s">
        <v>34</v>
      </c>
      <c r="J2" s="47">
        <v>0.1</v>
      </c>
    </row>
    <row r="3" spans="1:10" s="56" customFormat="1" ht="14.25" customHeight="1">
      <c r="A3" s="49"/>
      <c r="B3" s="50" t="s">
        <v>833</v>
      </c>
      <c r="C3" s="51"/>
      <c r="D3" s="52"/>
      <c r="E3" s="53"/>
      <c r="F3" s="53"/>
      <c r="G3" s="53"/>
      <c r="H3" s="53"/>
      <c r="I3" s="54"/>
      <c r="J3" s="55"/>
    </row>
    <row r="4" spans="1:10" s="56" customFormat="1" ht="14.25" customHeight="1">
      <c r="A4" s="49"/>
      <c r="B4" s="50" t="s">
        <v>141</v>
      </c>
      <c r="C4" s="51"/>
      <c r="D4" s="52"/>
      <c r="E4" s="53"/>
      <c r="F4" s="53"/>
      <c r="G4" s="53"/>
      <c r="H4" s="53"/>
      <c r="I4" s="57">
        <v>190.3</v>
      </c>
      <c r="J4" s="55"/>
    </row>
    <row r="5" spans="1:10" s="56" customFormat="1" ht="14.25" customHeight="1">
      <c r="A5" s="49"/>
      <c r="B5" s="50" t="s">
        <v>140</v>
      </c>
      <c r="C5" s="51"/>
      <c r="D5" s="52"/>
      <c r="E5" s="53"/>
      <c r="F5" s="53"/>
      <c r="G5" s="53"/>
      <c r="H5" s="53"/>
      <c r="I5" s="54">
        <f>ROUNDUP(I4,0)</f>
        <v>191</v>
      </c>
      <c r="J5" s="55">
        <f>+I5+I5*$J$2</f>
        <v>210.1</v>
      </c>
    </row>
    <row r="6" spans="1:10" s="56" customFormat="1" ht="14.25" customHeight="1">
      <c r="A6" s="49"/>
      <c r="B6" s="50"/>
      <c r="C6" s="51"/>
      <c r="D6" s="52"/>
      <c r="E6" s="53"/>
      <c r="F6" s="53"/>
      <c r="G6" s="53"/>
      <c r="H6" s="53"/>
      <c r="I6" s="54"/>
      <c r="J6" s="58"/>
    </row>
    <row r="7" spans="1:10" s="56" customFormat="1" ht="14.25" customHeight="1">
      <c r="A7" s="33">
        <v>1</v>
      </c>
      <c r="B7" s="4" t="s">
        <v>215</v>
      </c>
      <c r="C7" s="3"/>
      <c r="D7" s="52"/>
      <c r="E7" s="53"/>
      <c r="F7" s="53"/>
      <c r="G7" s="53"/>
      <c r="H7" s="53"/>
      <c r="I7" s="54"/>
      <c r="J7" s="58"/>
    </row>
    <row r="8" spans="1:10" s="56" customFormat="1" ht="14.25" customHeight="1">
      <c r="A8" s="59">
        <f>+A7+0.01</f>
        <v>1.01</v>
      </c>
      <c r="B8" s="6" t="s">
        <v>262</v>
      </c>
      <c r="C8" s="3" t="s">
        <v>288</v>
      </c>
      <c r="D8" s="52"/>
      <c r="E8" s="53"/>
      <c r="F8" s="53"/>
      <c r="G8" s="53"/>
      <c r="H8" s="53"/>
      <c r="I8" s="60">
        <f>PRODUCT(D8:H8)</f>
        <v>0</v>
      </c>
      <c r="J8" s="55">
        <f>+I8+I8*$J$2</f>
        <v>0</v>
      </c>
    </row>
    <row r="9" spans="1:10" s="56" customFormat="1" ht="14.25" customHeight="1">
      <c r="A9" s="59"/>
      <c r="B9" s="6"/>
      <c r="C9" s="3"/>
      <c r="D9" s="52"/>
      <c r="E9" s="53"/>
      <c r="F9" s="53"/>
      <c r="G9" s="53"/>
      <c r="H9" s="53"/>
      <c r="I9" s="61"/>
      <c r="J9" s="58"/>
    </row>
    <row r="10" spans="1:10" s="56" customFormat="1" ht="14.25" customHeight="1">
      <c r="A10" s="59">
        <f>+A8+0.01</f>
        <v>1.02</v>
      </c>
      <c r="B10" s="6" t="s">
        <v>263</v>
      </c>
      <c r="C10" s="3" t="s">
        <v>208</v>
      </c>
      <c r="D10" s="52">
        <v>1</v>
      </c>
      <c r="E10" s="53">
        <v>15</v>
      </c>
      <c r="F10" s="53"/>
      <c r="G10" s="53">
        <v>5</v>
      </c>
      <c r="H10" s="53"/>
      <c r="I10" s="60">
        <f>PRODUCT(D10:H10)</f>
        <v>75</v>
      </c>
      <c r="J10" s="55">
        <f>+I10+I10*$J$2</f>
        <v>82.5</v>
      </c>
    </row>
    <row r="11" spans="1:10" s="56" customFormat="1" ht="14.25" customHeight="1">
      <c r="A11" s="49"/>
      <c r="B11" s="50"/>
      <c r="C11" s="51"/>
      <c r="D11" s="52"/>
      <c r="E11" s="53"/>
      <c r="F11" s="53"/>
      <c r="G11" s="53"/>
      <c r="H11" s="53"/>
      <c r="I11" s="54"/>
      <c r="J11" s="58"/>
    </row>
    <row r="12" spans="1:10" s="56" customFormat="1" ht="14.25" customHeight="1">
      <c r="A12" s="49"/>
      <c r="B12" s="50"/>
      <c r="C12" s="51"/>
      <c r="D12" s="52"/>
      <c r="E12" s="53"/>
      <c r="F12" s="53"/>
      <c r="G12" s="53"/>
      <c r="H12" s="53"/>
      <c r="I12" s="54"/>
      <c r="J12" s="58"/>
    </row>
    <row r="13" spans="1:10" s="56" customFormat="1" ht="14.25" customHeight="1">
      <c r="A13" s="62">
        <v>2</v>
      </c>
      <c r="B13" s="50" t="s">
        <v>1</v>
      </c>
      <c r="C13" s="51"/>
      <c r="D13" s="52"/>
      <c r="E13" s="53"/>
      <c r="F13" s="53"/>
      <c r="G13" s="53"/>
      <c r="H13" s="53"/>
      <c r="I13" s="57"/>
      <c r="J13" s="58"/>
    </row>
    <row r="14" spans="1:10" s="56" customFormat="1" ht="14.25" customHeight="1">
      <c r="A14" s="49">
        <f>+A13+0.01</f>
        <v>2.0099999999999998</v>
      </c>
      <c r="B14" s="50" t="s">
        <v>31</v>
      </c>
      <c r="C14" s="63"/>
      <c r="D14" s="64"/>
      <c r="E14" s="65"/>
      <c r="F14" s="66"/>
      <c r="G14" s="66"/>
      <c r="H14" s="66"/>
      <c r="I14" s="61"/>
      <c r="J14" s="58"/>
    </row>
    <row r="15" spans="1:10" s="56" customFormat="1" ht="14.25" customHeight="1">
      <c r="A15" s="49"/>
      <c r="B15" s="67" t="s">
        <v>398</v>
      </c>
      <c r="C15" s="63" t="s">
        <v>208</v>
      </c>
      <c r="D15" s="64">
        <v>1</v>
      </c>
      <c r="E15" s="68">
        <f>25.7+6.6+3.245</f>
        <v>35.544999999999995</v>
      </c>
      <c r="F15" s="66"/>
      <c r="G15" s="66">
        <v>4</v>
      </c>
      <c r="H15" s="66"/>
      <c r="I15" s="61">
        <f>PRODUCT(D15:H15)</f>
        <v>142.17999999999998</v>
      </c>
      <c r="J15" s="58"/>
    </row>
    <row r="16" spans="1:10" s="56" customFormat="1" ht="14.25" customHeight="1">
      <c r="A16" s="49"/>
      <c r="B16" s="67" t="s">
        <v>21</v>
      </c>
      <c r="C16" s="63" t="s">
        <v>208</v>
      </c>
      <c r="D16" s="64">
        <v>-3</v>
      </c>
      <c r="E16" s="68">
        <v>1</v>
      </c>
      <c r="F16" s="66"/>
      <c r="G16" s="66">
        <v>2.4</v>
      </c>
      <c r="H16" s="66"/>
      <c r="I16" s="61">
        <f t="shared" ref="I16:I28" si="0">PRODUCT(D16:H16)</f>
        <v>-7.1999999999999993</v>
      </c>
      <c r="J16" s="58"/>
    </row>
    <row r="17" spans="1:10" s="56" customFormat="1" ht="14.25" customHeight="1">
      <c r="A17" s="49"/>
      <c r="B17" s="67" t="s">
        <v>21</v>
      </c>
      <c r="C17" s="63" t="s">
        <v>208</v>
      </c>
      <c r="D17" s="64">
        <v>-1</v>
      </c>
      <c r="E17" s="68">
        <v>1.7</v>
      </c>
      <c r="F17" s="66"/>
      <c r="G17" s="66">
        <v>2.4</v>
      </c>
      <c r="H17" s="66"/>
      <c r="I17" s="61">
        <f t="shared" si="0"/>
        <v>-4.08</v>
      </c>
      <c r="J17" s="58"/>
    </row>
    <row r="18" spans="1:10" s="56" customFormat="1" ht="14.25" customHeight="1">
      <c r="A18" s="49"/>
      <c r="B18" s="67" t="s">
        <v>397</v>
      </c>
      <c r="C18" s="63" t="s">
        <v>208</v>
      </c>
      <c r="D18" s="64">
        <v>1</v>
      </c>
      <c r="E18" s="68">
        <f>4.9+7.33+2.63+1.33+4.8+2.835+2.7+0.78+2.27+1.45+2.06+2.7+7.329+4.5+2.279+4.6+0.8+0.8</f>
        <v>56.092999999999996</v>
      </c>
      <c r="F18" s="66"/>
      <c r="G18" s="66">
        <v>4</v>
      </c>
      <c r="H18" s="66"/>
      <c r="I18" s="61">
        <f t="shared" si="0"/>
        <v>224.37199999999999</v>
      </c>
      <c r="J18" s="58"/>
    </row>
    <row r="19" spans="1:10" s="56" customFormat="1" ht="14.25" customHeight="1">
      <c r="A19" s="49"/>
      <c r="B19" s="67" t="s">
        <v>21</v>
      </c>
      <c r="C19" s="63" t="s">
        <v>208</v>
      </c>
      <c r="D19" s="64">
        <v>-4</v>
      </c>
      <c r="E19" s="68">
        <v>1</v>
      </c>
      <c r="F19" s="66"/>
      <c r="G19" s="66">
        <v>2.4</v>
      </c>
      <c r="H19" s="66"/>
      <c r="I19" s="61">
        <f t="shared" si="0"/>
        <v>-9.6</v>
      </c>
      <c r="J19" s="58"/>
    </row>
    <row r="20" spans="1:10" s="56" customFormat="1" ht="14.25" customHeight="1">
      <c r="A20" s="49"/>
      <c r="B20" s="67" t="s">
        <v>21</v>
      </c>
      <c r="C20" s="63" t="s">
        <v>208</v>
      </c>
      <c r="D20" s="64">
        <v>-4</v>
      </c>
      <c r="E20" s="68">
        <v>0.75</v>
      </c>
      <c r="F20" s="66"/>
      <c r="G20" s="66">
        <v>2.4</v>
      </c>
      <c r="H20" s="66"/>
      <c r="I20" s="61">
        <f t="shared" ref="I20" si="1">PRODUCT(D20:H20)</f>
        <v>-7.1999999999999993</v>
      </c>
      <c r="J20" s="58"/>
    </row>
    <row r="21" spans="1:10" s="56" customFormat="1" ht="14.25" customHeight="1">
      <c r="A21" s="49"/>
      <c r="B21" s="67" t="s">
        <v>399</v>
      </c>
      <c r="C21" s="63" t="s">
        <v>208</v>
      </c>
      <c r="D21" s="64">
        <v>-1</v>
      </c>
      <c r="E21" s="68">
        <f>1.6+1.9</f>
        <v>3.5</v>
      </c>
      <c r="F21" s="66"/>
      <c r="G21" s="66">
        <v>2.4</v>
      </c>
      <c r="H21" s="66"/>
      <c r="I21" s="61">
        <f t="shared" si="0"/>
        <v>-8.4</v>
      </c>
      <c r="J21" s="58"/>
    </row>
    <row r="22" spans="1:10" s="56" customFormat="1" ht="14.25" customHeight="1">
      <c r="A22" s="49"/>
      <c r="B22" s="81" t="s">
        <v>400</v>
      </c>
      <c r="C22" s="63"/>
      <c r="D22" s="64"/>
      <c r="E22" s="68"/>
      <c r="F22" s="66"/>
      <c r="G22" s="66"/>
      <c r="H22" s="66"/>
      <c r="I22" s="61"/>
      <c r="J22" s="58"/>
    </row>
    <row r="23" spans="1:10" s="56" customFormat="1" ht="14.25" customHeight="1">
      <c r="A23" s="49"/>
      <c r="B23" s="67" t="s">
        <v>401</v>
      </c>
      <c r="C23" s="63" t="s">
        <v>208</v>
      </c>
      <c r="D23" s="64">
        <v>1</v>
      </c>
      <c r="E23" s="68">
        <f>4.2+4.2+3.5+3.5+0.8</f>
        <v>16.2</v>
      </c>
      <c r="F23" s="66"/>
      <c r="G23" s="66">
        <v>4</v>
      </c>
      <c r="H23" s="66"/>
      <c r="I23" s="61">
        <f t="shared" si="0"/>
        <v>64.8</v>
      </c>
      <c r="J23" s="58"/>
    </row>
    <row r="24" spans="1:10" s="56" customFormat="1" ht="14.25" customHeight="1">
      <c r="A24" s="49"/>
      <c r="B24" s="67" t="s">
        <v>402</v>
      </c>
      <c r="C24" s="63" t="s">
        <v>208</v>
      </c>
      <c r="D24" s="64">
        <v>1</v>
      </c>
      <c r="E24" s="68">
        <f>5.1+5.1+2.4+1.51+1.31+0.6+0.8</f>
        <v>16.82</v>
      </c>
      <c r="F24" s="66"/>
      <c r="G24" s="66">
        <v>4</v>
      </c>
      <c r="H24" s="66"/>
      <c r="I24" s="61">
        <f t="shared" si="0"/>
        <v>67.28</v>
      </c>
      <c r="J24" s="58"/>
    </row>
    <row r="25" spans="1:10" s="56" customFormat="1" ht="14.25" customHeight="1">
      <c r="A25" s="49"/>
      <c r="B25" s="67" t="s">
        <v>21</v>
      </c>
      <c r="C25" s="63" t="s">
        <v>208</v>
      </c>
      <c r="D25" s="64">
        <v>-3</v>
      </c>
      <c r="E25" s="68">
        <v>1</v>
      </c>
      <c r="F25" s="66"/>
      <c r="G25" s="66">
        <v>2.4</v>
      </c>
      <c r="H25" s="66"/>
      <c r="I25" s="61">
        <f t="shared" si="0"/>
        <v>-7.1999999999999993</v>
      </c>
      <c r="J25" s="58"/>
    </row>
    <row r="26" spans="1:10" s="56" customFormat="1" ht="14.25" customHeight="1">
      <c r="A26" s="49"/>
      <c r="B26" s="67" t="s">
        <v>403</v>
      </c>
      <c r="C26" s="63" t="s">
        <v>208</v>
      </c>
      <c r="D26" s="64">
        <v>-1</v>
      </c>
      <c r="E26" s="68">
        <v>2.1</v>
      </c>
      <c r="F26" s="66"/>
      <c r="G26" s="66">
        <v>0.9</v>
      </c>
      <c r="H26" s="66"/>
      <c r="I26" s="61">
        <f t="shared" si="0"/>
        <v>-1.8900000000000001</v>
      </c>
      <c r="J26" s="58"/>
    </row>
    <row r="27" spans="1:10" s="56" customFormat="1" ht="14.25" customHeight="1">
      <c r="A27" s="49"/>
      <c r="B27" s="81" t="s">
        <v>408</v>
      </c>
      <c r="C27" s="63" t="s">
        <v>208</v>
      </c>
      <c r="D27" s="64"/>
      <c r="E27" s="68"/>
      <c r="F27" s="66"/>
      <c r="G27" s="66"/>
      <c r="H27" s="66"/>
      <c r="I27" s="61">
        <f t="shared" si="0"/>
        <v>0</v>
      </c>
      <c r="J27" s="58"/>
    </row>
    <row r="28" spans="1:10" s="56" customFormat="1" ht="14.25" customHeight="1">
      <c r="A28" s="49"/>
      <c r="B28" s="67" t="s">
        <v>409</v>
      </c>
      <c r="C28" s="63" t="s">
        <v>208</v>
      </c>
      <c r="D28" s="64">
        <v>8</v>
      </c>
      <c r="E28" s="68">
        <v>1.5</v>
      </c>
      <c r="F28" s="66"/>
      <c r="G28" s="66">
        <v>1.5</v>
      </c>
      <c r="H28" s="66"/>
      <c r="I28" s="61">
        <f t="shared" si="0"/>
        <v>18</v>
      </c>
      <c r="J28" s="58"/>
    </row>
    <row r="29" spans="1:10" s="56" customFormat="1" ht="14.25" customHeight="1">
      <c r="A29" s="49"/>
      <c r="B29" s="69"/>
      <c r="C29" s="63"/>
      <c r="D29" s="64"/>
      <c r="E29" s="65"/>
      <c r="F29" s="66"/>
      <c r="H29" s="70" t="s">
        <v>34</v>
      </c>
      <c r="I29" s="60">
        <f>SUM(I15:I28)</f>
        <v>471.06199999999995</v>
      </c>
      <c r="J29" s="55">
        <f>+I29+I29*$J$2</f>
        <v>518.16819999999996</v>
      </c>
    </row>
    <row r="30" spans="1:10" s="56" customFormat="1" ht="14.25" customHeight="1">
      <c r="A30" s="49"/>
      <c r="B30" s="69"/>
      <c r="C30" s="63"/>
      <c r="D30" s="64"/>
      <c r="E30" s="65"/>
      <c r="F30" s="66"/>
      <c r="G30" s="66"/>
      <c r="H30" s="66"/>
      <c r="I30" s="60"/>
      <c r="J30" s="58"/>
    </row>
    <row r="31" spans="1:10" s="56" customFormat="1" ht="14.25" customHeight="1">
      <c r="A31" s="49"/>
      <c r="B31" s="69"/>
      <c r="C31" s="63"/>
      <c r="D31" s="64"/>
      <c r="E31" s="65"/>
      <c r="F31" s="66"/>
      <c r="G31" s="66"/>
      <c r="H31" s="66"/>
      <c r="I31" s="60"/>
      <c r="J31" s="58"/>
    </row>
    <row r="32" spans="1:10" s="56" customFormat="1" ht="14.25" customHeight="1">
      <c r="A32" s="49"/>
      <c r="B32" s="69"/>
      <c r="C32" s="63"/>
      <c r="D32" s="64"/>
      <c r="E32" s="65"/>
      <c r="F32" s="66"/>
      <c r="G32" s="66"/>
      <c r="H32" s="66"/>
      <c r="I32" s="60"/>
      <c r="J32" s="58"/>
    </row>
    <row r="33" spans="1:10" s="56" customFormat="1" ht="14.25" customHeight="1">
      <c r="A33" s="49"/>
      <c r="B33" s="69" t="s">
        <v>419</v>
      </c>
      <c r="C33" s="63" t="s">
        <v>288</v>
      </c>
      <c r="D33" s="64"/>
      <c r="E33" s="65"/>
      <c r="F33" s="66"/>
      <c r="G33" s="66"/>
      <c r="H33" s="66"/>
      <c r="I33" s="60"/>
      <c r="J33" s="58"/>
    </row>
    <row r="34" spans="1:10" s="56" customFormat="1" ht="14.25" customHeight="1">
      <c r="A34" s="49"/>
      <c r="B34" s="69"/>
      <c r="C34" s="63"/>
      <c r="D34" s="64"/>
      <c r="E34" s="65"/>
      <c r="F34" s="66"/>
      <c r="H34" s="70" t="s">
        <v>34</v>
      </c>
      <c r="I34" s="60">
        <f>SUM(I33)</f>
        <v>0</v>
      </c>
      <c r="J34" s="55">
        <f>+I34+I34*$J$2</f>
        <v>0</v>
      </c>
    </row>
    <row r="35" spans="1:10" s="56" customFormat="1" ht="14.25" customHeight="1">
      <c r="A35" s="49"/>
      <c r="B35" s="69"/>
      <c r="C35" s="63"/>
      <c r="D35" s="64"/>
      <c r="E35" s="65"/>
      <c r="F35" s="66"/>
      <c r="G35" s="66"/>
      <c r="H35" s="66"/>
      <c r="I35" s="60"/>
      <c r="J35" s="58"/>
    </row>
    <row r="36" spans="1:10" s="56" customFormat="1" ht="14.25" customHeight="1">
      <c r="A36" s="49"/>
      <c r="B36" s="69"/>
      <c r="C36" s="63"/>
      <c r="D36" s="64"/>
      <c r="E36" s="65"/>
      <c r="F36" s="66"/>
      <c r="G36" s="66"/>
      <c r="H36" s="66"/>
      <c r="I36" s="60"/>
      <c r="J36" s="58"/>
    </row>
    <row r="37" spans="1:10" s="56" customFormat="1" ht="14.25" customHeight="1">
      <c r="A37" s="49"/>
      <c r="B37" s="69"/>
      <c r="C37" s="63"/>
      <c r="D37" s="64"/>
      <c r="E37" s="65"/>
      <c r="F37" s="66"/>
      <c r="G37" s="66"/>
      <c r="H37" s="66"/>
      <c r="I37" s="60"/>
      <c r="J37" s="58"/>
    </row>
    <row r="38" spans="1:10" s="56" customFormat="1" ht="14.25" customHeight="1">
      <c r="A38" s="49"/>
      <c r="B38" s="69"/>
      <c r="C38" s="63"/>
      <c r="D38" s="64"/>
      <c r="E38" s="65"/>
      <c r="F38" s="66"/>
      <c r="G38" s="66"/>
      <c r="H38" s="66"/>
      <c r="I38" s="60"/>
      <c r="J38" s="58"/>
    </row>
    <row r="39" spans="1:10" s="56" customFormat="1" ht="14.25" customHeight="1">
      <c r="A39" s="49">
        <f>+A14+0.01</f>
        <v>2.0199999999999996</v>
      </c>
      <c r="B39" s="50" t="s">
        <v>26</v>
      </c>
      <c r="C39" s="63"/>
      <c r="D39" s="64"/>
      <c r="E39" s="65"/>
      <c r="F39" s="66"/>
      <c r="G39" s="66"/>
      <c r="H39" s="66"/>
      <c r="I39" s="61"/>
      <c r="J39" s="58"/>
    </row>
    <row r="40" spans="1:10" s="56" customFormat="1" ht="14.25" customHeight="1">
      <c r="A40" s="49"/>
      <c r="B40" s="69" t="s">
        <v>132</v>
      </c>
      <c r="C40" s="63"/>
      <c r="D40" s="64"/>
      <c r="E40" s="65"/>
      <c r="F40" s="66"/>
      <c r="G40" s="66"/>
      <c r="H40" s="66"/>
      <c r="I40" s="61"/>
      <c r="J40" s="58"/>
    </row>
    <row r="41" spans="1:10" s="56" customFormat="1" ht="14.25" customHeight="1">
      <c r="A41" s="49"/>
      <c r="B41" s="69" t="s">
        <v>133</v>
      </c>
      <c r="C41" s="63"/>
      <c r="D41" s="64"/>
      <c r="E41" s="65"/>
      <c r="F41" s="66"/>
      <c r="G41" s="66"/>
      <c r="H41" s="66"/>
      <c r="I41" s="61"/>
      <c r="J41" s="58"/>
    </row>
    <row r="42" spans="1:10" s="56" customFormat="1" ht="14.25" customHeight="1">
      <c r="A42" s="49"/>
      <c r="B42" s="69" t="s">
        <v>404</v>
      </c>
      <c r="C42" s="63" t="s">
        <v>50</v>
      </c>
      <c r="D42" s="64"/>
      <c r="E42" s="65"/>
      <c r="F42" s="66"/>
      <c r="G42" s="66"/>
      <c r="H42" s="66"/>
      <c r="I42" s="61">
        <f t="shared" ref="I42" si="2">PRODUCT(D42:H42)</f>
        <v>0</v>
      </c>
      <c r="J42" s="58"/>
    </row>
    <row r="43" spans="1:10" s="56" customFormat="1" ht="14.25" customHeight="1">
      <c r="A43" s="49"/>
      <c r="B43" s="69"/>
      <c r="C43" s="63"/>
      <c r="D43" s="64"/>
      <c r="E43" s="65"/>
      <c r="F43" s="66"/>
      <c r="H43" s="70" t="s">
        <v>34</v>
      </c>
      <c r="I43" s="60">
        <f>SUM(I42:I42)</f>
        <v>0</v>
      </c>
      <c r="J43" s="55">
        <f>+I43+I43*$J$2</f>
        <v>0</v>
      </c>
    </row>
    <row r="44" spans="1:10" s="56" customFormat="1" ht="14.25" customHeight="1">
      <c r="A44" s="49"/>
      <c r="B44" s="69"/>
      <c r="C44" s="63"/>
      <c r="D44" s="64"/>
      <c r="E44" s="65"/>
      <c r="F44" s="66"/>
      <c r="G44" s="66"/>
      <c r="H44" s="66"/>
      <c r="I44" s="61"/>
      <c r="J44" s="58"/>
    </row>
    <row r="45" spans="1:10" s="56" customFormat="1" ht="14.25" customHeight="1">
      <c r="A45" s="49">
        <f>+A39+0.01</f>
        <v>2.0299999999999994</v>
      </c>
      <c r="B45" s="50" t="s">
        <v>134</v>
      </c>
      <c r="C45" s="51"/>
      <c r="D45" s="64"/>
      <c r="E45" s="65"/>
      <c r="F45" s="66"/>
      <c r="G45" s="66"/>
      <c r="H45" s="66"/>
      <c r="I45" s="61"/>
      <c r="J45" s="58"/>
    </row>
    <row r="46" spans="1:10" s="56" customFormat="1" ht="14.25" customHeight="1">
      <c r="A46" s="49"/>
      <c r="B46" s="69" t="s">
        <v>267</v>
      </c>
      <c r="C46" s="63"/>
      <c r="D46" s="64"/>
      <c r="E46" s="65"/>
      <c r="F46" s="66"/>
      <c r="G46" s="66"/>
      <c r="H46" s="66"/>
      <c r="I46" s="61"/>
      <c r="J46" s="58"/>
    </row>
    <row r="47" spans="1:10" s="56" customFormat="1" ht="14.25" customHeight="1">
      <c r="A47" s="49"/>
      <c r="B47" s="67" t="s">
        <v>405</v>
      </c>
      <c r="C47" s="63" t="s">
        <v>208</v>
      </c>
      <c r="D47" s="96">
        <v>3</v>
      </c>
      <c r="E47" s="96">
        <f>E15+E18</f>
        <v>91.637999999999991</v>
      </c>
      <c r="F47" s="66"/>
      <c r="G47" s="66"/>
      <c r="H47" s="66"/>
      <c r="I47" s="61">
        <f t="shared" ref="I47:I51" si="3">PRODUCT(D47:H47)</f>
        <v>274.91399999999999</v>
      </c>
      <c r="J47" s="58"/>
    </row>
    <row r="48" spans="1:10" s="56" customFormat="1" ht="14.25" customHeight="1">
      <c r="A48" s="49"/>
      <c r="B48" s="67" t="s">
        <v>406</v>
      </c>
      <c r="C48" s="63" t="s">
        <v>208</v>
      </c>
      <c r="D48" s="79">
        <v>3</v>
      </c>
      <c r="E48" s="79">
        <f>E23+E24</f>
        <v>33.019999999999996</v>
      </c>
      <c r="F48" s="66"/>
      <c r="G48" s="66"/>
      <c r="H48" s="66"/>
      <c r="I48" s="61">
        <f t="shared" si="3"/>
        <v>99.059999999999988</v>
      </c>
      <c r="J48" s="58"/>
    </row>
    <row r="49" spans="1:10" s="56" customFormat="1" ht="14.25" customHeight="1">
      <c r="A49" s="49"/>
      <c r="B49" s="67"/>
      <c r="C49" s="63" t="s">
        <v>208</v>
      </c>
      <c r="D49" s="96"/>
      <c r="E49" s="96"/>
      <c r="F49" s="66"/>
      <c r="G49" s="66"/>
      <c r="H49" s="66"/>
      <c r="I49" s="61">
        <f t="shared" si="3"/>
        <v>0</v>
      </c>
      <c r="J49" s="58"/>
    </row>
    <row r="50" spans="1:10" s="56" customFormat="1" ht="14.25" customHeight="1">
      <c r="A50" s="49"/>
      <c r="B50" s="67"/>
      <c r="C50" s="63" t="s">
        <v>208</v>
      </c>
      <c r="D50" s="64"/>
      <c r="E50" s="68"/>
      <c r="F50" s="66"/>
      <c r="G50" s="66"/>
      <c r="H50" s="66"/>
      <c r="I50" s="61">
        <f t="shared" si="3"/>
        <v>0</v>
      </c>
      <c r="J50" s="58"/>
    </row>
    <row r="51" spans="1:10" s="56" customFormat="1" ht="14.25" customHeight="1">
      <c r="A51" s="49"/>
      <c r="B51" s="67"/>
      <c r="C51" s="63" t="s">
        <v>208</v>
      </c>
      <c r="D51" s="64"/>
      <c r="E51" s="68"/>
      <c r="F51" s="66"/>
      <c r="G51" s="66"/>
      <c r="H51" s="66"/>
      <c r="I51" s="61">
        <f t="shared" si="3"/>
        <v>0</v>
      </c>
      <c r="J51" s="58"/>
    </row>
    <row r="52" spans="1:10" s="56" customFormat="1" ht="14.25" customHeight="1">
      <c r="A52" s="49"/>
      <c r="B52" s="69"/>
      <c r="C52" s="63"/>
      <c r="D52" s="64"/>
      <c r="E52" s="65"/>
      <c r="F52" s="66"/>
      <c r="G52" s="66"/>
      <c r="H52" s="70" t="s">
        <v>34</v>
      </c>
      <c r="I52" s="60">
        <f>SUM(I47:I51)</f>
        <v>373.97399999999999</v>
      </c>
      <c r="J52" s="55">
        <f>+I52+I52*$J$2</f>
        <v>411.37139999999999</v>
      </c>
    </row>
    <row r="53" spans="1:10" s="56" customFormat="1" ht="14.25" customHeight="1">
      <c r="A53" s="49"/>
      <c r="B53" s="69"/>
      <c r="C53" s="63"/>
      <c r="D53" s="64"/>
      <c r="E53" s="65"/>
      <c r="F53" s="66"/>
      <c r="G53" s="66"/>
      <c r="H53" s="66"/>
      <c r="I53" s="61"/>
      <c r="J53" s="58"/>
    </row>
    <row r="54" spans="1:10" s="56" customFormat="1" ht="14.25" customHeight="1">
      <c r="A54" s="49">
        <f>+A45+0.01</f>
        <v>2.0399999999999991</v>
      </c>
      <c r="B54" s="50" t="s">
        <v>51</v>
      </c>
      <c r="C54" s="63"/>
      <c r="D54" s="64"/>
      <c r="E54" s="65"/>
      <c r="F54" s="66"/>
      <c r="G54" s="66"/>
      <c r="H54" s="66"/>
      <c r="I54" s="61"/>
      <c r="J54" s="58"/>
    </row>
    <row r="55" spans="1:10" s="56" customFormat="1" ht="14.25" customHeight="1">
      <c r="A55" s="49"/>
      <c r="B55" s="69"/>
      <c r="C55" s="63"/>
      <c r="D55" s="64"/>
      <c r="E55" s="65"/>
      <c r="F55" s="66"/>
      <c r="G55" s="66"/>
      <c r="H55" s="66"/>
      <c r="I55" s="61"/>
      <c r="J55" s="58"/>
    </row>
    <row r="56" spans="1:10" s="56" customFormat="1" ht="14.25" customHeight="1">
      <c r="A56" s="49"/>
      <c r="B56" s="69" t="s">
        <v>268</v>
      </c>
      <c r="C56" s="63" t="s">
        <v>208</v>
      </c>
      <c r="D56" s="64"/>
      <c r="E56" s="65"/>
      <c r="F56" s="66"/>
      <c r="G56" s="66"/>
      <c r="H56" s="66"/>
      <c r="I56" s="61">
        <f t="shared" ref="I56:I57" si="4">PRODUCT(D56:H56)</f>
        <v>0</v>
      </c>
      <c r="J56" s="58"/>
    </row>
    <row r="57" spans="1:10" s="56" customFormat="1" ht="14.25" customHeight="1">
      <c r="A57" s="49"/>
      <c r="B57" s="69" t="s">
        <v>269</v>
      </c>
      <c r="C57" s="63" t="s">
        <v>208</v>
      </c>
      <c r="D57" s="64"/>
      <c r="E57" s="65"/>
      <c r="F57" s="66"/>
      <c r="G57" s="66"/>
      <c r="H57" s="66"/>
      <c r="I57" s="61">
        <f t="shared" si="4"/>
        <v>0</v>
      </c>
      <c r="J57" s="58"/>
    </row>
    <row r="58" spans="1:10" s="56" customFormat="1" ht="14.25" customHeight="1">
      <c r="A58" s="49"/>
      <c r="B58" s="69"/>
      <c r="C58" s="63"/>
      <c r="D58" s="64"/>
      <c r="E58" s="65"/>
      <c r="F58" s="66"/>
      <c r="G58" s="66"/>
      <c r="H58" s="70" t="s">
        <v>34</v>
      </c>
      <c r="I58" s="60">
        <f>SUM(I56:I57)</f>
        <v>0</v>
      </c>
      <c r="J58" s="55">
        <f>+I58+I58*$J$2</f>
        <v>0</v>
      </c>
    </row>
    <row r="59" spans="1:10" s="56" customFormat="1" ht="14.25" customHeight="1">
      <c r="A59" s="49"/>
      <c r="B59" s="69"/>
      <c r="C59" s="63"/>
      <c r="D59" s="64"/>
      <c r="E59" s="65"/>
      <c r="F59" s="66"/>
      <c r="G59" s="66"/>
      <c r="H59" s="66"/>
      <c r="I59" s="61"/>
      <c r="J59" s="58"/>
    </row>
    <row r="60" spans="1:10" s="56" customFormat="1" ht="14.25" customHeight="1">
      <c r="A60" s="49">
        <f>+A51+0.01</f>
        <v>0.01</v>
      </c>
      <c r="B60" s="50" t="s">
        <v>307</v>
      </c>
      <c r="C60" s="63"/>
      <c r="D60" s="64"/>
      <c r="E60" s="65"/>
      <c r="F60" s="66"/>
      <c r="G60" s="66"/>
      <c r="H60" s="66"/>
      <c r="I60" s="61"/>
      <c r="J60" s="58"/>
    </row>
    <row r="61" spans="1:10" s="56" customFormat="1" ht="14.25" customHeight="1">
      <c r="A61" s="49"/>
      <c r="B61" s="69"/>
      <c r="C61" s="63"/>
      <c r="D61" s="64"/>
      <c r="E61" s="65"/>
      <c r="F61" s="66"/>
      <c r="G61" s="66"/>
      <c r="H61" s="66"/>
      <c r="I61" s="61"/>
      <c r="J61" s="58"/>
    </row>
    <row r="62" spans="1:10" s="56" customFormat="1" ht="14.25" customHeight="1">
      <c r="A62" s="49"/>
      <c r="B62" s="69" t="s">
        <v>407</v>
      </c>
      <c r="C62" s="63" t="s">
        <v>50</v>
      </c>
      <c r="D62" s="64">
        <f>1.85+2.6+2.6</f>
        <v>7.0500000000000007</v>
      </c>
      <c r="E62" s="65"/>
      <c r="F62" s="66"/>
      <c r="G62" s="66"/>
      <c r="H62" s="66"/>
      <c r="I62" s="61">
        <f t="shared" ref="I62:I63" si="5">PRODUCT(D62:H62)</f>
        <v>7.0500000000000007</v>
      </c>
      <c r="J62" s="58"/>
    </row>
    <row r="63" spans="1:10" s="56" customFormat="1" ht="14.25" customHeight="1">
      <c r="A63" s="49"/>
      <c r="B63" s="69" t="s">
        <v>453</v>
      </c>
      <c r="C63" s="63" t="s">
        <v>50</v>
      </c>
      <c r="D63" s="64">
        <f>1.84+1.2</f>
        <v>3.04</v>
      </c>
      <c r="E63" s="65"/>
      <c r="F63" s="66"/>
      <c r="G63" s="66"/>
      <c r="H63" s="66"/>
      <c r="I63" s="61">
        <f t="shared" si="5"/>
        <v>3.04</v>
      </c>
      <c r="J63" s="58"/>
    </row>
    <row r="64" spans="1:10" s="56" customFormat="1" ht="14.25" customHeight="1">
      <c r="A64" s="49"/>
      <c r="B64" s="69"/>
      <c r="C64" s="63"/>
      <c r="D64" s="64"/>
      <c r="E64" s="65"/>
      <c r="F64" s="66"/>
      <c r="G64" s="66"/>
      <c r="H64" s="70" t="s">
        <v>34</v>
      </c>
      <c r="I64" s="60">
        <f>SUM(I62:I63)</f>
        <v>10.09</v>
      </c>
      <c r="J64" s="55">
        <f>+I64+I64*$J$2</f>
        <v>11.099</v>
      </c>
    </row>
    <row r="65" spans="1:10" s="56" customFormat="1" ht="14.25" customHeight="1">
      <c r="A65" s="49"/>
      <c r="B65" s="69"/>
      <c r="C65" s="63"/>
      <c r="D65" s="64"/>
      <c r="E65" s="65"/>
      <c r="F65" s="66"/>
      <c r="G65" s="66"/>
      <c r="H65" s="66"/>
      <c r="I65" s="61"/>
      <c r="J65" s="58"/>
    </row>
    <row r="66" spans="1:10" s="56" customFormat="1" ht="14.25" customHeight="1">
      <c r="A66" s="49"/>
      <c r="B66" s="69"/>
      <c r="C66" s="63"/>
      <c r="D66" s="64"/>
      <c r="E66" s="65"/>
      <c r="F66" s="66"/>
      <c r="G66" s="66"/>
      <c r="H66" s="66"/>
      <c r="I66" s="61"/>
      <c r="J66" s="58"/>
    </row>
    <row r="67" spans="1:10" s="56" customFormat="1" ht="14.25" customHeight="1">
      <c r="A67" s="49"/>
      <c r="B67" s="50" t="s">
        <v>151</v>
      </c>
      <c r="C67" s="51"/>
      <c r="D67" s="64"/>
      <c r="E67" s="65"/>
      <c r="F67" s="66"/>
      <c r="G67" s="66"/>
      <c r="H67" s="66"/>
      <c r="I67" s="60"/>
      <c r="J67" s="58"/>
    </row>
    <row r="68" spans="1:10" s="56" customFormat="1" ht="14.25" customHeight="1">
      <c r="A68" s="49"/>
      <c r="B68" s="69" t="s">
        <v>398</v>
      </c>
      <c r="C68" s="63" t="s">
        <v>208</v>
      </c>
      <c r="D68" s="64">
        <v>1</v>
      </c>
      <c r="E68" s="65">
        <v>97.8</v>
      </c>
      <c r="F68" s="66"/>
      <c r="G68" s="66"/>
      <c r="H68" s="66"/>
      <c r="I68" s="61">
        <f t="shared" ref="I68:I81" si="6">PRODUCT(D68:H68)</f>
        <v>97.8</v>
      </c>
      <c r="J68" s="58"/>
    </row>
    <row r="69" spans="1:10" s="56" customFormat="1" ht="14.25" customHeight="1">
      <c r="A69" s="49"/>
      <c r="B69" s="69"/>
      <c r="C69" s="63" t="s">
        <v>208</v>
      </c>
      <c r="D69" s="64">
        <v>1</v>
      </c>
      <c r="E69" s="65">
        <v>94.9</v>
      </c>
      <c r="F69" s="66">
        <v>0.4</v>
      </c>
      <c r="G69" s="66"/>
      <c r="H69" s="66"/>
      <c r="I69" s="61">
        <f t="shared" si="6"/>
        <v>37.96</v>
      </c>
      <c r="J69" s="58"/>
    </row>
    <row r="70" spans="1:10" s="56" customFormat="1" ht="14.25" customHeight="1">
      <c r="A70" s="49"/>
      <c r="B70" s="69" t="s">
        <v>410</v>
      </c>
      <c r="C70" s="63" t="s">
        <v>208</v>
      </c>
      <c r="D70" s="64">
        <v>1</v>
      </c>
      <c r="E70" s="65">
        <v>57.4</v>
      </c>
      <c r="F70" s="66"/>
      <c r="G70" s="66"/>
      <c r="H70" s="66"/>
      <c r="I70" s="61">
        <f t="shared" si="6"/>
        <v>57.4</v>
      </c>
      <c r="J70" s="58"/>
    </row>
    <row r="71" spans="1:10" s="56" customFormat="1" ht="14.25" customHeight="1">
      <c r="A71" s="49"/>
      <c r="B71" s="69"/>
      <c r="C71" s="63" t="s">
        <v>208</v>
      </c>
      <c r="D71" s="64">
        <v>1</v>
      </c>
      <c r="E71" s="65">
        <v>77.5</v>
      </c>
      <c r="F71" s="66">
        <v>0.4</v>
      </c>
      <c r="G71" s="66"/>
      <c r="H71" s="66"/>
      <c r="I71" s="61">
        <f t="shared" si="6"/>
        <v>31</v>
      </c>
      <c r="J71" s="58"/>
    </row>
    <row r="72" spans="1:10" s="56" customFormat="1" ht="14.25" customHeight="1">
      <c r="A72" s="49"/>
      <c r="B72" s="69" t="s">
        <v>411</v>
      </c>
      <c r="C72" s="63" t="s">
        <v>208</v>
      </c>
      <c r="D72" s="64">
        <v>1</v>
      </c>
      <c r="E72" s="65">
        <v>9.6999999999999993</v>
      </c>
      <c r="F72" s="66"/>
      <c r="G72" s="66"/>
      <c r="H72" s="66"/>
      <c r="I72" s="61">
        <f t="shared" si="6"/>
        <v>9.6999999999999993</v>
      </c>
      <c r="J72" s="58"/>
    </row>
    <row r="73" spans="1:10" s="56" customFormat="1" ht="14.25" customHeight="1">
      <c r="A73" s="49"/>
      <c r="B73" s="69"/>
      <c r="C73" s="63" t="s">
        <v>208</v>
      </c>
      <c r="D73" s="64">
        <v>1</v>
      </c>
      <c r="E73" s="65">
        <v>18.2</v>
      </c>
      <c r="F73" s="66">
        <v>0.4</v>
      </c>
      <c r="G73" s="66"/>
      <c r="H73" s="66"/>
      <c r="I73" s="61">
        <f t="shared" si="6"/>
        <v>7.28</v>
      </c>
      <c r="J73" s="58"/>
    </row>
    <row r="74" spans="1:10" s="56" customFormat="1" ht="14.25" customHeight="1">
      <c r="A74" s="49"/>
      <c r="B74" s="69" t="s">
        <v>412</v>
      </c>
      <c r="C74" s="63" t="s">
        <v>208</v>
      </c>
      <c r="D74" s="64">
        <v>-1</v>
      </c>
      <c r="E74" s="65">
        <v>3.5</v>
      </c>
      <c r="F74" s="66">
        <v>0.4</v>
      </c>
      <c r="G74" s="66"/>
      <c r="H74" s="66"/>
      <c r="I74" s="61">
        <f t="shared" si="6"/>
        <v>-1.4000000000000001</v>
      </c>
      <c r="J74" s="58"/>
    </row>
    <row r="75" spans="1:10" s="56" customFormat="1" ht="14.25" customHeight="1">
      <c r="A75" s="49"/>
      <c r="B75" s="69" t="s">
        <v>413</v>
      </c>
      <c r="C75" s="63" t="s">
        <v>208</v>
      </c>
      <c r="D75" s="64">
        <v>1</v>
      </c>
      <c r="E75" s="65">
        <v>13.6</v>
      </c>
      <c r="F75" s="66"/>
      <c r="G75" s="66"/>
      <c r="H75" s="66"/>
      <c r="I75" s="61">
        <f t="shared" si="6"/>
        <v>13.6</v>
      </c>
      <c r="J75" s="58"/>
    </row>
    <row r="76" spans="1:10" s="56" customFormat="1" ht="14.25" customHeight="1">
      <c r="A76" s="49"/>
      <c r="B76" s="69"/>
      <c r="C76" s="63" t="s">
        <v>208</v>
      </c>
      <c r="D76" s="64">
        <v>1</v>
      </c>
      <c r="E76" s="65">
        <v>16.2</v>
      </c>
      <c r="F76" s="66">
        <v>0.4</v>
      </c>
      <c r="G76" s="66"/>
      <c r="H76" s="66"/>
      <c r="I76" s="61">
        <f t="shared" si="6"/>
        <v>6.48</v>
      </c>
      <c r="J76" s="58"/>
    </row>
    <row r="77" spans="1:10" s="56" customFormat="1" ht="14.25" customHeight="1">
      <c r="A77" s="49"/>
      <c r="B77" s="69" t="s">
        <v>414</v>
      </c>
      <c r="C77" s="63" t="s">
        <v>208</v>
      </c>
      <c r="D77" s="64">
        <v>1</v>
      </c>
      <c r="E77" s="65">
        <v>6.2</v>
      </c>
      <c r="F77" s="66"/>
      <c r="G77" s="66"/>
      <c r="H77" s="66"/>
      <c r="I77" s="61">
        <f t="shared" si="6"/>
        <v>6.2</v>
      </c>
      <c r="J77" s="58"/>
    </row>
    <row r="78" spans="1:10" s="56" customFormat="1" ht="14.25" customHeight="1">
      <c r="A78" s="49"/>
      <c r="B78" s="69"/>
      <c r="C78" s="63" t="s">
        <v>208</v>
      </c>
      <c r="D78" s="64">
        <v>1</v>
      </c>
      <c r="E78" s="65">
        <v>14.1</v>
      </c>
      <c r="F78" s="66">
        <v>0.4</v>
      </c>
      <c r="G78" s="66"/>
      <c r="H78" s="66"/>
      <c r="I78" s="61">
        <f t="shared" si="6"/>
        <v>5.6400000000000006</v>
      </c>
      <c r="J78" s="58"/>
    </row>
    <row r="79" spans="1:10" s="56" customFormat="1" ht="14.25" customHeight="1">
      <c r="A79" s="49"/>
      <c r="B79" s="69" t="s">
        <v>415</v>
      </c>
      <c r="C79" s="63" t="s">
        <v>208</v>
      </c>
      <c r="D79" s="64">
        <v>1</v>
      </c>
      <c r="E79" s="65">
        <v>5.6</v>
      </c>
      <c r="F79" s="66"/>
      <c r="G79" s="66"/>
      <c r="H79" s="66"/>
      <c r="I79" s="61">
        <f t="shared" si="6"/>
        <v>5.6</v>
      </c>
      <c r="J79" s="58"/>
    </row>
    <row r="80" spans="1:10" s="56" customFormat="1" ht="14.25" customHeight="1">
      <c r="A80" s="49"/>
      <c r="B80" s="69"/>
      <c r="C80" s="63" t="s">
        <v>208</v>
      </c>
      <c r="D80" s="64">
        <v>1</v>
      </c>
      <c r="E80" s="65">
        <v>10.9</v>
      </c>
      <c r="F80" s="66">
        <v>0.4</v>
      </c>
      <c r="G80" s="66"/>
      <c r="H80" s="66"/>
      <c r="I80" s="61">
        <f t="shared" si="6"/>
        <v>4.3600000000000003</v>
      </c>
      <c r="J80" s="58"/>
    </row>
    <row r="81" spans="1:10" s="56" customFormat="1" ht="14.25" customHeight="1">
      <c r="A81" s="49"/>
      <c r="B81" s="69"/>
      <c r="C81" s="63" t="s">
        <v>208</v>
      </c>
      <c r="D81" s="64"/>
      <c r="E81" s="65"/>
      <c r="F81" s="66"/>
      <c r="G81" s="66"/>
      <c r="H81" s="66"/>
      <c r="I81" s="61">
        <f t="shared" si="6"/>
        <v>0</v>
      </c>
      <c r="J81" s="58"/>
    </row>
    <row r="82" spans="1:10" s="56" customFormat="1" ht="14.25" customHeight="1">
      <c r="A82" s="49"/>
      <c r="B82" s="69"/>
      <c r="C82" s="63"/>
      <c r="D82" s="64"/>
      <c r="E82" s="65"/>
      <c r="F82" s="66"/>
      <c r="G82" s="66"/>
      <c r="H82" s="70" t="s">
        <v>34</v>
      </c>
      <c r="I82" s="60">
        <f>SUM(I68:I81)</f>
        <v>281.62</v>
      </c>
      <c r="J82" s="55">
        <f>+I82+I82*$J$2</f>
        <v>309.78199999999998</v>
      </c>
    </row>
    <row r="83" spans="1:10" s="56" customFormat="1" ht="14.25" customHeight="1">
      <c r="A83" s="49"/>
      <c r="B83" s="69"/>
      <c r="C83" s="63"/>
      <c r="D83" s="64"/>
      <c r="E83" s="65"/>
      <c r="F83" s="66"/>
      <c r="G83" s="66"/>
      <c r="H83" s="66"/>
      <c r="I83" s="60"/>
      <c r="J83" s="58"/>
    </row>
    <row r="84" spans="1:10" s="56" customFormat="1" ht="14.25" customHeight="1">
      <c r="A84" s="49">
        <v>5</v>
      </c>
      <c r="B84" s="50" t="s">
        <v>52</v>
      </c>
      <c r="C84" s="63"/>
      <c r="D84" s="64"/>
      <c r="E84" s="65"/>
      <c r="F84" s="66"/>
      <c r="G84" s="66"/>
      <c r="H84" s="66"/>
      <c r="I84" s="61">
        <f>F84*E84</f>
        <v>0</v>
      </c>
      <c r="J84" s="58"/>
    </row>
    <row r="85" spans="1:10" s="56" customFormat="1" ht="14.25" customHeight="1">
      <c r="A85" s="49"/>
      <c r="B85" s="69"/>
      <c r="C85" s="63"/>
      <c r="D85" s="64"/>
      <c r="E85" s="65"/>
      <c r="F85" s="66"/>
      <c r="G85" s="66"/>
      <c r="H85" s="66"/>
      <c r="I85" s="61"/>
      <c r="J85" s="58"/>
    </row>
    <row r="86" spans="1:10" s="56" customFormat="1" ht="14.25" customHeight="1">
      <c r="A86" s="49"/>
      <c r="B86" s="69" t="s">
        <v>291</v>
      </c>
      <c r="C86" s="63" t="s">
        <v>288</v>
      </c>
      <c r="D86" s="64">
        <v>1</v>
      </c>
      <c r="E86" s="65">
        <f>I5</f>
        <v>191</v>
      </c>
      <c r="F86" s="66"/>
      <c r="G86" s="66">
        <v>6.5000000000000002E-2</v>
      </c>
      <c r="H86" s="66"/>
      <c r="I86" s="61">
        <f t="shared" ref="I86" si="7">PRODUCT(D86:H86)</f>
        <v>12.415000000000001</v>
      </c>
      <c r="J86" s="58"/>
    </row>
    <row r="87" spans="1:10" s="56" customFormat="1" ht="14.25" customHeight="1">
      <c r="A87" s="49"/>
      <c r="B87" s="69"/>
      <c r="C87" s="63"/>
      <c r="D87" s="64"/>
      <c r="E87" s="65"/>
      <c r="F87" s="66"/>
      <c r="G87" s="66"/>
      <c r="H87" s="70" t="s">
        <v>34</v>
      </c>
      <c r="I87" s="60">
        <f>SUM(I86)</f>
        <v>12.415000000000001</v>
      </c>
      <c r="J87" s="55">
        <f>+I87+I87*$J$2</f>
        <v>13.656500000000001</v>
      </c>
    </row>
    <row r="88" spans="1:10" s="56" customFormat="1" ht="14.25" customHeight="1">
      <c r="A88" s="49"/>
      <c r="B88" s="69"/>
      <c r="C88" s="63"/>
      <c r="D88" s="64"/>
      <c r="E88" s="65"/>
      <c r="F88" s="66"/>
      <c r="G88" s="66"/>
      <c r="H88" s="66"/>
      <c r="I88" s="61"/>
      <c r="J88" s="58"/>
    </row>
    <row r="89" spans="1:10" s="56" customFormat="1" ht="14.25" customHeight="1">
      <c r="A89" s="49" t="s">
        <v>135</v>
      </c>
      <c r="B89" s="50" t="s">
        <v>53</v>
      </c>
      <c r="C89" s="51"/>
      <c r="D89" s="64"/>
      <c r="E89" s="65"/>
      <c r="F89" s="66"/>
      <c r="G89" s="66"/>
      <c r="H89" s="66"/>
      <c r="I89" s="61"/>
      <c r="J89" s="58"/>
    </row>
    <row r="90" spans="1:10" s="56" customFormat="1" ht="14.25" customHeight="1">
      <c r="A90" s="49"/>
      <c r="B90" s="50" t="s">
        <v>54</v>
      </c>
      <c r="C90" s="51"/>
      <c r="D90" s="64"/>
      <c r="E90" s="65"/>
      <c r="F90" s="66"/>
      <c r="G90" s="66"/>
      <c r="H90" s="66"/>
      <c r="I90" s="61"/>
      <c r="J90" s="58"/>
    </row>
    <row r="91" spans="1:10" s="56" customFormat="1" ht="14.25" customHeight="1">
      <c r="A91" s="49"/>
      <c r="B91" s="50" t="s">
        <v>136</v>
      </c>
      <c r="C91" s="51"/>
      <c r="D91" s="67"/>
      <c r="E91" s="67"/>
      <c r="F91" s="67"/>
      <c r="G91" s="67"/>
      <c r="H91" s="67"/>
      <c r="I91" s="71"/>
      <c r="J91" s="58"/>
    </row>
    <row r="92" spans="1:10" s="56" customFormat="1" ht="14.25" customHeight="1">
      <c r="A92" s="49"/>
      <c r="B92" s="69"/>
      <c r="C92" s="63" t="s">
        <v>208</v>
      </c>
      <c r="D92" s="64"/>
      <c r="E92" s="65"/>
      <c r="F92" s="66"/>
      <c r="G92" s="66"/>
      <c r="H92" s="66"/>
      <c r="I92" s="61">
        <f t="shared" ref="I92:I95" si="8">PRODUCT(D92:H92)</f>
        <v>0</v>
      </c>
      <c r="J92" s="58"/>
    </row>
    <row r="93" spans="1:10" s="56" customFormat="1" ht="14.25" customHeight="1">
      <c r="A93" s="49"/>
      <c r="B93" s="69"/>
      <c r="C93" s="63" t="s">
        <v>208</v>
      </c>
      <c r="D93" s="64"/>
      <c r="E93" s="65"/>
      <c r="F93" s="66"/>
      <c r="G93" s="66"/>
      <c r="H93" s="66"/>
      <c r="I93" s="61">
        <f t="shared" si="8"/>
        <v>0</v>
      </c>
      <c r="J93" s="58"/>
    </row>
    <row r="94" spans="1:10" s="56" customFormat="1" ht="14.25" customHeight="1">
      <c r="A94" s="49"/>
      <c r="B94" s="69"/>
      <c r="C94" s="63" t="s">
        <v>208</v>
      </c>
      <c r="D94" s="64"/>
      <c r="E94" s="65"/>
      <c r="F94" s="66"/>
      <c r="G94" s="66"/>
      <c r="H94" s="66"/>
      <c r="I94" s="61">
        <f t="shared" si="8"/>
        <v>0</v>
      </c>
      <c r="J94" s="58"/>
    </row>
    <row r="95" spans="1:10" s="56" customFormat="1" ht="14.25" customHeight="1">
      <c r="A95" s="49"/>
      <c r="B95" s="69" t="s">
        <v>283</v>
      </c>
      <c r="C95" s="63" t="s">
        <v>208</v>
      </c>
      <c r="D95" s="64"/>
      <c r="E95" s="65"/>
      <c r="F95" s="66"/>
      <c r="G95" s="66"/>
      <c r="H95" s="66"/>
      <c r="I95" s="61">
        <f t="shared" si="8"/>
        <v>0</v>
      </c>
      <c r="J95" s="58"/>
    </row>
    <row r="96" spans="1:10" s="56" customFormat="1" ht="14.25" customHeight="1">
      <c r="A96" s="49"/>
      <c r="B96" s="69"/>
      <c r="C96" s="63"/>
      <c r="D96" s="64"/>
      <c r="E96" s="65"/>
      <c r="F96" s="66"/>
      <c r="G96" s="66"/>
      <c r="H96" s="70" t="s">
        <v>34</v>
      </c>
      <c r="I96" s="60">
        <f>SUM(I92:I95)</f>
        <v>0</v>
      </c>
      <c r="J96" s="55">
        <f>+I96+I96*$J$2</f>
        <v>0</v>
      </c>
    </row>
    <row r="97" spans="1:10" s="56" customFormat="1" ht="14.25" customHeight="1">
      <c r="A97" s="49"/>
      <c r="B97" s="72"/>
      <c r="C97" s="49"/>
      <c r="D97" s="64"/>
      <c r="E97" s="65"/>
      <c r="F97" s="66"/>
      <c r="G97" s="66"/>
      <c r="H97" s="66"/>
      <c r="I97" s="61"/>
      <c r="J97" s="58"/>
    </row>
    <row r="98" spans="1:10" s="56" customFormat="1" ht="14.25" customHeight="1">
      <c r="A98" s="49">
        <v>6</v>
      </c>
      <c r="B98" s="50" t="s">
        <v>261</v>
      </c>
      <c r="C98" s="51"/>
      <c r="D98" s="64"/>
      <c r="E98" s="73"/>
      <c r="F98" s="74"/>
      <c r="G98" s="74"/>
      <c r="H98" s="74"/>
      <c r="I98" s="61"/>
      <c r="J98" s="58"/>
    </row>
    <row r="99" spans="1:10" s="56" customFormat="1" ht="14.25" customHeight="1">
      <c r="A99" s="49"/>
      <c r="B99" s="75" t="s">
        <v>285</v>
      </c>
      <c r="C99" s="51"/>
      <c r="D99" s="64"/>
      <c r="E99" s="73"/>
      <c r="F99" s="74"/>
      <c r="G99" s="74"/>
      <c r="H99" s="74"/>
      <c r="I99" s="61"/>
      <c r="J99" s="58"/>
    </row>
    <row r="100" spans="1:10" s="56" customFormat="1" ht="14.25" customHeight="1">
      <c r="A100" s="49"/>
      <c r="B100" s="67" t="s">
        <v>398</v>
      </c>
      <c r="C100" s="63" t="s">
        <v>208</v>
      </c>
      <c r="D100" s="64">
        <v>1</v>
      </c>
      <c r="E100" s="68">
        <f>25.7+6.6+3.245</f>
        <v>35.544999999999995</v>
      </c>
      <c r="F100" s="66"/>
      <c r="G100" s="66">
        <v>4</v>
      </c>
      <c r="H100" s="66">
        <v>2</v>
      </c>
      <c r="I100" s="61">
        <f>PRODUCT(D100:H100)</f>
        <v>284.35999999999996</v>
      </c>
      <c r="J100" s="58"/>
    </row>
    <row r="101" spans="1:10" s="56" customFormat="1" ht="14.25" customHeight="1">
      <c r="A101" s="49"/>
      <c r="B101" s="67" t="s">
        <v>21</v>
      </c>
      <c r="C101" s="63" t="s">
        <v>208</v>
      </c>
      <c r="D101" s="64">
        <v>-3</v>
      </c>
      <c r="E101" s="68">
        <v>1</v>
      </c>
      <c r="F101" s="66"/>
      <c r="G101" s="66">
        <v>2.4</v>
      </c>
      <c r="H101" s="66">
        <v>2</v>
      </c>
      <c r="I101" s="61">
        <f t="shared" ref="I101:I106" si="9">PRODUCT(D101:H101)</f>
        <v>-14.399999999999999</v>
      </c>
      <c r="J101" s="58"/>
    </row>
    <row r="102" spans="1:10" s="56" customFormat="1" ht="14.25" customHeight="1">
      <c r="A102" s="49"/>
      <c r="B102" s="67" t="s">
        <v>21</v>
      </c>
      <c r="C102" s="63" t="s">
        <v>208</v>
      </c>
      <c r="D102" s="64">
        <v>-1</v>
      </c>
      <c r="E102" s="68">
        <v>1.7</v>
      </c>
      <c r="F102" s="66"/>
      <c r="G102" s="66">
        <v>2.4</v>
      </c>
      <c r="H102" s="66">
        <v>2</v>
      </c>
      <c r="I102" s="61">
        <f t="shared" si="9"/>
        <v>-8.16</v>
      </c>
      <c r="J102" s="58"/>
    </row>
    <row r="103" spans="1:10" s="56" customFormat="1" ht="14.25" customHeight="1">
      <c r="A103" s="49"/>
      <c r="B103" s="67" t="s">
        <v>397</v>
      </c>
      <c r="C103" s="63" t="s">
        <v>208</v>
      </c>
      <c r="D103" s="64">
        <v>1</v>
      </c>
      <c r="E103" s="68">
        <f>4.9+7.33+2.63+1.33+4.8+2.835+2.7+0.78+2.27+1.45+2.06+2.7+7.329+4.5+2.279+4.6+0.8+0.8</f>
        <v>56.092999999999996</v>
      </c>
      <c r="F103" s="66"/>
      <c r="G103" s="66">
        <v>4</v>
      </c>
      <c r="H103" s="66">
        <v>2</v>
      </c>
      <c r="I103" s="61">
        <f t="shared" si="9"/>
        <v>448.74399999999997</v>
      </c>
      <c r="J103" s="58"/>
    </row>
    <row r="104" spans="1:10" s="56" customFormat="1" ht="14.25" customHeight="1">
      <c r="A104" s="49"/>
      <c r="B104" s="67" t="s">
        <v>21</v>
      </c>
      <c r="C104" s="63" t="s">
        <v>208</v>
      </c>
      <c r="D104" s="64">
        <v>-4</v>
      </c>
      <c r="E104" s="68">
        <v>1</v>
      </c>
      <c r="F104" s="66"/>
      <c r="G104" s="66">
        <v>2.4</v>
      </c>
      <c r="H104" s="66">
        <v>2</v>
      </c>
      <c r="I104" s="61">
        <f t="shared" si="9"/>
        <v>-19.2</v>
      </c>
      <c r="J104" s="58"/>
    </row>
    <row r="105" spans="1:10" s="56" customFormat="1" ht="14.25" customHeight="1">
      <c r="A105" s="49"/>
      <c r="B105" s="67" t="s">
        <v>21</v>
      </c>
      <c r="C105" s="63" t="s">
        <v>208</v>
      </c>
      <c r="D105" s="64">
        <v>-4</v>
      </c>
      <c r="E105" s="68">
        <v>0.75</v>
      </c>
      <c r="F105" s="66"/>
      <c r="G105" s="66">
        <v>2.4</v>
      </c>
      <c r="H105" s="66">
        <v>2</v>
      </c>
      <c r="I105" s="61">
        <f t="shared" si="9"/>
        <v>-14.399999999999999</v>
      </c>
      <c r="J105" s="58"/>
    </row>
    <row r="106" spans="1:10" s="56" customFormat="1" ht="14.25" customHeight="1">
      <c r="A106" s="49"/>
      <c r="B106" s="67" t="s">
        <v>399</v>
      </c>
      <c r="C106" s="63" t="s">
        <v>208</v>
      </c>
      <c r="D106" s="64">
        <v>-1</v>
      </c>
      <c r="E106" s="68">
        <f>1.6+1.9</f>
        <v>3.5</v>
      </c>
      <c r="F106" s="66"/>
      <c r="G106" s="66">
        <v>2.4</v>
      </c>
      <c r="H106" s="66">
        <v>2</v>
      </c>
      <c r="I106" s="61">
        <f t="shared" si="9"/>
        <v>-16.8</v>
      </c>
      <c r="J106" s="58"/>
    </row>
    <row r="107" spans="1:10" s="56" customFormat="1" ht="14.25" customHeight="1">
      <c r="A107" s="49"/>
      <c r="B107" s="81" t="s">
        <v>400</v>
      </c>
      <c r="C107" s="63"/>
      <c r="D107" s="64"/>
      <c r="E107" s="68"/>
      <c r="F107" s="66"/>
      <c r="G107" s="66"/>
      <c r="H107" s="66"/>
      <c r="I107" s="61"/>
      <c r="J107" s="58"/>
    </row>
    <row r="108" spans="1:10" s="56" customFormat="1" ht="14.25" customHeight="1">
      <c r="A108" s="49"/>
      <c r="B108" s="67" t="s">
        <v>401</v>
      </c>
      <c r="C108" s="63" t="s">
        <v>208</v>
      </c>
      <c r="D108" s="64">
        <v>1</v>
      </c>
      <c r="E108" s="68">
        <f>4.2+4.2+3.5+3.5+0.8</f>
        <v>16.2</v>
      </c>
      <c r="F108" s="66"/>
      <c r="G108" s="66">
        <v>4</v>
      </c>
      <c r="H108" s="66">
        <v>2</v>
      </c>
      <c r="I108" s="61">
        <f t="shared" ref="I108:I113" si="10">PRODUCT(D108:H108)</f>
        <v>129.6</v>
      </c>
      <c r="J108" s="58"/>
    </row>
    <row r="109" spans="1:10" s="56" customFormat="1" ht="14.25" customHeight="1">
      <c r="A109" s="49"/>
      <c r="B109" s="67" t="s">
        <v>402</v>
      </c>
      <c r="C109" s="63" t="s">
        <v>208</v>
      </c>
      <c r="D109" s="64">
        <v>1</v>
      </c>
      <c r="E109" s="68">
        <f>5.1+5.1+2.4+1.51+1.31+0.6+0.8</f>
        <v>16.82</v>
      </c>
      <c r="F109" s="66"/>
      <c r="G109" s="66">
        <v>4</v>
      </c>
      <c r="H109" s="66">
        <v>2</v>
      </c>
      <c r="I109" s="61">
        <f t="shared" si="10"/>
        <v>134.56</v>
      </c>
      <c r="J109" s="58"/>
    </row>
    <row r="110" spans="1:10" s="56" customFormat="1" ht="14.25" customHeight="1">
      <c r="A110" s="49"/>
      <c r="B110" s="67" t="s">
        <v>21</v>
      </c>
      <c r="C110" s="63" t="s">
        <v>208</v>
      </c>
      <c r="D110" s="64">
        <v>-3</v>
      </c>
      <c r="E110" s="68">
        <v>1</v>
      </c>
      <c r="F110" s="66"/>
      <c r="G110" s="66">
        <v>2.4</v>
      </c>
      <c r="H110" s="66">
        <v>2</v>
      </c>
      <c r="I110" s="61">
        <f t="shared" si="10"/>
        <v>-14.399999999999999</v>
      </c>
      <c r="J110" s="58"/>
    </row>
    <row r="111" spans="1:10" s="56" customFormat="1" ht="14.25" customHeight="1">
      <c r="A111" s="49"/>
      <c r="B111" s="67" t="s">
        <v>403</v>
      </c>
      <c r="C111" s="63" t="s">
        <v>208</v>
      </c>
      <c r="D111" s="64">
        <v>-1</v>
      </c>
      <c r="E111" s="68">
        <v>2.1</v>
      </c>
      <c r="F111" s="66"/>
      <c r="G111" s="66">
        <v>0.9</v>
      </c>
      <c r="H111" s="66">
        <v>2</v>
      </c>
      <c r="I111" s="61">
        <f t="shared" si="10"/>
        <v>-3.7800000000000002</v>
      </c>
      <c r="J111" s="58"/>
    </row>
    <row r="112" spans="1:10" s="56" customFormat="1" ht="14.25" customHeight="1">
      <c r="A112" s="49"/>
      <c r="B112" s="81" t="s">
        <v>408</v>
      </c>
      <c r="C112" s="63" t="s">
        <v>208</v>
      </c>
      <c r="D112" s="64"/>
      <c r="E112" s="68"/>
      <c r="F112" s="66"/>
      <c r="G112" s="66"/>
      <c r="H112" s="66"/>
      <c r="I112" s="61">
        <f t="shared" si="10"/>
        <v>0</v>
      </c>
      <c r="J112" s="58"/>
    </row>
    <row r="113" spans="1:10" s="56" customFormat="1" ht="14.25" customHeight="1">
      <c r="A113" s="49"/>
      <c r="B113" s="67" t="s">
        <v>409</v>
      </c>
      <c r="C113" s="63" t="s">
        <v>208</v>
      </c>
      <c r="D113" s="64">
        <v>8</v>
      </c>
      <c r="E113" s="68">
        <v>1.5</v>
      </c>
      <c r="F113" s="66"/>
      <c r="G113" s="66">
        <v>1.5</v>
      </c>
      <c r="H113" s="66">
        <v>1</v>
      </c>
      <c r="I113" s="61">
        <f t="shared" si="10"/>
        <v>18</v>
      </c>
      <c r="J113" s="58"/>
    </row>
    <row r="114" spans="1:10" s="56" customFormat="1" ht="14.25" customHeight="1">
      <c r="A114" s="49"/>
      <c r="B114" s="75" t="s">
        <v>284</v>
      </c>
      <c r="C114" s="63"/>
      <c r="D114" s="64"/>
      <c r="E114" s="65"/>
      <c r="F114" s="66"/>
      <c r="G114" s="66"/>
      <c r="H114" s="66"/>
      <c r="I114" s="61">
        <f t="shared" ref="I114:I116" si="11">PRODUCT(D114:H114)</f>
        <v>0</v>
      </c>
      <c r="J114" s="58"/>
    </row>
    <row r="115" spans="1:10" s="56" customFormat="1" ht="14.25" customHeight="1">
      <c r="A115" s="49"/>
      <c r="B115" s="69" t="s">
        <v>421</v>
      </c>
      <c r="C115" s="63" t="s">
        <v>208</v>
      </c>
      <c r="D115" s="64">
        <v>1</v>
      </c>
      <c r="E115" s="65">
        <v>69.239999999999995</v>
      </c>
      <c r="F115" s="66"/>
      <c r="G115" s="66">
        <v>4</v>
      </c>
      <c r="H115" s="66">
        <v>1</v>
      </c>
      <c r="I115" s="61">
        <f t="shared" si="11"/>
        <v>276.95999999999998</v>
      </c>
      <c r="J115" s="58"/>
    </row>
    <row r="116" spans="1:10" s="56" customFormat="1" ht="14.25" customHeight="1">
      <c r="A116" s="49"/>
      <c r="B116" s="69"/>
      <c r="C116" s="63" t="s">
        <v>208</v>
      </c>
      <c r="D116" s="64"/>
      <c r="E116" s="65"/>
      <c r="F116" s="66"/>
      <c r="G116" s="66"/>
      <c r="H116" s="66"/>
      <c r="I116" s="61">
        <f t="shared" si="11"/>
        <v>0</v>
      </c>
      <c r="J116" s="58"/>
    </row>
    <row r="117" spans="1:10" s="56" customFormat="1" ht="14.25" customHeight="1">
      <c r="A117" s="49"/>
      <c r="B117" s="69"/>
      <c r="C117" s="63"/>
      <c r="D117" s="64"/>
      <c r="E117" s="73"/>
      <c r="F117" s="74"/>
      <c r="G117" s="74"/>
      <c r="H117" s="70" t="s">
        <v>34</v>
      </c>
      <c r="I117" s="60">
        <f>SUM(I100:I116)</f>
        <v>1201.0839999999998</v>
      </c>
      <c r="J117" s="55">
        <f>+I117+I117*$J$2</f>
        <v>1321.1923999999999</v>
      </c>
    </row>
    <row r="118" spans="1:10" s="56" customFormat="1" ht="14.25" customHeight="1">
      <c r="A118" s="49"/>
      <c r="B118" s="69"/>
      <c r="C118" s="63"/>
      <c r="D118" s="64"/>
      <c r="E118" s="73"/>
      <c r="F118" s="74"/>
      <c r="G118" s="74"/>
      <c r="H118" s="74"/>
      <c r="I118" s="60"/>
      <c r="J118" s="58"/>
    </row>
    <row r="119" spans="1:10" s="56" customFormat="1" ht="14.25" customHeight="1">
      <c r="A119" s="1">
        <v>8</v>
      </c>
      <c r="B119" s="50" t="s">
        <v>281</v>
      </c>
      <c r="C119" s="1" t="s">
        <v>208</v>
      </c>
      <c r="D119" s="2"/>
      <c r="E119" s="76"/>
      <c r="F119" s="2"/>
      <c r="G119" s="74"/>
      <c r="H119" s="74"/>
      <c r="I119" s="60"/>
      <c r="J119" s="58"/>
    </row>
    <row r="120" spans="1:10" s="56" customFormat="1" ht="14.25" customHeight="1">
      <c r="A120" s="1"/>
      <c r="B120" s="77" t="s">
        <v>290</v>
      </c>
      <c r="C120" s="1"/>
      <c r="D120" s="2"/>
      <c r="E120" s="76"/>
      <c r="F120" s="2"/>
      <c r="G120" s="74"/>
      <c r="H120" s="74"/>
      <c r="I120" s="60"/>
      <c r="J120" s="58"/>
    </row>
    <row r="121" spans="1:10" s="56" customFormat="1" ht="14.25" customHeight="1">
      <c r="A121" s="1"/>
      <c r="B121" s="69" t="s">
        <v>398</v>
      </c>
      <c r="C121" s="1" t="s">
        <v>208</v>
      </c>
      <c r="D121" s="64">
        <v>1</v>
      </c>
      <c r="E121" s="65">
        <v>94.9</v>
      </c>
      <c r="F121" s="66"/>
      <c r="G121" s="66">
        <f>2.7-2.4</f>
        <v>0.30000000000000027</v>
      </c>
      <c r="H121" s="66"/>
      <c r="I121" s="61">
        <f t="shared" ref="I121" si="12">PRODUCT(D121:H121)</f>
        <v>28.470000000000027</v>
      </c>
      <c r="J121" s="58"/>
    </row>
    <row r="122" spans="1:10" s="56" customFormat="1" ht="14.25" customHeight="1">
      <c r="A122" s="1"/>
      <c r="B122" s="6"/>
      <c r="C122" s="1" t="s">
        <v>208</v>
      </c>
      <c r="D122" s="2">
        <v>1</v>
      </c>
      <c r="E122" s="76">
        <f>7+4+18+5+20</f>
        <v>54</v>
      </c>
      <c r="F122" s="2"/>
      <c r="G122" s="74">
        <v>2.7</v>
      </c>
      <c r="H122" s="74"/>
      <c r="I122" s="61">
        <f t="shared" ref="I122:I126" si="13">PRODUCT(D122:H122)</f>
        <v>145.80000000000001</v>
      </c>
      <c r="J122" s="58"/>
    </row>
    <row r="123" spans="1:10" s="56" customFormat="1" ht="14.25" customHeight="1">
      <c r="A123" s="1"/>
      <c r="B123" s="6" t="s">
        <v>301</v>
      </c>
      <c r="C123" s="1" t="s">
        <v>208</v>
      </c>
      <c r="D123" s="2">
        <v>-5</v>
      </c>
      <c r="E123" s="76">
        <v>1</v>
      </c>
      <c r="F123" s="2"/>
      <c r="G123" s="74">
        <v>2.4</v>
      </c>
      <c r="H123" s="74"/>
      <c r="I123" s="61">
        <f t="shared" si="13"/>
        <v>-12</v>
      </c>
      <c r="J123" s="58"/>
    </row>
    <row r="124" spans="1:10" s="56" customFormat="1" ht="14.25" customHeight="1">
      <c r="A124" s="1"/>
      <c r="B124" s="6"/>
      <c r="C124" s="1" t="s">
        <v>208</v>
      </c>
      <c r="D124" s="2"/>
      <c r="E124" s="76"/>
      <c r="F124" s="2"/>
      <c r="G124" s="74"/>
      <c r="H124" s="74"/>
      <c r="I124" s="61">
        <f t="shared" si="13"/>
        <v>0</v>
      </c>
      <c r="J124" s="58"/>
    </row>
    <row r="125" spans="1:10" s="56" customFormat="1" ht="14.25" customHeight="1">
      <c r="A125" s="49"/>
      <c r="B125" s="69"/>
      <c r="C125" s="63" t="s">
        <v>208</v>
      </c>
      <c r="D125" s="64"/>
      <c r="E125" s="76"/>
      <c r="F125" s="74"/>
      <c r="G125" s="74"/>
      <c r="H125" s="74"/>
      <c r="I125" s="61">
        <f t="shared" si="13"/>
        <v>0</v>
      </c>
      <c r="J125" s="58"/>
    </row>
    <row r="126" spans="1:10" s="56" customFormat="1" ht="14.25" customHeight="1">
      <c r="A126" s="49"/>
      <c r="B126" s="69"/>
      <c r="C126" s="63" t="s">
        <v>208</v>
      </c>
      <c r="D126" s="64"/>
      <c r="E126" s="76"/>
      <c r="F126" s="74"/>
      <c r="G126" s="74"/>
      <c r="H126" s="74"/>
      <c r="I126" s="61">
        <f t="shared" si="13"/>
        <v>0</v>
      </c>
      <c r="J126" s="58"/>
    </row>
    <row r="127" spans="1:10" s="56" customFormat="1" ht="14.25" customHeight="1">
      <c r="A127" s="49"/>
      <c r="B127" s="69"/>
      <c r="C127" s="63"/>
      <c r="D127" s="64"/>
      <c r="E127" s="73"/>
      <c r="F127" s="74"/>
      <c r="G127" s="74"/>
      <c r="H127" s="70" t="s">
        <v>34</v>
      </c>
      <c r="I127" s="60">
        <f>SUM(I121:I126)</f>
        <v>162.27000000000004</v>
      </c>
      <c r="J127" s="55">
        <f>+I127+I127*$J$2</f>
        <v>178.49700000000004</v>
      </c>
    </row>
    <row r="128" spans="1:10" s="56" customFormat="1" ht="14.25" customHeight="1">
      <c r="A128" s="49"/>
      <c r="B128" s="69"/>
      <c r="C128" s="63"/>
      <c r="D128" s="64"/>
      <c r="E128" s="65"/>
      <c r="F128" s="66"/>
      <c r="G128" s="66"/>
      <c r="H128" s="66"/>
      <c r="I128" s="61"/>
      <c r="J128" s="58"/>
    </row>
    <row r="129" spans="1:10" s="56" customFormat="1" ht="14.25" customHeight="1">
      <c r="A129" s="49"/>
      <c r="B129" s="50" t="s">
        <v>416</v>
      </c>
      <c r="C129" s="51"/>
      <c r="D129" s="64"/>
      <c r="E129" s="65"/>
      <c r="F129" s="66"/>
      <c r="G129" s="66"/>
      <c r="H129" s="66"/>
      <c r="I129" s="60"/>
      <c r="J129" s="58"/>
    </row>
    <row r="130" spans="1:10" s="56" customFormat="1" ht="14.25" customHeight="1">
      <c r="A130" s="49"/>
      <c r="B130" s="69" t="s">
        <v>398</v>
      </c>
      <c r="C130" s="63" t="s">
        <v>288</v>
      </c>
      <c r="D130" s="64">
        <v>1</v>
      </c>
      <c r="E130" s="65">
        <v>97.8</v>
      </c>
      <c r="F130" s="66"/>
      <c r="G130" s="66">
        <v>0.4</v>
      </c>
      <c r="H130" s="66"/>
      <c r="I130" s="61">
        <f t="shared" ref="I130:I135" si="14">PRODUCT(D130:H130)</f>
        <v>39.120000000000005</v>
      </c>
      <c r="J130" s="58"/>
    </row>
    <row r="131" spans="1:10" s="56" customFormat="1" ht="14.25" customHeight="1">
      <c r="A131" s="49"/>
      <c r="B131" s="69" t="s">
        <v>410</v>
      </c>
      <c r="C131" s="63" t="s">
        <v>288</v>
      </c>
      <c r="D131" s="64">
        <v>1</v>
      </c>
      <c r="E131" s="65">
        <v>57.4</v>
      </c>
      <c r="F131" s="66"/>
      <c r="G131" s="66">
        <v>0.4</v>
      </c>
      <c r="H131" s="66"/>
      <c r="I131" s="61">
        <f t="shared" si="14"/>
        <v>22.96</v>
      </c>
      <c r="J131" s="58"/>
    </row>
    <row r="132" spans="1:10" s="56" customFormat="1" ht="14.25" customHeight="1">
      <c r="A132" s="49"/>
      <c r="B132" s="69" t="s">
        <v>411</v>
      </c>
      <c r="C132" s="63" t="s">
        <v>288</v>
      </c>
      <c r="D132" s="64">
        <v>1</v>
      </c>
      <c r="E132" s="65">
        <v>9.6999999999999993</v>
      </c>
      <c r="F132" s="66"/>
      <c r="G132" s="66">
        <v>0.4</v>
      </c>
      <c r="H132" s="66"/>
      <c r="I132" s="61">
        <f t="shared" si="14"/>
        <v>3.88</v>
      </c>
      <c r="J132" s="58"/>
    </row>
    <row r="133" spans="1:10" s="56" customFormat="1" ht="14.25" customHeight="1">
      <c r="A133" s="49"/>
      <c r="B133" s="69"/>
      <c r="C133" s="63" t="s">
        <v>288</v>
      </c>
      <c r="D133" s="64"/>
      <c r="E133" s="65"/>
      <c r="F133" s="66"/>
      <c r="G133" s="66"/>
      <c r="H133" s="66"/>
      <c r="I133" s="61">
        <f t="shared" si="14"/>
        <v>0</v>
      </c>
      <c r="J133" s="58"/>
    </row>
    <row r="134" spans="1:10" s="56" customFormat="1" ht="14.25" customHeight="1">
      <c r="A134" s="49"/>
      <c r="B134" s="69"/>
      <c r="C134" s="63" t="s">
        <v>288</v>
      </c>
      <c r="D134" s="64"/>
      <c r="E134" s="65"/>
      <c r="F134" s="66"/>
      <c r="G134" s="66"/>
      <c r="H134" s="66"/>
      <c r="I134" s="61">
        <f t="shared" si="14"/>
        <v>0</v>
      </c>
      <c r="J134" s="58"/>
    </row>
    <row r="135" spans="1:10" s="56" customFormat="1" ht="14.25" customHeight="1">
      <c r="A135" s="49"/>
      <c r="B135" s="69"/>
      <c r="C135" s="63" t="s">
        <v>288</v>
      </c>
      <c r="D135" s="64"/>
      <c r="E135" s="65"/>
      <c r="F135" s="66"/>
      <c r="G135" s="66"/>
      <c r="H135" s="66"/>
      <c r="I135" s="61">
        <f t="shared" si="14"/>
        <v>0</v>
      </c>
      <c r="J135" s="58"/>
    </row>
    <row r="136" spans="1:10" s="56" customFormat="1" ht="14.25" customHeight="1">
      <c r="A136" s="49"/>
      <c r="B136" s="69"/>
      <c r="C136" s="63"/>
      <c r="D136" s="64"/>
      <c r="E136" s="65"/>
      <c r="F136" s="66"/>
      <c r="G136" s="66"/>
      <c r="H136" s="70" t="s">
        <v>34</v>
      </c>
      <c r="I136" s="60">
        <f>SUM(I130:I135)</f>
        <v>65.960000000000008</v>
      </c>
      <c r="J136" s="55">
        <f>+I136+I136*$J$2</f>
        <v>72.556000000000012</v>
      </c>
    </row>
    <row r="137" spans="1:10" s="56" customFormat="1" ht="14.25" customHeight="1">
      <c r="A137" s="49"/>
      <c r="B137" s="69"/>
      <c r="C137" s="63"/>
      <c r="D137" s="64"/>
      <c r="E137" s="65"/>
      <c r="F137" s="66"/>
      <c r="G137" s="66"/>
      <c r="H137" s="66"/>
      <c r="I137" s="60"/>
      <c r="J137" s="58"/>
    </row>
    <row r="138" spans="1:10" s="56" customFormat="1" ht="14.25" customHeight="1">
      <c r="A138" s="49"/>
      <c r="B138" s="50" t="s">
        <v>292</v>
      </c>
      <c r="C138" s="51"/>
      <c r="D138" s="64"/>
      <c r="E138" s="65"/>
      <c r="F138" s="66"/>
      <c r="G138" s="66"/>
      <c r="H138" s="66"/>
      <c r="I138" s="60"/>
      <c r="J138" s="58"/>
    </row>
    <row r="139" spans="1:10" s="56" customFormat="1" ht="14.25" customHeight="1">
      <c r="A139" s="49"/>
      <c r="B139" s="50"/>
      <c r="C139" s="51"/>
      <c r="D139" s="64"/>
      <c r="E139" s="65"/>
      <c r="F139" s="66"/>
      <c r="G139" s="66"/>
      <c r="H139" s="66"/>
      <c r="I139" s="60"/>
      <c r="J139" s="58"/>
    </row>
    <row r="140" spans="1:10" s="56" customFormat="1" ht="14.25" customHeight="1">
      <c r="A140" s="49" t="s">
        <v>7</v>
      </c>
      <c r="B140" s="50" t="s">
        <v>22</v>
      </c>
      <c r="C140" s="51"/>
      <c r="D140" s="64"/>
      <c r="E140" s="65"/>
      <c r="F140" s="66"/>
      <c r="G140" s="66"/>
      <c r="H140" s="66"/>
      <c r="I140" s="60"/>
      <c r="J140" s="58"/>
    </row>
    <row r="141" spans="1:10" s="56" customFormat="1" ht="14.25" customHeight="1">
      <c r="A141" s="49"/>
      <c r="B141" s="50"/>
      <c r="C141" s="51"/>
      <c r="D141" s="64"/>
      <c r="E141" s="65"/>
      <c r="F141" s="66"/>
      <c r="G141" s="66"/>
      <c r="H141" s="66"/>
      <c r="I141" s="60"/>
      <c r="J141" s="58"/>
    </row>
    <row r="142" spans="1:10" s="56" customFormat="1" ht="14.25" customHeight="1">
      <c r="A142" s="62" t="s">
        <v>8</v>
      </c>
      <c r="B142" s="50" t="s">
        <v>18</v>
      </c>
      <c r="C142" s="51"/>
      <c r="D142" s="64"/>
      <c r="E142" s="65"/>
      <c r="F142" s="66"/>
      <c r="G142" s="66"/>
      <c r="H142" s="66"/>
      <c r="I142" s="61"/>
      <c r="J142" s="58"/>
    </row>
    <row r="143" spans="1:10" s="56" customFormat="1" ht="14.25" customHeight="1">
      <c r="A143" s="62"/>
      <c r="B143" s="50"/>
      <c r="C143" s="51"/>
      <c r="D143" s="64"/>
      <c r="E143" s="65"/>
      <c r="F143" s="66"/>
      <c r="G143" s="66"/>
      <c r="H143" s="66"/>
      <c r="I143" s="61"/>
      <c r="J143" s="58"/>
    </row>
    <row r="144" spans="1:10" s="56" customFormat="1" ht="14.25" customHeight="1">
      <c r="A144" s="62" t="s">
        <v>2</v>
      </c>
      <c r="B144" s="50" t="s">
        <v>3</v>
      </c>
      <c r="C144" s="51"/>
      <c r="D144" s="64"/>
      <c r="E144" s="65"/>
      <c r="F144" s="66"/>
      <c r="G144" s="66"/>
      <c r="H144" s="66"/>
      <c r="I144" s="61"/>
      <c r="J144" s="58"/>
    </row>
    <row r="145" spans="1:10" s="56" customFormat="1" ht="14.25" customHeight="1">
      <c r="A145" s="62"/>
      <c r="B145" s="50"/>
      <c r="C145" s="51"/>
      <c r="D145" s="64"/>
      <c r="E145" s="65"/>
      <c r="F145" s="66"/>
      <c r="G145" s="66"/>
      <c r="H145" s="66"/>
      <c r="I145" s="61"/>
      <c r="J145" s="58"/>
    </row>
    <row r="146" spans="1:10" s="56" customFormat="1" ht="14.25" customHeight="1">
      <c r="A146" s="49">
        <v>1</v>
      </c>
      <c r="B146" s="69" t="s">
        <v>395</v>
      </c>
      <c r="C146" s="63"/>
      <c r="D146" s="78"/>
      <c r="E146" s="73"/>
      <c r="F146" s="66"/>
      <c r="G146" s="66"/>
      <c r="H146" s="66"/>
      <c r="I146" s="61"/>
      <c r="J146" s="58"/>
    </row>
    <row r="147" spans="1:10" s="56" customFormat="1" ht="14.25" customHeight="1">
      <c r="A147" s="49"/>
      <c r="B147" s="50" t="s">
        <v>297</v>
      </c>
      <c r="C147" s="63"/>
      <c r="D147" s="78"/>
      <c r="E147" s="73"/>
      <c r="F147" s="66"/>
      <c r="G147" s="66"/>
      <c r="H147" s="66"/>
      <c r="I147" s="61"/>
      <c r="J147" s="58"/>
    </row>
    <row r="148" spans="1:10" s="56" customFormat="1" ht="14.25" customHeight="1">
      <c r="A148" s="49"/>
      <c r="B148" s="69" t="s">
        <v>410</v>
      </c>
      <c r="C148" s="63" t="s">
        <v>208</v>
      </c>
      <c r="D148" s="64">
        <v>1</v>
      </c>
      <c r="E148" s="65">
        <v>57.4</v>
      </c>
      <c r="F148" s="66"/>
      <c r="G148" s="66"/>
      <c r="H148" s="66"/>
      <c r="I148" s="61">
        <f t="shared" ref="I148:I150" si="15">PRODUCT(D148:H148)</f>
        <v>57.4</v>
      </c>
      <c r="J148" s="58"/>
    </row>
    <row r="149" spans="1:10" s="56" customFormat="1" ht="14.25" customHeight="1">
      <c r="A149" s="49"/>
      <c r="B149" s="69" t="s">
        <v>411</v>
      </c>
      <c r="C149" s="63" t="s">
        <v>208</v>
      </c>
      <c r="D149" s="64">
        <v>1</v>
      </c>
      <c r="E149" s="65">
        <v>9.6999999999999993</v>
      </c>
      <c r="F149" s="66"/>
      <c r="G149" s="66"/>
      <c r="H149" s="66"/>
      <c r="I149" s="61">
        <f t="shared" si="15"/>
        <v>9.6999999999999993</v>
      </c>
      <c r="J149" s="58"/>
    </row>
    <row r="150" spans="1:10" s="56" customFormat="1" ht="14.25" customHeight="1">
      <c r="A150" s="49"/>
      <c r="B150" s="69" t="s">
        <v>413</v>
      </c>
      <c r="C150" s="63" t="s">
        <v>208</v>
      </c>
      <c r="D150" s="64">
        <v>1</v>
      </c>
      <c r="E150" s="65">
        <v>13.6</v>
      </c>
      <c r="F150" s="66"/>
      <c r="G150" s="66"/>
      <c r="H150" s="66"/>
      <c r="I150" s="61">
        <f t="shared" si="15"/>
        <v>13.6</v>
      </c>
      <c r="J150" s="58"/>
    </row>
    <row r="151" spans="1:10" s="56" customFormat="1" ht="14.25" customHeight="1">
      <c r="A151" s="49"/>
      <c r="B151" s="69"/>
      <c r="C151" s="63" t="s">
        <v>208</v>
      </c>
      <c r="D151" s="64"/>
      <c r="E151" s="65"/>
      <c r="F151" s="66"/>
      <c r="G151" s="66"/>
      <c r="H151" s="66"/>
      <c r="I151" s="61">
        <f t="shared" ref="I151:I155" si="16">PRODUCT(D151:H151)</f>
        <v>0</v>
      </c>
      <c r="J151" s="58"/>
    </row>
    <row r="152" spans="1:10" s="56" customFormat="1" ht="14.25" customHeight="1">
      <c r="A152" s="49"/>
      <c r="B152" s="69"/>
      <c r="C152" s="63" t="s">
        <v>208</v>
      </c>
      <c r="D152" s="64"/>
      <c r="E152" s="65"/>
      <c r="F152" s="66"/>
      <c r="G152" s="66"/>
      <c r="H152" s="66"/>
      <c r="I152" s="61">
        <f t="shared" si="16"/>
        <v>0</v>
      </c>
      <c r="J152" s="58"/>
    </row>
    <row r="153" spans="1:10" s="56" customFormat="1" ht="14.25" customHeight="1">
      <c r="A153" s="49"/>
      <c r="B153" s="69"/>
      <c r="C153" s="63" t="s">
        <v>208</v>
      </c>
      <c r="D153" s="64"/>
      <c r="E153" s="65"/>
      <c r="F153" s="66"/>
      <c r="G153" s="66"/>
      <c r="H153" s="66"/>
      <c r="I153" s="61">
        <f t="shared" si="16"/>
        <v>0</v>
      </c>
      <c r="J153" s="58"/>
    </row>
    <row r="154" spans="1:10" s="56" customFormat="1" ht="14.25" customHeight="1">
      <c r="A154" s="49"/>
      <c r="B154" s="69"/>
      <c r="C154" s="63" t="s">
        <v>208</v>
      </c>
      <c r="D154" s="64"/>
      <c r="E154" s="65"/>
      <c r="F154" s="66"/>
      <c r="G154" s="66"/>
      <c r="H154" s="66"/>
      <c r="I154" s="61">
        <f t="shared" si="16"/>
        <v>0</v>
      </c>
      <c r="J154" s="58"/>
    </row>
    <row r="155" spans="1:10" s="56" customFormat="1" ht="14.25" customHeight="1">
      <c r="A155" s="49"/>
      <c r="B155" s="69"/>
      <c r="C155" s="63" t="s">
        <v>208</v>
      </c>
      <c r="D155" s="64"/>
      <c r="E155" s="65"/>
      <c r="F155" s="66"/>
      <c r="G155" s="66"/>
      <c r="H155" s="66"/>
      <c r="I155" s="61">
        <f t="shared" si="16"/>
        <v>0</v>
      </c>
      <c r="J155" s="58"/>
    </row>
    <row r="156" spans="1:10" s="56" customFormat="1" ht="14.25" customHeight="1">
      <c r="A156" s="49"/>
      <c r="B156" s="69"/>
      <c r="C156" s="63"/>
      <c r="D156" s="64"/>
      <c r="E156" s="65"/>
      <c r="F156" s="66"/>
      <c r="G156" s="66"/>
      <c r="H156" s="70" t="s">
        <v>34</v>
      </c>
      <c r="I156" s="60">
        <f>SUM(I148:I155)</f>
        <v>80.699999999999989</v>
      </c>
      <c r="J156" s="55">
        <f>+I156+I156*$J$2</f>
        <v>88.769999999999982</v>
      </c>
    </row>
    <row r="157" spans="1:10" s="56" customFormat="1" ht="14.25" customHeight="1">
      <c r="A157" s="49"/>
      <c r="B157" s="67"/>
      <c r="C157" s="64"/>
      <c r="D157" s="64"/>
      <c r="E157" s="65"/>
      <c r="F157" s="66"/>
      <c r="G157" s="66"/>
      <c r="H157" s="66"/>
      <c r="I157" s="61"/>
      <c r="J157" s="58"/>
    </row>
    <row r="158" spans="1:10" s="56" customFormat="1" ht="14.25" customHeight="1">
      <c r="A158" s="49"/>
      <c r="B158" s="50" t="s">
        <v>148</v>
      </c>
      <c r="C158" s="63"/>
      <c r="D158" s="78"/>
      <c r="E158" s="73"/>
      <c r="F158" s="66"/>
      <c r="G158" s="66"/>
      <c r="H158" s="66"/>
      <c r="I158" s="60"/>
      <c r="J158" s="58"/>
    </row>
    <row r="159" spans="1:10" s="56" customFormat="1" ht="14.25" customHeight="1">
      <c r="A159" s="49"/>
      <c r="B159" s="67"/>
      <c r="C159" s="64" t="s">
        <v>208</v>
      </c>
      <c r="D159" s="64"/>
      <c r="E159" s="79"/>
      <c r="F159" s="64"/>
      <c r="G159" s="64"/>
      <c r="H159" s="64"/>
      <c r="I159" s="61">
        <f t="shared" ref="I159" si="17">PRODUCT(D159:H159)</f>
        <v>0</v>
      </c>
      <c r="J159" s="58"/>
    </row>
    <row r="160" spans="1:10" s="56" customFormat="1" ht="14.25" customHeight="1">
      <c r="A160" s="49"/>
      <c r="B160" s="69"/>
      <c r="C160" s="63"/>
      <c r="D160" s="78"/>
      <c r="E160" s="73"/>
      <c r="F160" s="66"/>
      <c r="G160" s="80"/>
      <c r="H160" s="80"/>
      <c r="I160" s="60">
        <f>SUM(I159:I159)</f>
        <v>0</v>
      </c>
      <c r="J160" s="55">
        <f>+I160+I160*$J$2</f>
        <v>0</v>
      </c>
    </row>
    <row r="161" spans="1:10" s="56" customFormat="1" ht="14.25" customHeight="1">
      <c r="A161" s="49"/>
      <c r="B161" s="69"/>
      <c r="C161" s="63"/>
      <c r="D161" s="78"/>
      <c r="E161" s="73"/>
      <c r="F161" s="66"/>
      <c r="G161" s="65"/>
      <c r="H161" s="65"/>
      <c r="I161" s="61"/>
      <c r="J161" s="58"/>
    </row>
    <row r="162" spans="1:10" s="56" customFormat="1" ht="14.25" customHeight="1">
      <c r="A162" s="49"/>
      <c r="B162" s="69"/>
      <c r="C162" s="63"/>
      <c r="D162" s="78"/>
      <c r="E162" s="73"/>
      <c r="F162" s="66"/>
      <c r="G162" s="66"/>
      <c r="H162" s="66"/>
      <c r="I162" s="61"/>
      <c r="J162" s="58"/>
    </row>
    <row r="163" spans="1:10" s="56" customFormat="1" ht="14.25" customHeight="1">
      <c r="A163" s="49" t="s">
        <v>27</v>
      </c>
      <c r="B163" s="50" t="s">
        <v>300</v>
      </c>
      <c r="C163" s="51"/>
      <c r="D163" s="78"/>
      <c r="E163" s="73"/>
      <c r="F163" s="66"/>
      <c r="G163" s="66"/>
      <c r="H163" s="66"/>
      <c r="I163" s="61"/>
      <c r="J163" s="58"/>
    </row>
    <row r="164" spans="1:10" s="56" customFormat="1" ht="14.25" customHeight="1">
      <c r="A164" s="49"/>
      <c r="B164" s="69"/>
      <c r="C164" s="63"/>
      <c r="D164" s="78"/>
      <c r="E164" s="65"/>
      <c r="F164" s="66"/>
      <c r="G164" s="66"/>
      <c r="H164" s="66"/>
      <c r="I164" s="61"/>
      <c r="J164" s="58"/>
    </row>
    <row r="165" spans="1:10" s="56" customFormat="1" ht="14.25" customHeight="1">
      <c r="A165" s="49"/>
      <c r="B165" s="69"/>
      <c r="C165" s="63"/>
      <c r="D165" s="78"/>
      <c r="E165" s="65"/>
      <c r="F165" s="66"/>
      <c r="G165" s="66"/>
      <c r="H165" s="66"/>
      <c r="I165" s="61"/>
      <c r="J165" s="58"/>
    </row>
    <row r="166" spans="1:10" s="56" customFormat="1" ht="14.25" customHeight="1">
      <c r="A166" s="49"/>
      <c r="B166" s="50" t="s">
        <v>87</v>
      </c>
      <c r="C166" s="51"/>
      <c r="D166" s="78"/>
      <c r="E166" s="65"/>
      <c r="F166" s="66"/>
      <c r="G166" s="66"/>
      <c r="H166" s="66"/>
      <c r="I166" s="61"/>
      <c r="J166" s="58"/>
    </row>
    <row r="167" spans="1:10" s="56" customFormat="1" ht="14.25" customHeight="1">
      <c r="A167" s="49"/>
      <c r="B167" s="50" t="s">
        <v>302</v>
      </c>
      <c r="C167" s="51"/>
      <c r="D167" s="78"/>
      <c r="E167" s="65"/>
      <c r="F167" s="66"/>
      <c r="G167" s="66"/>
      <c r="H167" s="66"/>
      <c r="I167" s="61"/>
      <c r="J167" s="58"/>
    </row>
    <row r="168" spans="1:10" s="56" customFormat="1" ht="14.25" customHeight="1">
      <c r="A168" s="49"/>
      <c r="B168" s="69" t="s">
        <v>410</v>
      </c>
      <c r="C168" s="63" t="s">
        <v>208</v>
      </c>
      <c r="D168" s="64">
        <v>1</v>
      </c>
      <c r="E168" s="65">
        <v>77.5</v>
      </c>
      <c r="F168" s="66"/>
      <c r="G168" s="66">
        <v>2.7</v>
      </c>
      <c r="H168" s="66"/>
      <c r="I168" s="61">
        <f t="shared" ref="I168:I186" si="18">PRODUCT(D168:H168)</f>
        <v>209.25</v>
      </c>
      <c r="J168" s="58"/>
    </row>
    <row r="169" spans="1:10" s="56" customFormat="1" ht="14.25" customHeight="1">
      <c r="A169" s="49"/>
      <c r="B169" s="69" t="s">
        <v>443</v>
      </c>
      <c r="C169" s="63" t="s">
        <v>208</v>
      </c>
      <c r="D169" s="64">
        <v>-1</v>
      </c>
      <c r="E169" s="65">
        <f>2.35+2.67+3.25+2.6+2.6+4.5</f>
        <v>17.97</v>
      </c>
      <c r="F169" s="66"/>
      <c r="G169" s="66">
        <v>2.7</v>
      </c>
      <c r="H169" s="66"/>
      <c r="I169" s="61">
        <f t="shared" si="18"/>
        <v>-48.518999999999998</v>
      </c>
      <c r="J169" s="58"/>
    </row>
    <row r="170" spans="1:10" s="56" customFormat="1" ht="14.25" customHeight="1">
      <c r="A170" s="49"/>
      <c r="B170" s="69"/>
      <c r="C170" s="63"/>
      <c r="D170" s="64"/>
      <c r="E170" s="65"/>
      <c r="F170" s="66"/>
      <c r="G170" s="66"/>
      <c r="H170" s="70" t="s">
        <v>34</v>
      </c>
      <c r="I170" s="60">
        <f>SUM(I168:I169)</f>
        <v>160.73099999999999</v>
      </c>
      <c r="J170" s="55">
        <f>+I170+I170*$J$2</f>
        <v>176.80410000000001</v>
      </c>
    </row>
    <row r="171" spans="1:10" s="56" customFormat="1" ht="14.25" customHeight="1">
      <c r="A171" s="49"/>
      <c r="B171" s="69"/>
      <c r="C171" s="63"/>
      <c r="D171" s="64"/>
      <c r="E171" s="65"/>
      <c r="F171" s="66"/>
      <c r="G171" s="66"/>
      <c r="H171" s="70"/>
      <c r="I171" s="60"/>
      <c r="J171" s="55"/>
    </row>
    <row r="172" spans="1:10" s="56" customFormat="1" ht="14.25" customHeight="1">
      <c r="A172" s="49"/>
      <c r="B172" s="50" t="s">
        <v>303</v>
      </c>
      <c r="C172" s="51"/>
      <c r="D172" s="78"/>
      <c r="E172" s="65"/>
      <c r="F172" s="66"/>
      <c r="G172" s="66"/>
      <c r="H172" s="66"/>
      <c r="I172" s="61"/>
      <c r="J172" s="58"/>
    </row>
    <row r="173" spans="1:10" s="56" customFormat="1" ht="14.25" customHeight="1">
      <c r="A173" s="49"/>
      <c r="B173" s="69" t="s">
        <v>398</v>
      </c>
      <c r="C173" s="63" t="s">
        <v>208</v>
      </c>
      <c r="D173" s="64">
        <v>1</v>
      </c>
      <c r="E173" s="65">
        <v>94.9</v>
      </c>
      <c r="F173" s="66"/>
      <c r="G173" s="66">
        <v>2.7</v>
      </c>
      <c r="H173" s="66"/>
      <c r="I173" s="61">
        <f>PRODUCT(D173:H173)</f>
        <v>256.23</v>
      </c>
      <c r="J173" s="58"/>
    </row>
    <row r="174" spans="1:10" s="56" customFormat="1" ht="14.25" customHeight="1">
      <c r="A174" s="49"/>
      <c r="B174" s="69" t="s">
        <v>411</v>
      </c>
      <c r="C174" s="63" t="s">
        <v>208</v>
      </c>
      <c r="D174" s="64"/>
      <c r="E174" s="65"/>
      <c r="F174" s="66"/>
      <c r="G174" s="66"/>
      <c r="H174" s="66"/>
      <c r="I174" s="61">
        <f t="shared" ref="I174:I177" si="19">PRODUCT(D174:H174)</f>
        <v>0</v>
      </c>
      <c r="J174" s="58"/>
    </row>
    <row r="175" spans="1:10" s="56" customFormat="1" ht="14.25" customHeight="1">
      <c r="A175" s="49"/>
      <c r="B175" s="69" t="s">
        <v>441</v>
      </c>
      <c r="C175" s="63" t="s">
        <v>208</v>
      </c>
      <c r="D175" s="64"/>
      <c r="E175" s="65"/>
      <c r="F175" s="66"/>
      <c r="G175" s="66"/>
      <c r="H175" s="66"/>
      <c r="I175" s="61">
        <f t="shared" si="19"/>
        <v>0</v>
      </c>
      <c r="J175" s="58"/>
    </row>
    <row r="176" spans="1:10" s="56" customFormat="1" ht="14.25" customHeight="1">
      <c r="A176" s="49"/>
      <c r="B176" s="69" t="s">
        <v>442</v>
      </c>
      <c r="C176" s="63" t="s">
        <v>208</v>
      </c>
      <c r="D176" s="64"/>
      <c r="E176" s="65"/>
      <c r="F176" s="66"/>
      <c r="G176" s="66"/>
      <c r="H176" s="66"/>
      <c r="I176" s="61">
        <f t="shared" si="19"/>
        <v>0</v>
      </c>
      <c r="J176" s="58"/>
    </row>
    <row r="177" spans="1:10" s="56" customFormat="1" ht="14.25" customHeight="1">
      <c r="A177" s="49"/>
      <c r="B177" s="69" t="s">
        <v>350</v>
      </c>
      <c r="C177" s="63" t="s">
        <v>208</v>
      </c>
      <c r="D177" s="64"/>
      <c r="E177" s="65"/>
      <c r="F177" s="66"/>
      <c r="G177" s="66"/>
      <c r="H177" s="66"/>
      <c r="I177" s="61">
        <f t="shared" si="19"/>
        <v>0</v>
      </c>
      <c r="J177" s="58"/>
    </row>
    <row r="178" spans="1:10" s="56" customFormat="1" ht="14.25" customHeight="1">
      <c r="A178" s="49"/>
      <c r="B178" s="69"/>
      <c r="C178" s="63"/>
      <c r="D178" s="64"/>
      <c r="E178" s="65"/>
      <c r="F178" s="66"/>
      <c r="G178" s="66"/>
      <c r="H178" s="70" t="s">
        <v>34</v>
      </c>
      <c r="I178" s="60">
        <f>SUM(I173:I177)</f>
        <v>256.23</v>
      </c>
      <c r="J178" s="55">
        <f>+I178+I178*$J$2</f>
        <v>281.85300000000001</v>
      </c>
    </row>
    <row r="179" spans="1:10" s="56" customFormat="1" ht="14.25" customHeight="1">
      <c r="A179" s="49"/>
      <c r="B179" s="69"/>
      <c r="C179" s="63"/>
      <c r="D179" s="64"/>
      <c r="E179" s="65"/>
      <c r="F179" s="66"/>
      <c r="G179" s="66"/>
      <c r="H179" s="66"/>
      <c r="I179" s="61"/>
      <c r="J179" s="58"/>
    </row>
    <row r="180" spans="1:10" s="56" customFormat="1" ht="14.25" customHeight="1">
      <c r="A180" s="49"/>
      <c r="B180" s="50" t="s">
        <v>304</v>
      </c>
      <c r="C180" s="63"/>
      <c r="D180" s="64"/>
      <c r="E180" s="65"/>
      <c r="F180" s="66"/>
      <c r="G180" s="66"/>
      <c r="H180" s="66"/>
      <c r="I180" s="61"/>
      <c r="J180" s="58"/>
    </row>
    <row r="181" spans="1:10" s="56" customFormat="1" ht="14.25" customHeight="1">
      <c r="A181" s="49"/>
      <c r="B181" s="69"/>
      <c r="C181" s="63" t="s">
        <v>208</v>
      </c>
      <c r="D181" s="64"/>
      <c r="E181" s="65"/>
      <c r="F181" s="66"/>
      <c r="G181" s="66"/>
      <c r="H181" s="66"/>
      <c r="I181" s="61">
        <f t="shared" si="18"/>
        <v>0</v>
      </c>
      <c r="J181" s="58"/>
    </row>
    <row r="182" spans="1:10" s="56" customFormat="1" ht="14.25" customHeight="1">
      <c r="A182" s="49"/>
      <c r="B182" s="69"/>
      <c r="C182" s="63" t="s">
        <v>208</v>
      </c>
      <c r="D182" s="64"/>
      <c r="E182" s="65"/>
      <c r="F182" s="66"/>
      <c r="G182" s="66"/>
      <c r="H182" s="66"/>
      <c r="I182" s="61">
        <f t="shared" si="18"/>
        <v>0</v>
      </c>
      <c r="J182" s="58"/>
    </row>
    <row r="183" spans="1:10" s="56" customFormat="1" ht="14.25" customHeight="1">
      <c r="A183" s="49"/>
      <c r="B183" s="69"/>
      <c r="C183" s="63" t="s">
        <v>208</v>
      </c>
      <c r="D183" s="64"/>
      <c r="E183" s="65"/>
      <c r="F183" s="66"/>
      <c r="G183" s="66"/>
      <c r="H183" s="66"/>
      <c r="I183" s="61">
        <f t="shared" si="18"/>
        <v>0</v>
      </c>
      <c r="J183" s="58"/>
    </row>
    <row r="184" spans="1:10" s="56" customFormat="1" ht="14.25" customHeight="1">
      <c r="A184" s="49"/>
      <c r="B184" s="69"/>
      <c r="C184" s="63" t="s">
        <v>208</v>
      </c>
      <c r="D184" s="64"/>
      <c r="E184" s="65"/>
      <c r="F184" s="66"/>
      <c r="G184" s="66"/>
      <c r="H184" s="66"/>
      <c r="I184" s="61">
        <f t="shared" si="18"/>
        <v>0</v>
      </c>
      <c r="J184" s="58"/>
    </row>
    <row r="185" spans="1:10" s="56" customFormat="1" ht="14.25" customHeight="1">
      <c r="A185" s="49"/>
      <c r="B185" s="69"/>
      <c r="C185" s="63" t="s">
        <v>208</v>
      </c>
      <c r="D185" s="64"/>
      <c r="E185" s="65"/>
      <c r="F185" s="66"/>
      <c r="G185" s="66"/>
      <c r="H185" s="66"/>
      <c r="I185" s="61">
        <f t="shared" si="18"/>
        <v>0</v>
      </c>
      <c r="J185" s="58"/>
    </row>
    <row r="186" spans="1:10" s="56" customFormat="1" ht="14.25" customHeight="1">
      <c r="A186" s="49"/>
      <c r="B186" s="69"/>
      <c r="C186" s="63" t="s">
        <v>208</v>
      </c>
      <c r="D186" s="64"/>
      <c r="E186" s="65"/>
      <c r="F186" s="66"/>
      <c r="G186" s="66"/>
      <c r="H186" s="66"/>
      <c r="I186" s="61">
        <f t="shared" si="18"/>
        <v>0</v>
      </c>
      <c r="J186" s="58"/>
    </row>
    <row r="187" spans="1:10" s="56" customFormat="1" ht="14.25" customHeight="1">
      <c r="A187" s="49"/>
      <c r="B187" s="69"/>
      <c r="C187" s="63"/>
      <c r="D187" s="64"/>
      <c r="E187" s="65"/>
      <c r="F187" s="66"/>
      <c r="G187" s="66"/>
      <c r="H187" s="70" t="s">
        <v>34</v>
      </c>
      <c r="I187" s="60">
        <f>SUM(I181:I186)</f>
        <v>0</v>
      </c>
      <c r="J187" s="55">
        <f>+I187+I187*$J$2</f>
        <v>0</v>
      </c>
    </row>
    <row r="188" spans="1:10" s="56" customFormat="1" ht="14.25" customHeight="1">
      <c r="A188" s="49"/>
      <c r="B188" s="50" t="s">
        <v>305</v>
      </c>
      <c r="C188" s="63"/>
      <c r="D188" s="64"/>
      <c r="E188" s="65"/>
      <c r="F188" s="66"/>
      <c r="G188" s="66"/>
      <c r="H188" s="66"/>
      <c r="I188" s="61"/>
      <c r="J188" s="58"/>
    </row>
    <row r="189" spans="1:10" s="56" customFormat="1" ht="14.25" customHeight="1">
      <c r="A189" s="49"/>
      <c r="B189" s="69" t="s">
        <v>411</v>
      </c>
      <c r="C189" s="63" t="s">
        <v>208</v>
      </c>
      <c r="D189" s="64">
        <v>1</v>
      </c>
      <c r="E189" s="65">
        <v>18.2</v>
      </c>
      <c r="F189" s="66"/>
      <c r="G189" s="66">
        <v>2.7</v>
      </c>
      <c r="H189" s="66"/>
      <c r="I189" s="61">
        <f t="shared" ref="I189:I192" si="20">PRODUCT(D189:H189)</f>
        <v>49.14</v>
      </c>
      <c r="J189" s="58"/>
    </row>
    <row r="190" spans="1:10" s="56" customFormat="1" ht="14.25" customHeight="1">
      <c r="A190" s="49"/>
      <c r="B190" s="69" t="s">
        <v>441</v>
      </c>
      <c r="C190" s="63" t="s">
        <v>208</v>
      </c>
      <c r="D190" s="64">
        <v>1</v>
      </c>
      <c r="E190" s="65">
        <v>16.2</v>
      </c>
      <c r="F190" s="66"/>
      <c r="G190" s="66">
        <v>2.7</v>
      </c>
      <c r="H190" s="66"/>
      <c r="I190" s="61">
        <f t="shared" si="20"/>
        <v>43.74</v>
      </c>
      <c r="J190" s="58"/>
    </row>
    <row r="191" spans="1:10" s="56" customFormat="1" ht="14.25" customHeight="1">
      <c r="A191" s="49"/>
      <c r="B191" s="69" t="s">
        <v>442</v>
      </c>
      <c r="C191" s="63" t="s">
        <v>208</v>
      </c>
      <c r="D191" s="64">
        <v>-1</v>
      </c>
      <c r="E191" s="65">
        <v>3.5</v>
      </c>
      <c r="F191" s="66"/>
      <c r="G191" s="66">
        <v>2.4</v>
      </c>
      <c r="H191" s="66"/>
      <c r="I191" s="61">
        <f t="shared" si="20"/>
        <v>-8.4</v>
      </c>
      <c r="J191" s="58"/>
    </row>
    <row r="192" spans="1:10" s="56" customFormat="1" ht="14.25" customHeight="1">
      <c r="A192" s="49"/>
      <c r="B192" s="69" t="s">
        <v>350</v>
      </c>
      <c r="C192" s="63" t="s">
        <v>208</v>
      </c>
      <c r="D192" s="64">
        <v>-1</v>
      </c>
      <c r="E192" s="65">
        <v>2</v>
      </c>
      <c r="F192" s="66"/>
      <c r="G192" s="66">
        <v>0.9</v>
      </c>
      <c r="H192" s="66"/>
      <c r="I192" s="61">
        <f t="shared" si="20"/>
        <v>-1.8</v>
      </c>
      <c r="J192" s="58"/>
    </row>
    <row r="193" spans="1:10" s="56" customFormat="1" ht="14.25" customHeight="1">
      <c r="A193" s="49"/>
      <c r="B193" s="69"/>
      <c r="C193" s="63" t="s">
        <v>208</v>
      </c>
      <c r="D193" s="64"/>
      <c r="E193" s="65"/>
      <c r="F193" s="66"/>
      <c r="G193" s="66"/>
      <c r="H193" s="66"/>
      <c r="I193" s="61">
        <f>PRODUCT(D193:H193)</f>
        <v>0</v>
      </c>
      <c r="J193" s="58"/>
    </row>
    <row r="194" spans="1:10" s="56" customFormat="1" ht="14.25" customHeight="1">
      <c r="A194" s="49"/>
      <c r="B194" s="69"/>
      <c r="C194" s="63" t="s">
        <v>208</v>
      </c>
      <c r="D194" s="64"/>
      <c r="E194" s="65"/>
      <c r="F194" s="66"/>
      <c r="G194" s="66"/>
      <c r="H194" s="66"/>
      <c r="I194" s="61">
        <f>PRODUCT(D194:H194)</f>
        <v>0</v>
      </c>
      <c r="J194" s="58"/>
    </row>
    <row r="195" spans="1:10" s="56" customFormat="1" ht="14.25" customHeight="1">
      <c r="A195" s="49"/>
      <c r="B195" s="69"/>
      <c r="C195" s="63"/>
      <c r="D195" s="64"/>
      <c r="E195" s="65"/>
      <c r="F195" s="66"/>
      <c r="G195" s="66"/>
      <c r="H195" s="70" t="s">
        <v>34</v>
      </c>
      <c r="I195" s="60">
        <f>SUM(I189:I194)</f>
        <v>82.679999999999993</v>
      </c>
      <c r="J195" s="55">
        <f>+I195+I195*$J$2</f>
        <v>90.947999999999993</v>
      </c>
    </row>
    <row r="196" spans="1:10" s="56" customFormat="1" ht="14.25" customHeight="1">
      <c r="A196" s="49"/>
      <c r="B196" s="69"/>
      <c r="C196" s="63"/>
      <c r="D196" s="78"/>
      <c r="E196" s="65"/>
      <c r="F196" s="66"/>
      <c r="G196" s="66"/>
      <c r="H196" s="66"/>
      <c r="I196" s="61"/>
      <c r="J196" s="58"/>
    </row>
    <row r="197" spans="1:10" s="56" customFormat="1" ht="14.25" customHeight="1">
      <c r="A197" s="49"/>
      <c r="B197" s="69"/>
      <c r="C197" s="63"/>
      <c r="D197" s="78"/>
      <c r="E197" s="65"/>
      <c r="F197" s="66"/>
      <c r="G197" s="66"/>
      <c r="H197" s="66"/>
      <c r="I197" s="60"/>
      <c r="J197" s="58"/>
    </row>
    <row r="198" spans="1:10" s="56" customFormat="1" ht="14.25" customHeight="1">
      <c r="A198" s="49"/>
      <c r="B198" s="69"/>
      <c r="C198" s="63"/>
      <c r="D198" s="78"/>
      <c r="E198" s="65"/>
      <c r="F198" s="66"/>
      <c r="G198" s="66"/>
      <c r="H198" s="66"/>
      <c r="I198" s="61"/>
      <c r="J198" s="58"/>
    </row>
    <row r="199" spans="1:10" s="56" customFormat="1" ht="14.25" customHeight="1">
      <c r="A199" s="49" t="s">
        <v>30</v>
      </c>
      <c r="B199" s="50" t="s">
        <v>28</v>
      </c>
      <c r="C199" s="51"/>
      <c r="D199" s="78"/>
      <c r="E199" s="65"/>
      <c r="F199" s="66"/>
      <c r="G199" s="66"/>
      <c r="H199" s="66"/>
      <c r="I199" s="61"/>
      <c r="J199" s="58"/>
    </row>
    <row r="200" spans="1:10" s="56" customFormat="1" ht="14.25" customHeight="1">
      <c r="A200" s="49"/>
      <c r="B200" s="69"/>
      <c r="C200" s="63"/>
      <c r="D200" s="78"/>
      <c r="E200" s="65"/>
      <c r="F200" s="66"/>
      <c r="G200" s="66"/>
      <c r="H200" s="66"/>
      <c r="I200" s="61"/>
      <c r="J200" s="58"/>
    </row>
    <row r="201" spans="1:10" s="56" customFormat="1" ht="14.25" customHeight="1">
      <c r="A201" s="49">
        <v>1</v>
      </c>
      <c r="B201" s="69" t="s">
        <v>396</v>
      </c>
      <c r="C201" s="63"/>
      <c r="D201" s="78" t="s">
        <v>17</v>
      </c>
      <c r="E201" s="65"/>
      <c r="F201" s="66"/>
      <c r="G201" s="66"/>
      <c r="H201" s="66"/>
      <c r="I201" s="61"/>
      <c r="J201" s="58"/>
    </row>
    <row r="202" spans="1:10" s="56" customFormat="1" ht="14.25" customHeight="1">
      <c r="A202" s="49"/>
      <c r="B202" s="69"/>
      <c r="C202" s="63"/>
      <c r="D202" s="78"/>
      <c r="E202" s="65"/>
      <c r="F202" s="66"/>
      <c r="G202" s="66"/>
      <c r="H202" s="66"/>
      <c r="I202" s="61"/>
      <c r="J202" s="58"/>
    </row>
    <row r="203" spans="1:10" s="56" customFormat="1" ht="14.25" customHeight="1">
      <c r="A203" s="49"/>
      <c r="B203" s="69"/>
      <c r="C203" s="63"/>
      <c r="D203" s="78"/>
      <c r="E203" s="65"/>
      <c r="F203" s="66"/>
      <c r="G203" s="66"/>
      <c r="H203" s="66"/>
      <c r="I203" s="61"/>
      <c r="J203" s="58"/>
    </row>
    <row r="204" spans="1:10" s="56" customFormat="1" ht="14.25" customHeight="1">
      <c r="A204" s="49"/>
      <c r="B204" s="50" t="s">
        <v>446</v>
      </c>
      <c r="C204" s="51"/>
      <c r="D204" s="78"/>
      <c r="E204" s="65"/>
      <c r="F204" s="66"/>
      <c r="G204" s="66"/>
      <c r="H204" s="66"/>
      <c r="I204" s="61"/>
      <c r="J204" s="58"/>
    </row>
    <row r="205" spans="1:10" s="56" customFormat="1" ht="14.25" customHeight="1">
      <c r="A205" s="49"/>
      <c r="B205" s="69" t="s">
        <v>448</v>
      </c>
      <c r="C205" s="63" t="s">
        <v>208</v>
      </c>
      <c r="D205" s="64">
        <v>1</v>
      </c>
      <c r="E205" s="65">
        <v>7.05</v>
      </c>
      <c r="F205" s="66"/>
      <c r="G205" s="66">
        <v>1.1000000000000001</v>
      </c>
      <c r="H205" s="66"/>
      <c r="I205" s="61">
        <f t="shared" ref="I205" si="21">PRODUCT(D205:H205)</f>
        <v>7.7550000000000008</v>
      </c>
      <c r="J205" s="58"/>
    </row>
    <row r="206" spans="1:10" s="56" customFormat="1" ht="14.25" customHeight="1">
      <c r="A206" s="49"/>
      <c r="B206" s="69"/>
      <c r="C206" s="63" t="s">
        <v>208</v>
      </c>
      <c r="D206" s="64"/>
      <c r="E206" s="65"/>
      <c r="F206" s="66"/>
      <c r="G206" s="66"/>
      <c r="H206" s="66"/>
      <c r="I206" s="61">
        <f t="shared" ref="I206" si="22">PRODUCT(D206:H206)</f>
        <v>0</v>
      </c>
      <c r="J206" s="58"/>
    </row>
    <row r="207" spans="1:10" s="56" customFormat="1" ht="14.25" customHeight="1">
      <c r="A207" s="49"/>
      <c r="B207" s="69"/>
      <c r="C207" s="63"/>
      <c r="D207" s="64"/>
      <c r="E207" s="65"/>
      <c r="F207" s="66"/>
      <c r="G207" s="66"/>
      <c r="H207" s="70" t="s">
        <v>34</v>
      </c>
      <c r="I207" s="60">
        <f>SUM(I205:I206)</f>
        <v>7.7550000000000008</v>
      </c>
      <c r="J207" s="55">
        <f>+I207+I207*$J$2</f>
        <v>8.5305</v>
      </c>
    </row>
    <row r="208" spans="1:10" s="56" customFormat="1" ht="14.25" customHeight="1">
      <c r="A208" s="49"/>
      <c r="B208" s="69"/>
      <c r="C208" s="63"/>
      <c r="D208" s="64"/>
      <c r="E208" s="65"/>
      <c r="F208" s="66"/>
      <c r="G208" s="66"/>
      <c r="H208" s="66"/>
      <c r="I208" s="61"/>
      <c r="J208" s="58"/>
    </row>
    <row r="209" spans="1:10" s="56" customFormat="1" ht="14.25" customHeight="1">
      <c r="A209" s="49"/>
      <c r="B209" s="69"/>
      <c r="C209" s="63"/>
      <c r="D209" s="78"/>
      <c r="E209" s="65"/>
      <c r="F209" s="66"/>
      <c r="G209" s="66"/>
      <c r="H209" s="66"/>
      <c r="I209" s="61"/>
      <c r="J209" s="58"/>
    </row>
    <row r="210" spans="1:10" s="56" customFormat="1" ht="14.25" customHeight="1">
      <c r="A210" s="49"/>
      <c r="B210" s="50" t="s">
        <v>447</v>
      </c>
      <c r="C210" s="51"/>
      <c r="D210" s="78"/>
      <c r="E210" s="65"/>
      <c r="F210" s="66"/>
      <c r="G210" s="66"/>
      <c r="H210" s="66"/>
      <c r="I210" s="61"/>
      <c r="J210" s="58"/>
    </row>
    <row r="211" spans="1:10" s="56" customFormat="1" ht="14.25" customHeight="1">
      <c r="A211" s="49"/>
      <c r="B211" s="69"/>
      <c r="C211" s="63" t="s">
        <v>208</v>
      </c>
      <c r="D211" s="64"/>
      <c r="E211" s="65"/>
      <c r="F211" s="66"/>
      <c r="G211" s="66"/>
      <c r="H211" s="66"/>
      <c r="I211" s="61">
        <f t="shared" ref="I211:I212" si="23">PRODUCT(D211:H211)</f>
        <v>0</v>
      </c>
      <c r="J211" s="58"/>
    </row>
    <row r="212" spans="1:10" s="56" customFormat="1" ht="14.25" customHeight="1">
      <c r="A212" s="49"/>
      <c r="B212" s="69"/>
      <c r="C212" s="63" t="s">
        <v>208</v>
      </c>
      <c r="D212" s="64"/>
      <c r="E212" s="65"/>
      <c r="F212" s="66"/>
      <c r="G212" s="66"/>
      <c r="H212" s="66"/>
      <c r="I212" s="61">
        <f t="shared" si="23"/>
        <v>0</v>
      </c>
      <c r="J212" s="58"/>
    </row>
    <row r="213" spans="1:10" s="56" customFormat="1" ht="14.25" customHeight="1">
      <c r="A213" s="49"/>
      <c r="B213" s="69"/>
      <c r="C213" s="63"/>
      <c r="D213" s="64"/>
      <c r="E213" s="65"/>
      <c r="F213" s="66"/>
      <c r="G213" s="66"/>
      <c r="H213" s="70" t="s">
        <v>34</v>
      </c>
      <c r="I213" s="60">
        <f>SUM(I211:I212)</f>
        <v>0</v>
      </c>
      <c r="J213" s="55">
        <f>+I213+I213*$J$2</f>
        <v>0</v>
      </c>
    </row>
    <row r="214" spans="1:10" s="56" customFormat="1" ht="14.25" customHeight="1">
      <c r="A214" s="49"/>
      <c r="B214" s="69"/>
      <c r="C214" s="63"/>
      <c r="D214" s="64"/>
      <c r="E214" s="65"/>
      <c r="F214" s="66"/>
      <c r="G214" s="66"/>
      <c r="H214" s="66"/>
      <c r="I214" s="61"/>
      <c r="J214" s="58"/>
    </row>
    <row r="215" spans="1:10" s="56" customFormat="1" ht="14.25" customHeight="1">
      <c r="A215" s="49"/>
      <c r="B215" s="81" t="s">
        <v>308</v>
      </c>
      <c r="C215" s="82"/>
      <c r="D215" s="64"/>
      <c r="E215" s="65"/>
      <c r="F215" s="66"/>
      <c r="G215" s="66"/>
      <c r="H215" s="66"/>
      <c r="I215" s="60"/>
      <c r="J215" s="58"/>
    </row>
    <row r="216" spans="1:10" s="56" customFormat="1" ht="14.25" customHeight="1">
      <c r="A216" s="49"/>
      <c r="B216" s="81" t="s">
        <v>848</v>
      </c>
      <c r="C216" s="82"/>
      <c r="D216" s="64"/>
      <c r="E216" s="65"/>
      <c r="F216" s="66"/>
      <c r="G216" s="66"/>
      <c r="H216" s="66"/>
      <c r="I216" s="60"/>
      <c r="J216" s="58"/>
    </row>
    <row r="217" spans="1:10" s="56" customFormat="1" ht="14.25" customHeight="1">
      <c r="A217" s="49"/>
      <c r="B217" s="69" t="s">
        <v>452</v>
      </c>
      <c r="C217" s="63" t="s">
        <v>208</v>
      </c>
      <c r="D217" s="64">
        <v>1</v>
      </c>
      <c r="E217" s="65">
        <f>6.2+5.6</f>
        <v>11.8</v>
      </c>
      <c r="F217" s="66"/>
      <c r="G217" s="66"/>
      <c r="H217" s="66"/>
      <c r="I217" s="61">
        <f t="shared" ref="I217:I218" si="24">PRODUCT(D217:H217)</f>
        <v>11.8</v>
      </c>
      <c r="J217" s="58"/>
    </row>
    <row r="218" spans="1:10" s="56" customFormat="1" ht="14.25" customHeight="1">
      <c r="A218" s="49"/>
      <c r="B218" s="69"/>
      <c r="C218" s="63" t="s">
        <v>208</v>
      </c>
      <c r="D218" s="64"/>
      <c r="E218" s="65"/>
      <c r="F218" s="66"/>
      <c r="G218" s="66"/>
      <c r="H218" s="66"/>
      <c r="I218" s="61">
        <f t="shared" si="24"/>
        <v>0</v>
      </c>
      <c r="J218" s="58"/>
    </row>
    <row r="219" spans="1:10" s="56" customFormat="1" ht="14.25" customHeight="1">
      <c r="A219" s="49"/>
      <c r="B219" s="69"/>
      <c r="C219" s="63"/>
      <c r="D219" s="78"/>
      <c r="E219" s="65"/>
      <c r="F219" s="66"/>
      <c r="G219" s="66"/>
      <c r="H219" s="70" t="s">
        <v>34</v>
      </c>
      <c r="I219" s="60">
        <f>SUM(I217:I218)</f>
        <v>11.8</v>
      </c>
      <c r="J219" s="55">
        <f>+I219+I219*$J$2</f>
        <v>12.98</v>
      </c>
    </row>
    <row r="220" spans="1:10" s="56" customFormat="1" ht="14.25" customHeight="1">
      <c r="A220" s="49"/>
      <c r="B220" s="69"/>
      <c r="C220" s="63"/>
      <c r="D220" s="78"/>
      <c r="E220" s="65"/>
      <c r="F220" s="66"/>
      <c r="G220" s="66"/>
      <c r="H220" s="66"/>
      <c r="I220" s="61"/>
      <c r="J220" s="58"/>
    </row>
    <row r="221" spans="1:10" s="56" customFormat="1" ht="14.25" customHeight="1">
      <c r="A221" s="49"/>
      <c r="B221" s="81" t="s">
        <v>849</v>
      </c>
      <c r="C221" s="82"/>
      <c r="D221" s="64"/>
      <c r="E221" s="65"/>
      <c r="F221" s="66"/>
      <c r="G221" s="66"/>
      <c r="H221" s="66"/>
      <c r="I221" s="60"/>
      <c r="J221" s="58"/>
    </row>
    <row r="222" spans="1:10" s="56" customFormat="1" ht="14.25" customHeight="1">
      <c r="A222" s="49"/>
      <c r="B222" s="69"/>
      <c r="C222" s="63" t="s">
        <v>208</v>
      </c>
      <c r="D222" s="64"/>
      <c r="E222" s="65"/>
      <c r="F222" s="66"/>
      <c r="G222" s="66"/>
      <c r="H222" s="66"/>
      <c r="I222" s="61">
        <f t="shared" ref="I222" si="25">PRODUCT(D222:H222)</f>
        <v>0</v>
      </c>
      <c r="J222" s="58"/>
    </row>
    <row r="223" spans="1:10" s="56" customFormat="1" ht="14.25" customHeight="1">
      <c r="A223" s="49"/>
      <c r="B223" s="69"/>
      <c r="C223" s="63" t="s">
        <v>208</v>
      </c>
      <c r="D223" s="64"/>
      <c r="E223" s="65"/>
      <c r="F223" s="66"/>
      <c r="G223" s="66"/>
      <c r="H223" s="66"/>
      <c r="I223" s="61">
        <f t="shared" ref="I223:I224" si="26">PRODUCT(D223:H223)</f>
        <v>0</v>
      </c>
      <c r="J223" s="58"/>
    </row>
    <row r="224" spans="1:10" s="56" customFormat="1" ht="14.25" customHeight="1">
      <c r="A224" s="49"/>
      <c r="B224" s="69"/>
      <c r="C224" s="63" t="s">
        <v>208</v>
      </c>
      <c r="D224" s="64"/>
      <c r="E224" s="65"/>
      <c r="F224" s="66"/>
      <c r="G224" s="66"/>
      <c r="H224" s="66"/>
      <c r="I224" s="61">
        <f t="shared" si="26"/>
        <v>0</v>
      </c>
      <c r="J224" s="58"/>
    </row>
    <row r="225" spans="1:10" s="56" customFormat="1" ht="14.25" customHeight="1">
      <c r="A225" s="49"/>
      <c r="B225" s="69"/>
      <c r="C225" s="63"/>
      <c r="D225" s="78"/>
      <c r="E225" s="65"/>
      <c r="F225" s="66"/>
      <c r="G225" s="66"/>
      <c r="H225" s="70" t="s">
        <v>34</v>
      </c>
      <c r="I225" s="60">
        <f>SUM(I222:I224)</f>
        <v>0</v>
      </c>
      <c r="J225" s="55">
        <f>+I225+I225*$J$2</f>
        <v>0</v>
      </c>
    </row>
    <row r="226" spans="1:10" s="56" customFormat="1" ht="14.25" customHeight="1">
      <c r="A226" s="49"/>
      <c r="B226" s="69"/>
      <c r="C226" s="63"/>
      <c r="D226" s="64"/>
      <c r="E226" s="65"/>
      <c r="F226" s="66"/>
      <c r="G226" s="66"/>
      <c r="H226" s="66"/>
      <c r="I226" s="60"/>
      <c r="J226" s="58"/>
    </row>
    <row r="227" spans="1:10" s="56" customFormat="1" ht="14.25" customHeight="1">
      <c r="A227" s="49"/>
      <c r="B227" s="81" t="s">
        <v>850</v>
      </c>
      <c r="C227" s="82"/>
      <c r="D227" s="64"/>
      <c r="E227" s="65"/>
      <c r="F227" s="66"/>
      <c r="G227" s="66"/>
      <c r="H227" s="66"/>
      <c r="I227" s="60"/>
      <c r="J227" s="58"/>
    </row>
    <row r="228" spans="1:10" s="56" customFormat="1" ht="14.25" customHeight="1">
      <c r="A228" s="49"/>
      <c r="B228" s="69"/>
      <c r="C228" s="63" t="s">
        <v>208</v>
      </c>
      <c r="D228" s="64"/>
      <c r="E228" s="65"/>
      <c r="F228" s="66"/>
      <c r="G228" s="66"/>
      <c r="H228" s="66"/>
      <c r="I228" s="61">
        <f t="shared" ref="I228:I230" si="27">PRODUCT(D228:H228)</f>
        <v>0</v>
      </c>
      <c r="J228" s="58"/>
    </row>
    <row r="229" spans="1:10" s="56" customFormat="1" ht="14.25" customHeight="1">
      <c r="A229" s="49"/>
      <c r="B229" s="69"/>
      <c r="C229" s="63" t="s">
        <v>208</v>
      </c>
      <c r="D229" s="64"/>
      <c r="E229" s="65"/>
      <c r="F229" s="66"/>
      <c r="G229" s="66"/>
      <c r="H229" s="66"/>
      <c r="I229" s="61">
        <f t="shared" si="27"/>
        <v>0</v>
      </c>
      <c r="J229" s="58"/>
    </row>
    <row r="230" spans="1:10" s="56" customFormat="1" ht="14.25" customHeight="1">
      <c r="A230" s="49"/>
      <c r="B230" s="69"/>
      <c r="C230" s="63" t="s">
        <v>208</v>
      </c>
      <c r="D230" s="64"/>
      <c r="E230" s="65"/>
      <c r="F230" s="66"/>
      <c r="G230" s="66"/>
      <c r="H230" s="66"/>
      <c r="I230" s="61">
        <f t="shared" si="27"/>
        <v>0</v>
      </c>
      <c r="J230" s="58"/>
    </row>
    <row r="231" spans="1:10" s="56" customFormat="1" ht="14.25" customHeight="1">
      <c r="A231" s="49"/>
      <c r="B231" s="69"/>
      <c r="C231" s="63"/>
      <c r="D231" s="78"/>
      <c r="E231" s="65"/>
      <c r="F231" s="66"/>
      <c r="G231" s="66"/>
      <c r="H231" s="70" t="s">
        <v>34</v>
      </c>
      <c r="I231" s="60">
        <f>SUM(I228:I230)</f>
        <v>0</v>
      </c>
      <c r="J231" s="55">
        <f>+I231+I231*$J$2</f>
        <v>0</v>
      </c>
    </row>
    <row r="232" spans="1:10" s="56" customFormat="1" ht="14.25" customHeight="1">
      <c r="A232" s="49"/>
      <c r="B232" s="69"/>
      <c r="C232" s="63"/>
      <c r="D232" s="64"/>
      <c r="E232" s="65"/>
      <c r="F232" s="66"/>
      <c r="G232" s="66"/>
      <c r="H232" s="66"/>
      <c r="I232" s="60"/>
      <c r="J232" s="58"/>
    </row>
    <row r="233" spans="1:10" s="56" customFormat="1" ht="14.25" customHeight="1">
      <c r="A233" s="49"/>
      <c r="B233" s="81" t="s">
        <v>851</v>
      </c>
      <c r="C233" s="82"/>
      <c r="D233" s="64"/>
      <c r="E233" s="65"/>
      <c r="F233" s="66"/>
      <c r="G233" s="66"/>
      <c r="H233" s="66"/>
      <c r="I233" s="60"/>
      <c r="J233" s="58"/>
    </row>
    <row r="234" spans="1:10" s="56" customFormat="1" ht="14.25" customHeight="1">
      <c r="A234" s="49"/>
      <c r="B234" s="69"/>
      <c r="C234" s="63" t="s">
        <v>208</v>
      </c>
      <c r="D234" s="64"/>
      <c r="E234" s="65"/>
      <c r="F234" s="66"/>
      <c r="G234" s="66"/>
      <c r="H234" s="66"/>
      <c r="I234" s="61">
        <f t="shared" ref="I234:I236" si="28">PRODUCT(D234:H234)</f>
        <v>0</v>
      </c>
      <c r="J234" s="58"/>
    </row>
    <row r="235" spans="1:10" s="56" customFormat="1" ht="14.25" customHeight="1">
      <c r="A235" s="49"/>
      <c r="B235" s="69"/>
      <c r="C235" s="63" t="s">
        <v>208</v>
      </c>
      <c r="D235" s="64"/>
      <c r="E235" s="65"/>
      <c r="F235" s="66"/>
      <c r="G235" s="66"/>
      <c r="H235" s="66"/>
      <c r="I235" s="61">
        <f t="shared" si="28"/>
        <v>0</v>
      </c>
      <c r="J235" s="58"/>
    </row>
    <row r="236" spans="1:10" s="56" customFormat="1" ht="14.25" customHeight="1">
      <c r="A236" s="49"/>
      <c r="B236" s="69"/>
      <c r="C236" s="63" t="s">
        <v>208</v>
      </c>
      <c r="D236" s="64"/>
      <c r="E236" s="65"/>
      <c r="F236" s="66"/>
      <c r="G236" s="66"/>
      <c r="H236" s="66"/>
      <c r="I236" s="61">
        <f t="shared" si="28"/>
        <v>0</v>
      </c>
      <c r="J236" s="58"/>
    </row>
    <row r="237" spans="1:10" s="56" customFormat="1" ht="14.25" customHeight="1">
      <c r="A237" s="49"/>
      <c r="B237" s="69"/>
      <c r="C237" s="63"/>
      <c r="D237" s="78"/>
      <c r="E237" s="65"/>
      <c r="F237" s="66"/>
      <c r="G237" s="66"/>
      <c r="H237" s="70" t="s">
        <v>34</v>
      </c>
      <c r="I237" s="60">
        <f>SUM(I234:I236)</f>
        <v>0</v>
      </c>
      <c r="J237" s="55">
        <f>+I237+I237*$J$2</f>
        <v>0</v>
      </c>
    </row>
    <row r="238" spans="1:10" s="56" customFormat="1" ht="14.25" customHeight="1">
      <c r="A238" s="49"/>
      <c r="B238" s="69"/>
      <c r="C238" s="63"/>
      <c r="D238" s="64"/>
      <c r="E238" s="65"/>
      <c r="F238" s="66"/>
      <c r="G238" s="66"/>
      <c r="H238" s="66"/>
      <c r="I238" s="60"/>
      <c r="J238" s="58"/>
    </row>
    <row r="239" spans="1:10" s="56" customFormat="1" ht="14.25" customHeight="1">
      <c r="A239" s="49"/>
      <c r="B239" s="81" t="s">
        <v>852</v>
      </c>
      <c r="C239" s="82"/>
      <c r="D239" s="64"/>
      <c r="E239" s="65"/>
      <c r="F239" s="66"/>
      <c r="G239" s="66"/>
      <c r="H239" s="66"/>
      <c r="I239" s="60"/>
      <c r="J239" s="58"/>
    </row>
    <row r="240" spans="1:10" s="56" customFormat="1" ht="14.25" customHeight="1">
      <c r="A240" s="49"/>
      <c r="B240" s="69"/>
      <c r="C240" s="63" t="s">
        <v>208</v>
      </c>
      <c r="D240" s="64"/>
      <c r="E240" s="65"/>
      <c r="F240" s="66"/>
      <c r="G240" s="66"/>
      <c r="H240" s="66"/>
      <c r="I240" s="61">
        <f t="shared" ref="I240:I242" si="29">PRODUCT(D240:H240)</f>
        <v>0</v>
      </c>
      <c r="J240" s="58"/>
    </row>
    <row r="241" spans="1:10" s="56" customFormat="1" ht="14.25" customHeight="1">
      <c r="A241" s="49"/>
      <c r="B241" s="69"/>
      <c r="C241" s="63" t="s">
        <v>208</v>
      </c>
      <c r="D241" s="64"/>
      <c r="E241" s="65"/>
      <c r="F241" s="66"/>
      <c r="G241" s="66"/>
      <c r="H241" s="66"/>
      <c r="I241" s="61">
        <f t="shared" si="29"/>
        <v>0</v>
      </c>
      <c r="J241" s="58"/>
    </row>
    <row r="242" spans="1:10" s="56" customFormat="1" ht="14.25" customHeight="1">
      <c r="A242" s="49"/>
      <c r="B242" s="69"/>
      <c r="C242" s="63" t="s">
        <v>208</v>
      </c>
      <c r="D242" s="64"/>
      <c r="E242" s="65"/>
      <c r="F242" s="66"/>
      <c r="G242" s="66"/>
      <c r="H242" s="66"/>
      <c r="I242" s="61">
        <f t="shared" si="29"/>
        <v>0</v>
      </c>
      <c r="J242" s="58"/>
    </row>
    <row r="243" spans="1:10" s="56" customFormat="1" ht="14.25" customHeight="1">
      <c r="A243" s="49"/>
      <c r="B243" s="69"/>
      <c r="C243" s="63"/>
      <c r="D243" s="78"/>
      <c r="E243" s="65"/>
      <c r="F243" s="66"/>
      <c r="G243" s="66"/>
      <c r="H243" s="70" t="s">
        <v>34</v>
      </c>
      <c r="I243" s="60">
        <f>SUM(I240:I242)</f>
        <v>0</v>
      </c>
      <c r="J243" s="55">
        <f>+I243+I243*$J$2</f>
        <v>0</v>
      </c>
    </row>
    <row r="244" spans="1:10" s="56" customFormat="1" ht="14.25" customHeight="1">
      <c r="A244" s="49"/>
      <c r="B244" s="69"/>
      <c r="C244" s="63"/>
      <c r="D244" s="64"/>
      <c r="E244" s="65"/>
      <c r="F244" s="66"/>
      <c r="G244" s="66"/>
      <c r="H244" s="66"/>
      <c r="I244" s="60"/>
      <c r="J244" s="58"/>
    </row>
    <row r="245" spans="1:10" s="56" customFormat="1" ht="14.25" customHeight="1">
      <c r="A245" s="49"/>
      <c r="B245" s="81" t="s">
        <v>853</v>
      </c>
      <c r="C245" s="82"/>
      <c r="D245" s="64"/>
      <c r="E245" s="65"/>
      <c r="F245" s="66"/>
      <c r="G245" s="66"/>
      <c r="H245" s="66"/>
      <c r="I245" s="60"/>
      <c r="J245" s="58"/>
    </row>
    <row r="246" spans="1:10" s="56" customFormat="1" ht="14.25" customHeight="1">
      <c r="A246" s="49"/>
      <c r="B246" s="69"/>
      <c r="C246" s="63" t="s">
        <v>208</v>
      </c>
      <c r="D246" s="64"/>
      <c r="E246" s="65"/>
      <c r="F246" s="66"/>
      <c r="G246" s="66"/>
      <c r="H246" s="66"/>
      <c r="I246" s="61">
        <f t="shared" ref="I246:I248" si="30">PRODUCT(D246:H246)</f>
        <v>0</v>
      </c>
      <c r="J246" s="58"/>
    </row>
    <row r="247" spans="1:10" s="56" customFormat="1" ht="14.25" customHeight="1">
      <c r="A247" s="49"/>
      <c r="B247" s="69"/>
      <c r="C247" s="63" t="s">
        <v>208</v>
      </c>
      <c r="D247" s="64"/>
      <c r="E247" s="65"/>
      <c r="F247" s="66"/>
      <c r="G247" s="66"/>
      <c r="H247" s="66"/>
      <c r="I247" s="61">
        <f t="shared" si="30"/>
        <v>0</v>
      </c>
      <c r="J247" s="58"/>
    </row>
    <row r="248" spans="1:10" s="56" customFormat="1" ht="14.25" customHeight="1">
      <c r="A248" s="49"/>
      <c r="B248" s="69"/>
      <c r="C248" s="63" t="s">
        <v>208</v>
      </c>
      <c r="D248" s="64"/>
      <c r="E248" s="65"/>
      <c r="F248" s="66"/>
      <c r="G248" s="66"/>
      <c r="H248" s="66"/>
      <c r="I248" s="61">
        <f t="shared" si="30"/>
        <v>0</v>
      </c>
      <c r="J248" s="58"/>
    </row>
    <row r="249" spans="1:10" s="56" customFormat="1" ht="14.25" customHeight="1">
      <c r="A249" s="49"/>
      <c r="B249" s="69"/>
      <c r="C249" s="63"/>
      <c r="D249" s="78"/>
      <c r="E249" s="65"/>
      <c r="F249" s="66"/>
      <c r="G249" s="66"/>
      <c r="H249" s="70" t="s">
        <v>34</v>
      </c>
      <c r="I249" s="60">
        <f>SUM(I246:I248)</f>
        <v>0</v>
      </c>
      <c r="J249" s="55">
        <f>+I249+I249*$J$2</f>
        <v>0</v>
      </c>
    </row>
    <row r="250" spans="1:10" s="56" customFormat="1" ht="14.25" customHeight="1">
      <c r="A250" s="49"/>
      <c r="B250" s="69"/>
      <c r="C250" s="63"/>
      <c r="D250" s="64"/>
      <c r="E250" s="65"/>
      <c r="F250" s="66"/>
      <c r="G250" s="66"/>
      <c r="H250" s="66"/>
      <c r="I250" s="60"/>
      <c r="J250" s="58"/>
    </row>
    <row r="251" spans="1:10" s="56" customFormat="1" ht="14.25" customHeight="1">
      <c r="A251" s="49"/>
      <c r="B251" s="81" t="s">
        <v>854</v>
      </c>
      <c r="C251" s="82"/>
      <c r="D251" s="64"/>
      <c r="E251" s="65"/>
      <c r="F251" s="66"/>
      <c r="G251" s="66"/>
      <c r="H251" s="66"/>
      <c r="I251" s="60"/>
      <c r="J251" s="58"/>
    </row>
    <row r="252" spans="1:10" s="56" customFormat="1" ht="14.25" customHeight="1">
      <c r="A252" s="49"/>
      <c r="B252" s="69"/>
      <c r="C252" s="63" t="s">
        <v>208</v>
      </c>
      <c r="D252" s="64"/>
      <c r="E252" s="65"/>
      <c r="F252" s="66"/>
      <c r="G252" s="66"/>
      <c r="H252" s="66"/>
      <c r="I252" s="61">
        <f t="shared" ref="I252:I254" si="31">PRODUCT(D252:H252)</f>
        <v>0</v>
      </c>
      <c r="J252" s="58"/>
    </row>
    <row r="253" spans="1:10" s="56" customFormat="1" ht="14.25" customHeight="1">
      <c r="A253" s="49"/>
      <c r="B253" s="69"/>
      <c r="C253" s="63" t="s">
        <v>208</v>
      </c>
      <c r="D253" s="64"/>
      <c r="E253" s="65"/>
      <c r="F253" s="66"/>
      <c r="G253" s="66"/>
      <c r="H253" s="66"/>
      <c r="I253" s="61">
        <f t="shared" si="31"/>
        <v>0</v>
      </c>
      <c r="J253" s="58"/>
    </row>
    <row r="254" spans="1:10" s="56" customFormat="1" ht="14.25" customHeight="1">
      <c r="A254" s="49"/>
      <c r="B254" s="69"/>
      <c r="C254" s="63" t="s">
        <v>208</v>
      </c>
      <c r="D254" s="64"/>
      <c r="E254" s="65"/>
      <c r="F254" s="66"/>
      <c r="G254" s="66"/>
      <c r="H254" s="66"/>
      <c r="I254" s="61">
        <f t="shared" si="31"/>
        <v>0</v>
      </c>
      <c r="J254" s="58"/>
    </row>
    <row r="255" spans="1:10" s="56" customFormat="1" ht="14.25" customHeight="1">
      <c r="A255" s="49"/>
      <c r="B255" s="69"/>
      <c r="C255" s="63"/>
      <c r="D255" s="78"/>
      <c r="E255" s="65"/>
      <c r="F255" s="66"/>
      <c r="G255" s="66"/>
      <c r="H255" s="70" t="s">
        <v>34</v>
      </c>
      <c r="I255" s="60">
        <f>SUM(I252:I254)</f>
        <v>0</v>
      </c>
      <c r="J255" s="55">
        <f>+I255+I255*$J$2</f>
        <v>0</v>
      </c>
    </row>
    <row r="256" spans="1:10" s="56" customFormat="1" ht="14.25" customHeight="1">
      <c r="A256" s="49"/>
      <c r="B256" s="69"/>
      <c r="C256" s="63"/>
      <c r="D256" s="64"/>
      <c r="E256" s="65"/>
      <c r="F256" s="66"/>
      <c r="G256" s="66"/>
      <c r="H256" s="66"/>
      <c r="I256" s="60"/>
      <c r="J256" s="58"/>
    </row>
    <row r="257" spans="1:10" s="56" customFormat="1" ht="14.25" customHeight="1">
      <c r="A257" s="49"/>
      <c r="B257" s="69"/>
      <c r="C257" s="63"/>
      <c r="D257" s="64"/>
      <c r="E257" s="65"/>
      <c r="F257" s="66"/>
      <c r="G257" s="66"/>
      <c r="H257" s="66"/>
      <c r="I257" s="60"/>
      <c r="J257" s="58"/>
    </row>
    <row r="258" spans="1:10" s="56" customFormat="1" ht="14.25" customHeight="1">
      <c r="A258" s="49"/>
      <c r="B258" s="81" t="s">
        <v>309</v>
      </c>
      <c r="C258" s="82"/>
      <c r="D258" s="64"/>
      <c r="E258" s="65"/>
      <c r="F258" s="66"/>
      <c r="G258" s="66"/>
      <c r="H258" s="66"/>
      <c r="I258" s="60"/>
      <c r="J258" s="58"/>
    </row>
    <row r="259" spans="1:10" s="56" customFormat="1" ht="14.25" customHeight="1">
      <c r="A259" s="49"/>
      <c r="B259" s="69"/>
      <c r="C259" s="63" t="s">
        <v>208</v>
      </c>
      <c r="D259" s="64"/>
      <c r="E259" s="65"/>
      <c r="F259" s="66"/>
      <c r="G259" s="66"/>
      <c r="H259" s="66"/>
      <c r="I259" s="61">
        <f t="shared" ref="I259:I261" si="32">PRODUCT(D259:H259)</f>
        <v>0</v>
      </c>
      <c r="J259" s="58"/>
    </row>
    <row r="260" spans="1:10" s="56" customFormat="1" ht="14.25" customHeight="1">
      <c r="A260" s="49"/>
      <c r="B260" s="69"/>
      <c r="C260" s="63" t="s">
        <v>208</v>
      </c>
      <c r="D260" s="64"/>
      <c r="E260" s="65"/>
      <c r="F260" s="66"/>
      <c r="G260" s="66"/>
      <c r="H260" s="66"/>
      <c r="I260" s="61">
        <f t="shared" si="32"/>
        <v>0</v>
      </c>
      <c r="J260" s="58"/>
    </row>
    <row r="261" spans="1:10" s="56" customFormat="1" ht="14.25" customHeight="1">
      <c r="A261" s="49"/>
      <c r="B261" s="69" t="s">
        <v>454</v>
      </c>
      <c r="C261" s="63" t="s">
        <v>208</v>
      </c>
      <c r="D261" s="64">
        <v>1</v>
      </c>
      <c r="E261" s="65">
        <v>3.04</v>
      </c>
      <c r="F261" s="66"/>
      <c r="G261" s="66">
        <v>1.1000000000000001</v>
      </c>
      <c r="H261" s="66"/>
      <c r="I261" s="61">
        <f t="shared" si="32"/>
        <v>3.3440000000000003</v>
      </c>
      <c r="J261" s="58"/>
    </row>
    <row r="262" spans="1:10" s="56" customFormat="1" ht="14.25" customHeight="1">
      <c r="A262" s="49"/>
      <c r="B262" s="69"/>
      <c r="C262" s="63"/>
      <c r="D262" s="78"/>
      <c r="E262" s="65"/>
      <c r="F262" s="66"/>
      <c r="G262" s="66"/>
      <c r="H262" s="70" t="s">
        <v>34</v>
      </c>
      <c r="I262" s="60">
        <f>SUM(I259:I261)</f>
        <v>3.3440000000000003</v>
      </c>
      <c r="J262" s="55">
        <f>+I262+I262*$J$2</f>
        <v>3.6784000000000003</v>
      </c>
    </row>
    <row r="263" spans="1:10" s="56" customFormat="1" ht="14.25" customHeight="1">
      <c r="A263" s="49"/>
      <c r="B263" s="69"/>
      <c r="C263" s="63"/>
      <c r="D263" s="78"/>
      <c r="E263" s="65"/>
      <c r="F263" s="66"/>
      <c r="G263" s="66"/>
      <c r="H263" s="66"/>
      <c r="I263" s="61"/>
      <c r="J263" s="58"/>
    </row>
    <row r="264" spans="1:10" s="56" customFormat="1" ht="14.25" customHeight="1">
      <c r="A264" s="49"/>
      <c r="B264" s="81" t="s">
        <v>310</v>
      </c>
      <c r="C264" s="82"/>
      <c r="D264" s="64"/>
      <c r="E264" s="65"/>
      <c r="F264" s="66"/>
      <c r="G264" s="66"/>
      <c r="H264" s="66"/>
      <c r="I264" s="60"/>
      <c r="J264" s="58"/>
    </row>
    <row r="265" spans="1:10" s="56" customFormat="1" ht="14.25" customHeight="1">
      <c r="A265" s="49"/>
      <c r="B265" s="69"/>
      <c r="C265" s="63" t="s">
        <v>208</v>
      </c>
      <c r="D265" s="64"/>
      <c r="E265" s="65"/>
      <c r="F265" s="66"/>
      <c r="G265" s="66"/>
      <c r="H265" s="66"/>
      <c r="I265" s="61">
        <f t="shared" ref="I265" si="33">PRODUCT(D265:H265)</f>
        <v>0</v>
      </c>
      <c r="J265" s="58"/>
    </row>
    <row r="266" spans="1:10" s="56" customFormat="1" ht="14.25" customHeight="1">
      <c r="A266" s="49"/>
      <c r="B266" s="69"/>
      <c r="C266" s="63"/>
      <c r="D266" s="78"/>
      <c r="E266" s="65"/>
      <c r="F266" s="66"/>
      <c r="G266" s="66"/>
      <c r="H266" s="70" t="s">
        <v>34</v>
      </c>
      <c r="I266" s="60">
        <f>SUM(I265)</f>
        <v>0</v>
      </c>
      <c r="J266" s="55">
        <f>+I266+I266*$J$2</f>
        <v>0</v>
      </c>
    </row>
    <row r="267" spans="1:10" s="56" customFormat="1" ht="14.25" customHeight="1">
      <c r="A267" s="49"/>
      <c r="B267" s="69"/>
      <c r="C267" s="63"/>
      <c r="D267" s="64"/>
      <c r="E267" s="65"/>
      <c r="F267" s="66"/>
      <c r="G267" s="66"/>
      <c r="H267" s="66"/>
      <c r="I267" s="60"/>
      <c r="J267" s="58"/>
    </row>
    <row r="268" spans="1:10" s="56" customFormat="1" ht="14.25" customHeight="1">
      <c r="A268" s="49"/>
      <c r="B268" s="69"/>
      <c r="C268" s="63"/>
      <c r="D268" s="64"/>
      <c r="E268" s="65"/>
      <c r="F268" s="66"/>
      <c r="G268" s="66"/>
      <c r="H268" s="66"/>
      <c r="I268" s="60"/>
      <c r="J268" s="58"/>
    </row>
    <row r="269" spans="1:10" s="56" customFormat="1" ht="14.25" customHeight="1">
      <c r="A269" s="49"/>
      <c r="B269" s="81" t="s">
        <v>450</v>
      </c>
      <c r="C269" s="82"/>
      <c r="D269" s="64"/>
      <c r="E269" s="65"/>
      <c r="F269" s="66"/>
      <c r="G269" s="66"/>
      <c r="H269" s="66"/>
      <c r="I269" s="60"/>
      <c r="J269" s="58"/>
    </row>
    <row r="270" spans="1:10" s="56" customFormat="1" ht="14.25" customHeight="1">
      <c r="A270" s="49"/>
      <c r="B270" s="69" t="s">
        <v>364</v>
      </c>
      <c r="C270" s="63" t="s">
        <v>208</v>
      </c>
      <c r="D270" s="64">
        <v>1</v>
      </c>
      <c r="E270" s="65">
        <f>14.1+10.9</f>
        <v>25</v>
      </c>
      <c r="F270" s="66"/>
      <c r="G270" s="66"/>
      <c r="H270" s="66"/>
      <c r="I270" s="61">
        <f t="shared" ref="I270" si="34">PRODUCT(D270:H270)</f>
        <v>25</v>
      </c>
      <c r="J270" s="58"/>
    </row>
    <row r="271" spans="1:10" s="56" customFormat="1" ht="14.25" customHeight="1">
      <c r="A271" s="49"/>
      <c r="B271" s="69"/>
      <c r="C271" s="63"/>
      <c r="D271" s="78"/>
      <c r="E271" s="65"/>
      <c r="F271" s="66"/>
      <c r="G271" s="66"/>
      <c r="H271" s="70" t="s">
        <v>34</v>
      </c>
      <c r="I271" s="60">
        <f>SUM(I270)</f>
        <v>25</v>
      </c>
      <c r="J271" s="55">
        <f>+I271+I271*$J$2</f>
        <v>27.5</v>
      </c>
    </row>
    <row r="272" spans="1:10" s="56" customFormat="1" ht="14.25" customHeight="1">
      <c r="A272" s="49"/>
      <c r="B272" s="81" t="s">
        <v>451</v>
      </c>
      <c r="C272" s="82"/>
      <c r="D272" s="64"/>
      <c r="E272" s="65"/>
      <c r="F272" s="66"/>
      <c r="G272" s="66"/>
      <c r="H272" s="66"/>
      <c r="I272" s="60"/>
      <c r="J272" s="58"/>
    </row>
    <row r="273" spans="1:10" s="56" customFormat="1" ht="14.25" customHeight="1">
      <c r="A273" s="49"/>
      <c r="B273" s="69" t="s">
        <v>364</v>
      </c>
      <c r="C273" s="63" t="s">
        <v>208</v>
      </c>
      <c r="D273" s="64"/>
      <c r="E273" s="65"/>
      <c r="F273" s="66"/>
      <c r="G273" s="66"/>
      <c r="H273" s="66"/>
      <c r="I273" s="61">
        <f t="shared" ref="I273" si="35">PRODUCT(D273:H273)</f>
        <v>0</v>
      </c>
      <c r="J273" s="58"/>
    </row>
    <row r="274" spans="1:10" s="56" customFormat="1" ht="14.25" customHeight="1">
      <c r="A274" s="49"/>
      <c r="B274" s="69"/>
      <c r="C274" s="63"/>
      <c r="D274" s="78"/>
      <c r="E274" s="65"/>
      <c r="F274" s="66"/>
      <c r="G274" s="66"/>
      <c r="H274" s="70" t="s">
        <v>34</v>
      </c>
      <c r="I274" s="60">
        <f>SUM(I273)</f>
        <v>0</v>
      </c>
      <c r="J274" s="55">
        <f>+I274+I274*$J$2</f>
        <v>0</v>
      </c>
    </row>
    <row r="275" spans="1:10" s="56" customFormat="1" ht="14.25" customHeight="1">
      <c r="A275" s="49"/>
      <c r="B275" s="69"/>
      <c r="C275" s="63"/>
      <c r="D275" s="78"/>
      <c r="E275" s="65"/>
      <c r="F275" s="66"/>
      <c r="G275" s="66"/>
      <c r="H275" s="70"/>
      <c r="I275" s="60"/>
      <c r="J275" s="55"/>
    </row>
    <row r="276" spans="1:10" s="56" customFormat="1" ht="14.25" customHeight="1">
      <c r="A276" s="49"/>
      <c r="B276" s="69"/>
      <c r="C276" s="63"/>
      <c r="D276" s="78"/>
      <c r="E276" s="65"/>
      <c r="F276" s="66"/>
      <c r="G276" s="66"/>
      <c r="H276" s="70"/>
      <c r="I276" s="60"/>
      <c r="J276" s="55"/>
    </row>
    <row r="277" spans="1:10" s="56" customFormat="1" ht="14.25" customHeight="1">
      <c r="A277" s="49"/>
      <c r="B277" s="81" t="s">
        <v>467</v>
      </c>
      <c r="C277" s="82"/>
      <c r="D277" s="64"/>
      <c r="E277" s="65"/>
      <c r="F277" s="66"/>
      <c r="G277" s="66"/>
      <c r="H277" s="66"/>
      <c r="I277" s="60"/>
      <c r="J277" s="58"/>
    </row>
    <row r="278" spans="1:10" s="56" customFormat="1" ht="14.25" customHeight="1">
      <c r="A278" s="49"/>
      <c r="B278" s="69" t="s">
        <v>469</v>
      </c>
      <c r="C278" s="63" t="s">
        <v>208</v>
      </c>
      <c r="D278" s="64">
        <v>1</v>
      </c>
      <c r="E278" s="65">
        <f>2.365+2.67+3.25+2.6+2.6+4.5</f>
        <v>17.984999999999999</v>
      </c>
      <c r="F278" s="66"/>
      <c r="G278" s="66">
        <v>2.7</v>
      </c>
      <c r="H278" s="66"/>
      <c r="I278" s="61">
        <f t="shared" ref="I278:I280" si="36">PRODUCT(D278:H278)</f>
        <v>48.5595</v>
      </c>
      <c r="J278" s="58"/>
    </row>
    <row r="279" spans="1:10" s="56" customFormat="1" ht="14.25" customHeight="1">
      <c r="A279" s="49"/>
      <c r="B279" s="69" t="s">
        <v>470</v>
      </c>
      <c r="C279" s="63" t="s">
        <v>208</v>
      </c>
      <c r="D279" s="64">
        <v>1</v>
      </c>
      <c r="E279" s="65">
        <f>14.1+10.9</f>
        <v>25</v>
      </c>
      <c r="F279" s="66"/>
      <c r="G279" s="66">
        <v>2.7</v>
      </c>
      <c r="H279" s="66"/>
      <c r="I279" s="61">
        <f t="shared" si="36"/>
        <v>67.5</v>
      </c>
      <c r="J279" s="58"/>
    </row>
    <row r="280" spans="1:10" s="56" customFormat="1" ht="14.25" customHeight="1">
      <c r="A280" s="49"/>
      <c r="B280" s="69" t="s">
        <v>301</v>
      </c>
      <c r="C280" s="63" t="s">
        <v>208</v>
      </c>
      <c r="D280" s="64">
        <v>-2</v>
      </c>
      <c r="E280" s="65">
        <v>1</v>
      </c>
      <c r="F280" s="66"/>
      <c r="G280" s="66">
        <v>2.4</v>
      </c>
      <c r="H280" s="66"/>
      <c r="I280" s="61">
        <f t="shared" si="36"/>
        <v>-4.8</v>
      </c>
      <c r="J280" s="58"/>
    </row>
    <row r="281" spans="1:10" s="56" customFormat="1" ht="14.25" customHeight="1">
      <c r="A281" s="49"/>
      <c r="B281" s="69"/>
      <c r="C281" s="63"/>
      <c r="D281" s="78"/>
      <c r="E281" s="65"/>
      <c r="F281" s="66"/>
      <c r="G281" s="66"/>
      <c r="H281" s="70" t="s">
        <v>34</v>
      </c>
      <c r="I281" s="60">
        <f>SUM(I278:I280)</f>
        <v>111.2595</v>
      </c>
      <c r="J281" s="55">
        <f>+I281+I281*$J$2</f>
        <v>122.38545000000001</v>
      </c>
    </row>
    <row r="282" spans="1:10" s="56" customFormat="1" ht="14.25" customHeight="1">
      <c r="A282" s="49"/>
      <c r="B282" s="69"/>
      <c r="C282" s="63"/>
      <c r="D282" s="78"/>
      <c r="E282" s="65"/>
      <c r="F282" s="66"/>
      <c r="G282" s="66"/>
      <c r="H282" s="66"/>
      <c r="I282" s="61"/>
      <c r="J282" s="58"/>
    </row>
    <row r="283" spans="1:10" s="56" customFormat="1" ht="14.25" customHeight="1">
      <c r="A283" s="49"/>
      <c r="B283" s="81" t="s">
        <v>468</v>
      </c>
      <c r="C283" s="82"/>
      <c r="D283" s="64"/>
      <c r="E283" s="65"/>
      <c r="F283" s="66"/>
      <c r="G283" s="66"/>
      <c r="H283" s="66"/>
      <c r="I283" s="60"/>
      <c r="J283" s="58"/>
    </row>
    <row r="284" spans="1:10" s="56" customFormat="1" ht="14.25" customHeight="1">
      <c r="A284" s="49"/>
      <c r="B284" s="69"/>
      <c r="C284" s="63" t="s">
        <v>208</v>
      </c>
      <c r="D284" s="64"/>
      <c r="E284" s="65"/>
      <c r="F284" s="66"/>
      <c r="G284" s="66"/>
      <c r="H284" s="66"/>
      <c r="I284" s="61">
        <f t="shared" ref="I284" si="37">PRODUCT(D284:H284)</f>
        <v>0</v>
      </c>
      <c r="J284" s="58"/>
    </row>
    <row r="285" spans="1:10" s="56" customFormat="1" ht="14.25" customHeight="1">
      <c r="A285" s="49"/>
      <c r="B285" s="69"/>
      <c r="C285" s="63"/>
      <c r="D285" s="78"/>
      <c r="E285" s="65"/>
      <c r="F285" s="66"/>
      <c r="G285" s="66"/>
      <c r="H285" s="70" t="s">
        <v>34</v>
      </c>
      <c r="I285" s="60">
        <f>SUM(I284)</f>
        <v>0</v>
      </c>
      <c r="J285" s="55">
        <f>+I285+I285*$J$2</f>
        <v>0</v>
      </c>
    </row>
    <row r="286" spans="1:10" s="56" customFormat="1" ht="14.25" customHeight="1">
      <c r="A286" s="49"/>
      <c r="B286" s="69"/>
      <c r="C286" s="63"/>
      <c r="D286" s="64"/>
      <c r="E286" s="65"/>
      <c r="F286" s="66"/>
      <c r="G286" s="66"/>
      <c r="H286" s="66"/>
      <c r="I286" s="60"/>
      <c r="J286" s="58"/>
    </row>
    <row r="287" spans="1:10" s="56" customFormat="1" ht="14.25" customHeight="1">
      <c r="A287" s="49"/>
      <c r="B287" s="50" t="s">
        <v>883</v>
      </c>
      <c r="C287" s="51"/>
      <c r="D287" s="64"/>
      <c r="E287" s="64"/>
      <c r="F287" s="64"/>
      <c r="G287" s="64"/>
      <c r="H287" s="64"/>
      <c r="I287" s="71"/>
      <c r="J287" s="58"/>
    </row>
    <row r="288" spans="1:10" s="56" customFormat="1" ht="14.25" customHeight="1">
      <c r="A288" s="49"/>
      <c r="B288" s="69" t="s">
        <v>439</v>
      </c>
      <c r="C288" s="63" t="s">
        <v>208</v>
      </c>
      <c r="D288" s="64">
        <v>1</v>
      </c>
      <c r="E288" s="97">
        <v>97.8</v>
      </c>
      <c r="F288" s="67"/>
      <c r="G288" s="67"/>
      <c r="H288" s="67"/>
      <c r="I288" s="61">
        <f t="shared" ref="I288:I290" si="38">PRODUCT(D288:H288)</f>
        <v>97.8</v>
      </c>
      <c r="J288" s="58"/>
    </row>
    <row r="289" spans="1:10" s="56" customFormat="1" ht="14.25" customHeight="1">
      <c r="A289" s="49"/>
      <c r="B289" s="69" t="s">
        <v>440</v>
      </c>
      <c r="C289" s="63" t="s">
        <v>208</v>
      </c>
      <c r="D289" s="64">
        <v>1</v>
      </c>
      <c r="E289" s="97">
        <v>94.9</v>
      </c>
      <c r="F289" s="66"/>
      <c r="G289" s="66">
        <v>0.1</v>
      </c>
      <c r="H289" s="66"/>
      <c r="I289" s="61">
        <f t="shared" si="38"/>
        <v>9.49</v>
      </c>
      <c r="J289" s="58"/>
    </row>
    <row r="290" spans="1:10" s="56" customFormat="1" ht="14.25" customHeight="1">
      <c r="A290" s="49"/>
      <c r="B290" s="69"/>
      <c r="C290" s="63"/>
      <c r="D290" s="64"/>
      <c r="E290" s="65"/>
      <c r="F290" s="66"/>
      <c r="G290" s="66"/>
      <c r="H290" s="66"/>
      <c r="I290" s="61">
        <f t="shared" si="38"/>
        <v>0</v>
      </c>
      <c r="J290" s="58"/>
    </row>
    <row r="291" spans="1:10" s="56" customFormat="1" ht="14.25" customHeight="1">
      <c r="A291" s="49"/>
      <c r="B291" s="69"/>
      <c r="C291" s="63"/>
      <c r="D291" s="64"/>
      <c r="E291" s="65"/>
      <c r="F291" s="66"/>
      <c r="G291" s="66"/>
      <c r="H291" s="70" t="s">
        <v>34</v>
      </c>
      <c r="I291" s="60">
        <f>SUM(I288:I290)</f>
        <v>107.28999999999999</v>
      </c>
      <c r="J291" s="55">
        <f>+I291+I291*$J$2</f>
        <v>118.01899999999999</v>
      </c>
    </row>
    <row r="292" spans="1:10" s="56" customFormat="1" ht="14.25" customHeight="1">
      <c r="A292" s="49"/>
      <c r="B292" s="69"/>
      <c r="C292" s="63"/>
      <c r="D292" s="64"/>
      <c r="E292" s="65"/>
      <c r="F292" s="66"/>
      <c r="G292" s="66"/>
      <c r="H292" s="66"/>
      <c r="I292" s="61"/>
      <c r="J292" s="58"/>
    </row>
    <row r="293" spans="1:10" s="56" customFormat="1" ht="14.25" customHeight="1">
      <c r="A293" s="49"/>
      <c r="B293" s="69"/>
      <c r="C293" s="63"/>
      <c r="D293" s="64"/>
      <c r="E293" s="65"/>
      <c r="F293" s="66"/>
      <c r="G293" s="66"/>
      <c r="H293" s="66"/>
      <c r="I293" s="60"/>
      <c r="J293" s="58"/>
    </row>
    <row r="294" spans="1:10" s="56" customFormat="1" ht="14.25" customHeight="1">
      <c r="A294" s="49"/>
      <c r="B294" s="50" t="s">
        <v>42</v>
      </c>
      <c r="C294" s="51"/>
      <c r="D294" s="64"/>
      <c r="E294" s="64"/>
      <c r="F294" s="64"/>
      <c r="G294" s="64"/>
      <c r="H294" s="64"/>
      <c r="I294" s="71"/>
      <c r="J294" s="58"/>
    </row>
    <row r="295" spans="1:10" s="56" customFormat="1" ht="14.25" customHeight="1">
      <c r="A295" s="49"/>
      <c r="B295" s="69"/>
      <c r="C295" s="63"/>
      <c r="D295" s="67"/>
      <c r="E295" s="67"/>
      <c r="F295" s="67"/>
      <c r="G295" s="67"/>
      <c r="H295" s="67"/>
      <c r="I295" s="71"/>
      <c r="J295" s="58"/>
    </row>
    <row r="296" spans="1:10" s="56" customFormat="1" ht="14.25" customHeight="1">
      <c r="A296" s="49"/>
      <c r="B296" s="69"/>
      <c r="C296" s="63"/>
      <c r="D296" s="64"/>
      <c r="E296" s="65"/>
      <c r="F296" s="66"/>
      <c r="G296" s="66"/>
      <c r="H296" s="66"/>
      <c r="I296" s="61"/>
      <c r="J296" s="58"/>
    </row>
    <row r="297" spans="1:10" s="56" customFormat="1" ht="14.25" customHeight="1">
      <c r="A297" s="49"/>
      <c r="B297" s="69"/>
      <c r="C297" s="63"/>
      <c r="D297" s="64"/>
      <c r="E297" s="65"/>
      <c r="F297" s="66"/>
      <c r="G297" s="66"/>
      <c r="H297" s="66"/>
      <c r="I297" s="61"/>
      <c r="J297" s="58"/>
    </row>
    <row r="298" spans="1:10" s="56" customFormat="1" ht="14.25" customHeight="1">
      <c r="A298" s="49"/>
      <c r="B298" s="69"/>
      <c r="C298" s="63"/>
      <c r="D298" s="64"/>
      <c r="E298" s="65"/>
      <c r="F298" s="66"/>
      <c r="G298" s="66"/>
      <c r="H298" s="70" t="s">
        <v>34</v>
      </c>
      <c r="I298" s="60">
        <f>SUM(I296:I297)</f>
        <v>0</v>
      </c>
      <c r="J298" s="55">
        <f>+I298+I298*$J$2</f>
        <v>0</v>
      </c>
    </row>
    <row r="299" spans="1:10" s="56" customFormat="1" ht="14.25" customHeight="1">
      <c r="A299" s="49"/>
      <c r="B299" s="69"/>
      <c r="C299" s="63"/>
      <c r="D299" s="64"/>
      <c r="E299" s="65"/>
      <c r="F299" s="66"/>
      <c r="G299" s="66"/>
      <c r="H299" s="66"/>
      <c r="I299" s="61"/>
      <c r="J299" s="58"/>
    </row>
    <row r="300" spans="1:10" s="56" customFormat="1" ht="14.25" customHeight="1">
      <c r="A300" s="49"/>
      <c r="B300" s="69"/>
      <c r="C300" s="63"/>
      <c r="D300" s="64"/>
      <c r="E300" s="65"/>
      <c r="F300" s="66"/>
      <c r="G300" s="66"/>
      <c r="H300" s="66"/>
      <c r="I300" s="60"/>
      <c r="J300" s="58"/>
    </row>
    <row r="301" spans="1:10" s="56" customFormat="1" ht="14.25" customHeight="1">
      <c r="A301" s="49"/>
      <c r="B301" s="69"/>
      <c r="C301" s="63"/>
      <c r="D301" s="64"/>
      <c r="E301" s="65"/>
      <c r="F301" s="66"/>
      <c r="G301" s="66"/>
      <c r="H301" s="66"/>
      <c r="I301" s="60"/>
      <c r="J301" s="58"/>
    </row>
    <row r="302" spans="1:10" s="56" customFormat="1" ht="14.25" customHeight="1">
      <c r="A302" s="49"/>
      <c r="B302" s="69"/>
      <c r="C302" s="63"/>
      <c r="D302" s="64"/>
      <c r="E302" s="65"/>
      <c r="F302" s="66"/>
      <c r="G302" s="66"/>
      <c r="H302" s="66"/>
      <c r="I302" s="61"/>
      <c r="J302" s="58"/>
    </row>
    <row r="303" spans="1:10" s="56" customFormat="1" ht="14.25" customHeight="1">
      <c r="A303" s="49"/>
      <c r="B303" s="50" t="s">
        <v>150</v>
      </c>
      <c r="C303" s="51"/>
      <c r="D303" s="64"/>
      <c r="E303" s="65"/>
      <c r="F303" s="66"/>
      <c r="G303" s="66"/>
      <c r="H303" s="66"/>
      <c r="I303" s="61"/>
      <c r="J303" s="58"/>
    </row>
    <row r="304" spans="1:10" s="56" customFormat="1" ht="14.25" customHeight="1">
      <c r="A304" s="49"/>
      <c r="B304" s="69"/>
      <c r="C304" s="63" t="s">
        <v>208</v>
      </c>
      <c r="D304" s="64"/>
      <c r="E304" s="65"/>
      <c r="F304" s="66"/>
      <c r="G304" s="66"/>
      <c r="H304" s="66"/>
      <c r="I304" s="61">
        <f t="shared" ref="I304" si="39">PRODUCT(D304:H304)</f>
        <v>0</v>
      </c>
      <c r="J304" s="58"/>
    </row>
    <row r="305" spans="1:10" s="56" customFormat="1" ht="14.25" customHeight="1">
      <c r="A305" s="49"/>
      <c r="B305" s="69"/>
      <c r="C305" s="63" t="s">
        <v>208</v>
      </c>
      <c r="D305" s="64"/>
      <c r="E305" s="65"/>
      <c r="F305" s="66"/>
      <c r="G305" s="66"/>
      <c r="H305" s="66"/>
      <c r="I305" s="61">
        <f t="shared" ref="I305" si="40">PRODUCT(D305:H305)</f>
        <v>0</v>
      </c>
      <c r="J305" s="58"/>
    </row>
    <row r="306" spans="1:10" s="56" customFormat="1" ht="14.25" customHeight="1">
      <c r="A306" s="49"/>
      <c r="B306" s="69"/>
      <c r="C306" s="63"/>
      <c r="D306" s="64"/>
      <c r="E306" s="65"/>
      <c r="F306" s="66"/>
      <c r="G306" s="66"/>
      <c r="H306" s="70" t="s">
        <v>34</v>
      </c>
      <c r="I306" s="60">
        <f>SUM(I304:I305)</f>
        <v>0</v>
      </c>
      <c r="J306" s="55">
        <f>+I306+I306*$J$2</f>
        <v>0</v>
      </c>
    </row>
    <row r="307" spans="1:10" s="56" customFormat="1" ht="14.25" customHeight="1">
      <c r="A307" s="49"/>
      <c r="B307" s="69"/>
      <c r="C307" s="63"/>
      <c r="D307" s="64"/>
      <c r="E307" s="65"/>
      <c r="F307" s="66"/>
      <c r="G307" s="66"/>
      <c r="H307" s="66"/>
      <c r="I307" s="61"/>
      <c r="J307" s="58"/>
    </row>
    <row r="308" spans="1:10" s="56" customFormat="1" ht="14.25" customHeight="1">
      <c r="A308" s="49"/>
      <c r="B308" s="69"/>
      <c r="C308" s="63"/>
      <c r="D308" s="64"/>
      <c r="E308" s="65"/>
      <c r="F308" s="66"/>
      <c r="G308" s="66"/>
      <c r="H308" s="66"/>
      <c r="I308" s="60"/>
      <c r="J308" s="58"/>
    </row>
    <row r="309" spans="1:10" s="56" customFormat="1" ht="14.25" customHeight="1">
      <c r="A309" s="62"/>
      <c r="B309" s="69"/>
      <c r="C309" s="63"/>
      <c r="D309" s="64"/>
      <c r="E309" s="65"/>
      <c r="F309" s="66"/>
      <c r="G309" s="66"/>
      <c r="H309" s="66"/>
      <c r="I309" s="61"/>
      <c r="J309" s="58"/>
    </row>
    <row r="310" spans="1:10" s="56" customFormat="1" ht="14.25" customHeight="1">
      <c r="A310" s="62"/>
      <c r="B310" s="69"/>
      <c r="C310" s="63"/>
      <c r="D310" s="64"/>
      <c r="E310" s="65"/>
      <c r="F310" s="66"/>
      <c r="G310" s="66"/>
      <c r="H310" s="66"/>
      <c r="I310" s="61"/>
      <c r="J310" s="58"/>
    </row>
    <row r="311" spans="1:10" s="56" customFormat="1" ht="14.25" customHeight="1">
      <c r="A311" s="62"/>
      <c r="B311" s="69"/>
      <c r="C311" s="63"/>
      <c r="D311" s="64"/>
      <c r="E311" s="65"/>
      <c r="F311" s="66"/>
      <c r="G311" s="66"/>
      <c r="H311" s="66"/>
      <c r="I311" s="61"/>
      <c r="J311" s="58"/>
    </row>
    <row r="312" spans="1:10" s="56" customFormat="1" ht="14.25" customHeight="1">
      <c r="A312" s="62"/>
      <c r="B312" s="83" t="s">
        <v>16</v>
      </c>
      <c r="C312" s="84"/>
      <c r="D312" s="64"/>
      <c r="E312" s="65"/>
      <c r="F312" s="66"/>
      <c r="G312" s="66"/>
      <c r="H312" s="66"/>
      <c r="I312" s="61"/>
      <c r="J312" s="58"/>
    </row>
    <row r="313" spans="1:10" s="56" customFormat="1" ht="14.25" customHeight="1">
      <c r="A313" s="62"/>
      <c r="B313" s="83"/>
      <c r="C313" s="84"/>
      <c r="D313" s="64"/>
      <c r="E313" s="65"/>
      <c r="F313" s="66"/>
      <c r="G313" s="66"/>
      <c r="H313" s="66"/>
      <c r="I313" s="61"/>
      <c r="J313" s="58"/>
    </row>
    <row r="314" spans="1:10" s="56" customFormat="1" ht="14.25" customHeight="1">
      <c r="A314" s="62"/>
      <c r="B314" s="83" t="s">
        <v>137</v>
      </c>
      <c r="C314" s="84"/>
      <c r="D314" s="64"/>
      <c r="E314" s="65"/>
      <c r="F314" s="66"/>
      <c r="G314" s="66"/>
      <c r="H314" s="66"/>
      <c r="I314" s="61"/>
      <c r="J314" s="58"/>
    </row>
    <row r="315" spans="1:10" s="56" customFormat="1" ht="14.25" customHeight="1">
      <c r="A315" s="49"/>
      <c r="B315" s="85" t="s">
        <v>311</v>
      </c>
      <c r="C315" s="86" t="s">
        <v>288</v>
      </c>
      <c r="D315" s="64">
        <v>4</v>
      </c>
      <c r="E315" s="65">
        <f>2.4+2.4+1</f>
        <v>5.8</v>
      </c>
      <c r="F315" s="66">
        <v>0.1</v>
      </c>
      <c r="G315" s="66">
        <v>0.05</v>
      </c>
      <c r="H315" s="66"/>
      <c r="I315" s="61">
        <f t="shared" ref="I315:I321" si="41">PRODUCT(D315:H315)</f>
        <v>0.11599999999999999</v>
      </c>
      <c r="J315" s="58"/>
    </row>
    <row r="316" spans="1:10" s="56" customFormat="1" ht="14.25" customHeight="1">
      <c r="A316" s="49"/>
      <c r="B316" s="85" t="s">
        <v>264</v>
      </c>
      <c r="C316" s="86" t="s">
        <v>288</v>
      </c>
      <c r="D316" s="64">
        <v>1</v>
      </c>
      <c r="E316" s="65">
        <f>2.4+2.4+0.75</f>
        <v>5.55</v>
      </c>
      <c r="F316" s="66">
        <v>0.1</v>
      </c>
      <c r="G316" s="66">
        <v>0.05</v>
      </c>
      <c r="H316" s="66"/>
      <c r="I316" s="61">
        <f t="shared" ref="I316:I317" si="42">PRODUCT(D316:H316)</f>
        <v>2.7750000000000004E-2</v>
      </c>
      <c r="J316" s="58"/>
    </row>
    <row r="317" spans="1:10" s="56" customFormat="1" ht="14.25" customHeight="1">
      <c r="A317" s="49"/>
      <c r="B317" s="87" t="s">
        <v>315</v>
      </c>
      <c r="C317" s="86" t="s">
        <v>288</v>
      </c>
      <c r="D317" s="64">
        <v>2</v>
      </c>
      <c r="E317" s="65">
        <f>1.8+1.8+0.8</f>
        <v>4.4000000000000004</v>
      </c>
      <c r="F317" s="66">
        <v>0.1</v>
      </c>
      <c r="G317" s="66">
        <v>0.05</v>
      </c>
      <c r="H317" s="66"/>
      <c r="I317" s="61">
        <f t="shared" si="42"/>
        <v>4.4000000000000011E-2</v>
      </c>
      <c r="J317" s="58"/>
    </row>
    <row r="318" spans="1:10" s="56" customFormat="1" ht="14.25" customHeight="1">
      <c r="A318" s="49"/>
      <c r="B318" s="87" t="s">
        <v>312</v>
      </c>
      <c r="C318" s="86" t="s">
        <v>288</v>
      </c>
      <c r="D318" s="64">
        <v>2</v>
      </c>
      <c r="E318" s="65">
        <f>2.4+2.4+1.2</f>
        <v>6</v>
      </c>
      <c r="F318" s="66">
        <v>0.1</v>
      </c>
      <c r="G318" s="66">
        <v>0.05</v>
      </c>
      <c r="H318" s="66"/>
      <c r="I318" s="61">
        <f t="shared" si="41"/>
        <v>6.0000000000000012E-2</v>
      </c>
      <c r="J318" s="58"/>
    </row>
    <row r="319" spans="1:10" s="56" customFormat="1" ht="14.25" customHeight="1">
      <c r="A319" s="49"/>
      <c r="B319" s="85"/>
      <c r="C319" s="86" t="s">
        <v>288</v>
      </c>
      <c r="D319" s="64"/>
      <c r="E319" s="65"/>
      <c r="F319" s="66"/>
      <c r="G319" s="66"/>
      <c r="H319" s="66"/>
      <c r="I319" s="61">
        <f t="shared" si="41"/>
        <v>0</v>
      </c>
      <c r="J319" s="58"/>
    </row>
    <row r="320" spans="1:10" s="56" customFormat="1" ht="14.25" customHeight="1">
      <c r="A320" s="49"/>
      <c r="B320" s="85"/>
      <c r="C320" s="86" t="s">
        <v>288</v>
      </c>
      <c r="D320" s="64"/>
      <c r="E320" s="65"/>
      <c r="F320" s="66"/>
      <c r="G320" s="66"/>
      <c r="H320" s="66"/>
      <c r="I320" s="61">
        <f t="shared" si="41"/>
        <v>0</v>
      </c>
      <c r="J320" s="58"/>
    </row>
    <row r="321" spans="1:10" s="56" customFormat="1" ht="14.25" customHeight="1">
      <c r="A321" s="49"/>
      <c r="B321" s="85"/>
      <c r="C321" s="86" t="s">
        <v>288</v>
      </c>
      <c r="D321" s="64"/>
      <c r="E321" s="65"/>
      <c r="F321" s="66"/>
      <c r="G321" s="66"/>
      <c r="H321" s="66"/>
      <c r="I321" s="61">
        <f t="shared" si="41"/>
        <v>0</v>
      </c>
      <c r="J321" s="58"/>
    </row>
    <row r="322" spans="1:10" s="56" customFormat="1" ht="14.25" customHeight="1">
      <c r="A322" s="49"/>
      <c r="B322" s="69"/>
      <c r="C322" s="63"/>
      <c r="D322" s="64"/>
      <c r="E322" s="65"/>
      <c r="F322" s="66"/>
      <c r="G322" s="66"/>
      <c r="H322" s="70" t="s">
        <v>34</v>
      </c>
      <c r="I322" s="60">
        <f>SUM(I315:I321)</f>
        <v>0.24775000000000003</v>
      </c>
      <c r="J322" s="55">
        <f>+I322+I322*$J$2</f>
        <v>0.27252500000000002</v>
      </c>
    </row>
    <row r="323" spans="1:10" s="56" customFormat="1" ht="14.25" customHeight="1">
      <c r="A323" s="62"/>
      <c r="B323" s="83"/>
      <c r="C323" s="84"/>
      <c r="D323" s="64"/>
      <c r="E323" s="65"/>
      <c r="F323" s="66"/>
      <c r="G323" s="66"/>
      <c r="H323" s="66"/>
      <c r="I323" s="61"/>
      <c r="J323" s="58"/>
    </row>
    <row r="324" spans="1:10" s="56" customFormat="1" ht="14.25" customHeight="1">
      <c r="A324" s="62"/>
      <c r="B324" s="83" t="s">
        <v>317</v>
      </c>
      <c r="C324" s="84"/>
      <c r="D324" s="64"/>
      <c r="E324" s="65"/>
      <c r="F324" s="66"/>
      <c r="G324" s="66"/>
      <c r="H324" s="66"/>
      <c r="I324" s="61"/>
      <c r="J324" s="58"/>
    </row>
    <row r="325" spans="1:10" s="56" customFormat="1" ht="14.25" customHeight="1">
      <c r="A325" s="49"/>
      <c r="B325" s="85"/>
      <c r="C325" s="86" t="s">
        <v>208</v>
      </c>
      <c r="D325" s="64">
        <v>1</v>
      </c>
      <c r="E325" s="65">
        <v>1</v>
      </c>
      <c r="F325" s="66">
        <v>2.4</v>
      </c>
      <c r="G325" s="66"/>
      <c r="H325" s="66"/>
      <c r="I325" s="61">
        <f t="shared" ref="I325:I326" si="43">PRODUCT(D325:H325)</f>
        <v>2.4</v>
      </c>
      <c r="J325" s="58"/>
    </row>
    <row r="326" spans="1:10" s="56" customFormat="1" ht="14.25" customHeight="1">
      <c r="A326" s="49"/>
      <c r="B326" s="85"/>
      <c r="C326" s="86" t="s">
        <v>208</v>
      </c>
      <c r="D326" s="64">
        <v>1</v>
      </c>
      <c r="E326" s="65">
        <v>1</v>
      </c>
      <c r="F326" s="66">
        <v>2.4</v>
      </c>
      <c r="G326" s="66"/>
      <c r="H326" s="66"/>
      <c r="I326" s="61">
        <f t="shared" si="43"/>
        <v>2.4</v>
      </c>
      <c r="J326" s="58"/>
    </row>
    <row r="327" spans="1:10" s="56" customFormat="1" ht="14.25" customHeight="1">
      <c r="A327" s="49"/>
      <c r="B327" s="69"/>
      <c r="C327" s="63"/>
      <c r="D327" s="64"/>
      <c r="E327" s="65"/>
      <c r="F327" s="66"/>
      <c r="G327" s="66"/>
      <c r="H327" s="70" t="s">
        <v>34</v>
      </c>
      <c r="I327" s="60">
        <f>SUM(I325:I326)</f>
        <v>4.8</v>
      </c>
      <c r="J327" s="55">
        <f>+I327+I327*$J$2</f>
        <v>5.2799999999999994</v>
      </c>
    </row>
    <row r="328" spans="1:10" s="56" customFormat="1" ht="14.25" customHeight="1">
      <c r="A328" s="62"/>
      <c r="B328" s="83"/>
      <c r="C328" s="84"/>
      <c r="D328" s="64"/>
      <c r="E328" s="65"/>
      <c r="F328" s="66"/>
      <c r="G328" s="66"/>
      <c r="H328" s="66"/>
      <c r="I328" s="61"/>
      <c r="J328" s="58"/>
    </row>
    <row r="329" spans="1:10" s="56" customFormat="1" ht="14.25" customHeight="1">
      <c r="A329" s="62"/>
      <c r="B329" s="83"/>
      <c r="C329" s="84"/>
      <c r="D329" s="64"/>
      <c r="E329" s="65"/>
      <c r="F329" s="66"/>
      <c r="G329" s="66"/>
      <c r="H329" s="66"/>
      <c r="I329" s="61"/>
      <c r="J329" s="58"/>
    </row>
    <row r="330" spans="1:10" s="56" customFormat="1" ht="14.25" customHeight="1">
      <c r="A330" s="62"/>
      <c r="B330" s="83" t="s">
        <v>318</v>
      </c>
      <c r="C330" s="84"/>
      <c r="D330" s="64"/>
      <c r="E330" s="65"/>
      <c r="F330" s="66"/>
      <c r="G330" s="66"/>
      <c r="H330" s="66"/>
      <c r="I330" s="61"/>
      <c r="J330" s="58"/>
    </row>
    <row r="331" spans="1:10" s="56" customFormat="1" ht="14.25" customHeight="1">
      <c r="A331" s="49"/>
      <c r="B331" s="85" t="s">
        <v>311</v>
      </c>
      <c r="C331" s="86" t="s">
        <v>208</v>
      </c>
      <c r="D331" s="64">
        <v>4</v>
      </c>
      <c r="E331" s="65">
        <v>1</v>
      </c>
      <c r="F331" s="66">
        <v>2.4</v>
      </c>
      <c r="G331" s="66"/>
      <c r="H331" s="66"/>
      <c r="I331" s="61">
        <f t="shared" ref="I331:I332" si="44">PRODUCT(D331:H331)</f>
        <v>9.6</v>
      </c>
      <c r="J331" s="58"/>
    </row>
    <row r="332" spans="1:10" s="56" customFormat="1" ht="14.25" customHeight="1">
      <c r="A332" s="49"/>
      <c r="B332" s="87" t="s">
        <v>312</v>
      </c>
      <c r="C332" s="86" t="s">
        <v>208</v>
      </c>
      <c r="D332" s="64">
        <v>2</v>
      </c>
      <c r="E332" s="65">
        <v>1.1000000000000001</v>
      </c>
      <c r="F332" s="66">
        <v>2.4</v>
      </c>
      <c r="G332" s="66"/>
      <c r="H332" s="66"/>
      <c r="I332" s="61">
        <f t="shared" si="44"/>
        <v>5.28</v>
      </c>
      <c r="J332" s="58"/>
    </row>
    <row r="333" spans="1:10" s="56" customFormat="1" ht="14.25" customHeight="1">
      <c r="A333" s="49"/>
      <c r="B333" s="69"/>
      <c r="C333" s="63"/>
      <c r="D333" s="64"/>
      <c r="E333" s="65"/>
      <c r="F333" s="66"/>
      <c r="G333" s="66"/>
      <c r="H333" s="70" t="s">
        <v>34</v>
      </c>
      <c r="I333" s="60">
        <f>SUM(I331:I332)</f>
        <v>14.879999999999999</v>
      </c>
      <c r="J333" s="55">
        <f>+I333+I333*$J$2</f>
        <v>16.367999999999999</v>
      </c>
    </row>
    <row r="334" spans="1:10" s="56" customFormat="1" ht="14.25" customHeight="1">
      <c r="A334" s="62"/>
      <c r="B334" s="83"/>
      <c r="C334" s="84"/>
      <c r="D334" s="64"/>
      <c r="E334" s="65"/>
      <c r="F334" s="66"/>
      <c r="G334" s="66"/>
      <c r="H334" s="66"/>
      <c r="I334" s="61"/>
      <c r="J334" s="58"/>
    </row>
    <row r="335" spans="1:10" s="56" customFormat="1" ht="14.25" customHeight="1">
      <c r="A335" s="62"/>
      <c r="B335" s="83" t="s">
        <v>313</v>
      </c>
      <c r="C335" s="84"/>
      <c r="D335" s="64"/>
      <c r="E335" s="65"/>
      <c r="F335" s="66"/>
      <c r="G335" s="66"/>
      <c r="H335" s="66"/>
      <c r="I335" s="61"/>
      <c r="J335" s="58"/>
    </row>
    <row r="336" spans="1:10" s="56" customFormat="1" ht="14.25" customHeight="1">
      <c r="A336" s="49"/>
      <c r="B336" s="85" t="s">
        <v>314</v>
      </c>
      <c r="C336" s="86" t="s">
        <v>208</v>
      </c>
      <c r="D336" s="64"/>
      <c r="E336" s="65"/>
      <c r="F336" s="66"/>
      <c r="G336" s="66"/>
      <c r="H336" s="66"/>
      <c r="I336" s="61">
        <f t="shared" ref="I336" si="45">PRODUCT(D336:H336)</f>
        <v>0</v>
      </c>
      <c r="J336" s="58"/>
    </row>
    <row r="337" spans="1:10" s="56" customFormat="1" ht="14.25" customHeight="1">
      <c r="A337" s="49"/>
      <c r="B337" s="69"/>
      <c r="C337" s="63"/>
      <c r="D337" s="64"/>
      <c r="E337" s="65"/>
      <c r="F337" s="66"/>
      <c r="G337" s="66"/>
      <c r="H337" s="70" t="s">
        <v>34</v>
      </c>
      <c r="I337" s="60">
        <f>SUM(I336:I336)</f>
        <v>0</v>
      </c>
      <c r="J337" s="55">
        <f>+I337+I337*$J$2</f>
        <v>0</v>
      </c>
    </row>
    <row r="338" spans="1:10" s="56" customFormat="1" ht="14.25" customHeight="1">
      <c r="A338" s="62"/>
      <c r="B338" s="85"/>
      <c r="C338" s="86"/>
      <c r="D338" s="64"/>
      <c r="E338" s="65"/>
      <c r="F338" s="66"/>
      <c r="G338" s="66"/>
      <c r="H338" s="66"/>
      <c r="I338" s="61"/>
      <c r="J338" s="58"/>
    </row>
    <row r="339" spans="1:10" s="56" customFormat="1" ht="14.25" customHeight="1">
      <c r="A339" s="62"/>
      <c r="B339" s="83"/>
      <c r="C339" s="84"/>
      <c r="D339" s="64"/>
      <c r="E339" s="65"/>
      <c r="F339" s="66"/>
      <c r="G339" s="66"/>
      <c r="H339" s="66"/>
      <c r="I339" s="61"/>
      <c r="J339" s="58"/>
    </row>
    <row r="340" spans="1:10" s="56" customFormat="1" ht="14.25" customHeight="1">
      <c r="A340" s="62"/>
      <c r="B340" s="83" t="s">
        <v>152</v>
      </c>
      <c r="C340" s="84"/>
      <c r="D340" s="64"/>
      <c r="E340" s="65"/>
      <c r="F340" s="66"/>
      <c r="G340" s="66"/>
      <c r="H340" s="66"/>
      <c r="I340" s="61"/>
      <c r="J340" s="58"/>
    </row>
    <row r="341" spans="1:10" s="56" customFormat="1" ht="14.25" customHeight="1">
      <c r="A341" s="49"/>
      <c r="B341" s="87" t="s">
        <v>264</v>
      </c>
      <c r="C341" s="86" t="s">
        <v>208</v>
      </c>
      <c r="D341" s="64">
        <v>2</v>
      </c>
      <c r="E341" s="65">
        <v>0.75</v>
      </c>
      <c r="F341" s="66">
        <v>2.4</v>
      </c>
      <c r="G341" s="66"/>
      <c r="H341" s="66"/>
      <c r="I341" s="61">
        <f t="shared" ref="I341:I342" si="46">PRODUCT(D341:H341)</f>
        <v>3.5999999999999996</v>
      </c>
      <c r="J341" s="58"/>
    </row>
    <row r="342" spans="1:10" s="56" customFormat="1" ht="14.25" customHeight="1">
      <c r="A342" s="49"/>
      <c r="B342" s="87" t="s">
        <v>315</v>
      </c>
      <c r="C342" s="86" t="s">
        <v>208</v>
      </c>
      <c r="D342" s="64">
        <v>2</v>
      </c>
      <c r="E342" s="65">
        <v>0.7</v>
      </c>
      <c r="F342" s="66">
        <v>1.8</v>
      </c>
      <c r="G342" s="66"/>
      <c r="H342" s="66"/>
      <c r="I342" s="61">
        <f t="shared" si="46"/>
        <v>2.52</v>
      </c>
      <c r="J342" s="58"/>
    </row>
    <row r="343" spans="1:10" s="56" customFormat="1" ht="14.25" customHeight="1">
      <c r="A343" s="49"/>
      <c r="B343" s="69"/>
      <c r="C343" s="63"/>
      <c r="D343" s="64"/>
      <c r="E343" s="65"/>
      <c r="F343" s="66"/>
      <c r="G343" s="66"/>
      <c r="H343" s="70" t="s">
        <v>34</v>
      </c>
      <c r="I343" s="60">
        <f>SUM(I341:I342)</f>
        <v>6.1199999999999992</v>
      </c>
      <c r="J343" s="55">
        <f>+I343+I343*$J$2</f>
        <v>6.7319999999999993</v>
      </c>
    </row>
    <row r="344" spans="1:10" s="56" customFormat="1" ht="14.25" customHeight="1">
      <c r="A344" s="62"/>
      <c r="B344" s="83"/>
      <c r="C344" s="84"/>
      <c r="D344" s="64"/>
      <c r="E344" s="65"/>
      <c r="F344" s="66"/>
      <c r="G344" s="66"/>
      <c r="H344" s="66"/>
      <c r="I344" s="61"/>
      <c r="J344" s="58"/>
    </row>
    <row r="345" spans="1:10" s="56" customFormat="1" ht="14.25" customHeight="1">
      <c r="A345" s="62"/>
      <c r="B345" s="83" t="s">
        <v>316</v>
      </c>
      <c r="C345" s="84"/>
      <c r="D345" s="64"/>
      <c r="E345" s="65"/>
      <c r="F345" s="66"/>
      <c r="G345" s="66"/>
      <c r="H345" s="66"/>
      <c r="I345" s="61"/>
      <c r="J345" s="58"/>
    </row>
    <row r="346" spans="1:10" s="56" customFormat="1" ht="14.25" customHeight="1">
      <c r="A346" s="49"/>
      <c r="B346" s="87" t="s">
        <v>455</v>
      </c>
      <c r="C346" s="86" t="s">
        <v>193</v>
      </c>
      <c r="D346" s="64">
        <v>5</v>
      </c>
      <c r="E346" s="65"/>
      <c r="F346" s="66"/>
      <c r="G346" s="66"/>
      <c r="H346" s="66"/>
      <c r="I346" s="61">
        <f t="shared" ref="I346:I347" si="47">PRODUCT(D346:H346)</f>
        <v>5</v>
      </c>
      <c r="J346" s="58"/>
    </row>
    <row r="347" spans="1:10" s="56" customFormat="1" ht="14.25" customHeight="1">
      <c r="A347" s="49"/>
      <c r="B347" s="87" t="s">
        <v>456</v>
      </c>
      <c r="C347" s="86" t="s">
        <v>193</v>
      </c>
      <c r="D347" s="64">
        <v>2</v>
      </c>
      <c r="E347" s="65"/>
      <c r="F347" s="66"/>
      <c r="G347" s="66"/>
      <c r="H347" s="66"/>
      <c r="I347" s="61">
        <f t="shared" si="47"/>
        <v>2</v>
      </c>
      <c r="J347" s="58"/>
    </row>
    <row r="348" spans="1:10" s="56" customFormat="1" ht="14.25" customHeight="1">
      <c r="A348" s="49"/>
      <c r="B348" s="69"/>
      <c r="C348" s="63"/>
      <c r="D348" s="64"/>
      <c r="E348" s="65"/>
      <c r="F348" s="66"/>
      <c r="G348" s="66"/>
      <c r="H348" s="70" t="s">
        <v>34</v>
      </c>
      <c r="I348" s="60">
        <f>SUM(I346:I347)</f>
        <v>7</v>
      </c>
      <c r="J348" s="55">
        <f>+I348+I348*$J$2</f>
        <v>7.7</v>
      </c>
    </row>
    <row r="349" spans="1:10" s="56" customFormat="1" ht="14.25" customHeight="1">
      <c r="A349" s="62"/>
      <c r="B349" s="83"/>
      <c r="C349" s="84"/>
      <c r="D349" s="64"/>
      <c r="E349" s="65"/>
      <c r="F349" s="66"/>
      <c r="G349" s="66"/>
      <c r="H349" s="66"/>
      <c r="I349" s="61"/>
      <c r="J349" s="58"/>
    </row>
    <row r="350" spans="1:10" s="56" customFormat="1" ht="14.25" customHeight="1">
      <c r="A350" s="62"/>
      <c r="B350" s="83"/>
      <c r="C350" s="84"/>
      <c r="D350" s="64"/>
      <c r="E350" s="65"/>
      <c r="F350" s="66"/>
      <c r="G350" s="66"/>
      <c r="H350" s="66"/>
      <c r="I350" s="61"/>
      <c r="J350" s="58"/>
    </row>
    <row r="351" spans="1:10" s="56" customFormat="1" ht="14.25" customHeight="1">
      <c r="A351" s="62"/>
      <c r="B351" s="83"/>
      <c r="C351" s="84"/>
      <c r="D351" s="64"/>
      <c r="E351" s="65"/>
      <c r="F351" s="66"/>
      <c r="G351" s="66"/>
      <c r="H351" s="66"/>
      <c r="I351" s="61"/>
      <c r="J351" s="58"/>
    </row>
    <row r="352" spans="1:10" s="56" customFormat="1" ht="14.25" customHeight="1">
      <c r="A352" s="62"/>
      <c r="B352" s="83"/>
      <c r="C352" s="84"/>
      <c r="D352" s="64"/>
      <c r="E352" s="65"/>
      <c r="F352" s="66"/>
      <c r="G352" s="66"/>
      <c r="H352" s="66"/>
      <c r="I352" s="61"/>
      <c r="J352" s="58"/>
    </row>
    <row r="353" spans="1:10" s="56" customFormat="1" ht="14.25" customHeight="1">
      <c r="A353" s="62"/>
      <c r="B353" s="83" t="s">
        <v>374</v>
      </c>
      <c r="C353" s="84"/>
      <c r="D353" s="64"/>
      <c r="E353" s="65"/>
      <c r="F353" s="66"/>
      <c r="G353" s="66"/>
      <c r="H353" s="66"/>
      <c r="I353" s="61"/>
      <c r="J353" s="58"/>
    </row>
    <row r="354" spans="1:10" s="56" customFormat="1" ht="14.25" customHeight="1">
      <c r="A354" s="49"/>
      <c r="B354" s="87"/>
      <c r="C354" s="86" t="s">
        <v>208</v>
      </c>
      <c r="D354" s="64"/>
      <c r="E354" s="65"/>
      <c r="F354" s="66"/>
      <c r="G354" s="66"/>
      <c r="H354" s="66"/>
      <c r="I354" s="61">
        <f t="shared" ref="I354:I358" si="48">PRODUCT(D354:H354)</f>
        <v>0</v>
      </c>
      <c r="J354" s="58"/>
    </row>
    <row r="355" spans="1:10" s="56" customFormat="1" ht="14.25" customHeight="1">
      <c r="A355" s="49"/>
      <c r="B355" s="69"/>
      <c r="C355" s="63"/>
      <c r="D355" s="64"/>
      <c r="E355" s="65"/>
      <c r="F355" s="66"/>
      <c r="G355" s="66"/>
      <c r="H355" s="70" t="s">
        <v>34</v>
      </c>
      <c r="I355" s="60">
        <f>SUM(I354:I354)</f>
        <v>0</v>
      </c>
      <c r="J355" s="55">
        <f>+I355+I355*$J$2</f>
        <v>0</v>
      </c>
    </row>
    <row r="356" spans="1:10" s="56" customFormat="1" ht="14.25" customHeight="1">
      <c r="A356" s="49"/>
      <c r="B356" s="87"/>
      <c r="C356" s="86"/>
      <c r="D356" s="64"/>
      <c r="E356" s="65"/>
      <c r="F356" s="66"/>
      <c r="G356" s="66"/>
      <c r="H356" s="66"/>
      <c r="I356" s="61"/>
      <c r="J356" s="58"/>
    </row>
    <row r="357" spans="1:10" s="56" customFormat="1" ht="14.25" customHeight="1">
      <c r="A357" s="49"/>
      <c r="B357" s="87"/>
      <c r="C357" s="86"/>
      <c r="D357" s="64"/>
      <c r="E357" s="65"/>
      <c r="F357" s="66"/>
      <c r="G357" s="66"/>
      <c r="H357" s="66"/>
      <c r="I357" s="61"/>
      <c r="J357" s="58"/>
    </row>
    <row r="358" spans="1:10" s="56" customFormat="1" ht="14.25" customHeight="1">
      <c r="A358" s="49"/>
      <c r="B358" s="98" t="s">
        <v>375</v>
      </c>
      <c r="C358" s="86" t="s">
        <v>208</v>
      </c>
      <c r="D358" s="64"/>
      <c r="E358" s="65"/>
      <c r="F358" s="66"/>
      <c r="G358" s="66"/>
      <c r="H358" s="66"/>
      <c r="I358" s="61">
        <f t="shared" si="48"/>
        <v>0</v>
      </c>
      <c r="J358" s="58"/>
    </row>
    <row r="359" spans="1:10" s="56" customFormat="1" ht="14.25" customHeight="1">
      <c r="A359" s="49"/>
      <c r="B359" s="87"/>
      <c r="C359" s="86" t="s">
        <v>208</v>
      </c>
      <c r="D359" s="64"/>
      <c r="E359" s="65"/>
      <c r="F359" s="66"/>
      <c r="G359" s="66"/>
      <c r="H359" s="66"/>
      <c r="I359" s="61">
        <f t="shared" ref="I359:I360" si="49">PRODUCT(D359:H359)</f>
        <v>0</v>
      </c>
      <c r="J359" s="58"/>
    </row>
    <row r="360" spans="1:10" s="56" customFormat="1" ht="14.25" customHeight="1">
      <c r="A360" s="49"/>
      <c r="B360" s="87"/>
      <c r="C360" s="86" t="s">
        <v>208</v>
      </c>
      <c r="D360" s="64"/>
      <c r="E360" s="65"/>
      <c r="F360" s="66"/>
      <c r="G360" s="66"/>
      <c r="H360" s="66"/>
      <c r="I360" s="61">
        <f t="shared" si="49"/>
        <v>0</v>
      </c>
      <c r="J360" s="58"/>
    </row>
    <row r="361" spans="1:10" s="56" customFormat="1" ht="14.25" customHeight="1">
      <c r="A361" s="49"/>
      <c r="B361" s="69"/>
      <c r="C361" s="63"/>
      <c r="D361" s="64"/>
      <c r="E361" s="65"/>
      <c r="F361" s="66"/>
      <c r="G361" s="66"/>
      <c r="H361" s="70" t="s">
        <v>34</v>
      </c>
      <c r="I361" s="60">
        <f>SUM(I358:I360)</f>
        <v>0</v>
      </c>
      <c r="J361" s="55">
        <f>+I361+I361*$J$2</f>
        <v>0</v>
      </c>
    </row>
    <row r="362" spans="1:10" s="56" customFormat="1" ht="14.25" customHeight="1">
      <c r="A362" s="62"/>
      <c r="B362" s="83" t="s">
        <v>459</v>
      </c>
      <c r="C362" s="84"/>
      <c r="D362" s="64"/>
      <c r="E362" s="65"/>
      <c r="F362" s="66"/>
      <c r="G362" s="66"/>
      <c r="H362" s="66"/>
      <c r="I362" s="61"/>
      <c r="J362" s="58"/>
    </row>
    <row r="363" spans="1:10" s="56" customFormat="1" ht="14.25" customHeight="1">
      <c r="A363" s="49"/>
      <c r="B363" s="87" t="s">
        <v>351</v>
      </c>
      <c r="C363" s="86" t="s">
        <v>208</v>
      </c>
      <c r="D363" s="64">
        <v>1</v>
      </c>
      <c r="E363" s="65">
        <v>2</v>
      </c>
      <c r="F363" s="66">
        <v>0.9</v>
      </c>
      <c r="G363" s="66"/>
      <c r="H363" s="66"/>
      <c r="I363" s="61">
        <f t="shared" ref="I363" si="50">PRODUCT(D363:H363)</f>
        <v>1.8</v>
      </c>
      <c r="J363" s="55"/>
    </row>
    <row r="364" spans="1:10" s="56" customFormat="1" ht="14.25" customHeight="1">
      <c r="A364" s="49"/>
      <c r="B364" s="87" t="s">
        <v>460</v>
      </c>
      <c r="C364" s="86" t="s">
        <v>208</v>
      </c>
      <c r="D364" s="64">
        <v>2</v>
      </c>
      <c r="E364" s="65">
        <v>0.7</v>
      </c>
      <c r="F364" s="66">
        <v>2.4</v>
      </c>
      <c r="G364" s="66"/>
      <c r="H364" s="66"/>
      <c r="I364" s="61">
        <f t="shared" ref="I364" si="51">PRODUCT(D364:H364)</f>
        <v>3.36</v>
      </c>
      <c r="J364" s="55"/>
    </row>
    <row r="365" spans="1:10" s="56" customFormat="1" ht="14.25" customHeight="1">
      <c r="A365" s="49"/>
      <c r="B365" s="87"/>
      <c r="C365" s="86"/>
      <c r="D365" s="64"/>
      <c r="E365" s="65"/>
      <c r="F365" s="66"/>
      <c r="G365" s="66"/>
      <c r="H365" s="70" t="s">
        <v>34</v>
      </c>
      <c r="I365" s="61">
        <f>SUM(I363:I364)</f>
        <v>5.16</v>
      </c>
      <c r="J365" s="55">
        <f t="shared" ref="J365" si="52">+I365+I365*$J$2</f>
        <v>5.6760000000000002</v>
      </c>
    </row>
    <row r="366" spans="1:10" s="56" customFormat="1" ht="14.25" customHeight="1">
      <c r="A366" s="49"/>
      <c r="B366" s="87"/>
      <c r="C366" s="86"/>
      <c r="D366" s="64"/>
      <c r="E366" s="65"/>
      <c r="F366" s="66"/>
      <c r="G366" s="66"/>
      <c r="H366" s="66"/>
      <c r="I366" s="61"/>
      <c r="J366" s="58"/>
    </row>
    <row r="367" spans="1:10" s="56" customFormat="1" ht="14.25" customHeight="1">
      <c r="A367" s="62"/>
      <c r="B367" s="83" t="s">
        <v>320</v>
      </c>
      <c r="C367" s="84" t="s">
        <v>324</v>
      </c>
      <c r="D367" s="64">
        <v>4</v>
      </c>
      <c r="E367" s="65"/>
      <c r="F367" s="66"/>
      <c r="G367" s="66"/>
      <c r="H367" s="66"/>
      <c r="I367" s="61">
        <f t="shared" ref="I367:I370" si="53">PRODUCT(D367:H367)</f>
        <v>4</v>
      </c>
      <c r="J367" s="58"/>
    </row>
    <row r="368" spans="1:10" s="56" customFormat="1" ht="14.25" customHeight="1">
      <c r="A368" s="62"/>
      <c r="B368" s="83" t="s">
        <v>321</v>
      </c>
      <c r="C368" s="84" t="s">
        <v>324</v>
      </c>
      <c r="D368" s="64">
        <v>4</v>
      </c>
      <c r="E368" s="65"/>
      <c r="F368" s="66"/>
      <c r="G368" s="66"/>
      <c r="H368" s="66"/>
      <c r="I368" s="61">
        <f t="shared" si="53"/>
        <v>4</v>
      </c>
      <c r="J368" s="58"/>
    </row>
    <row r="369" spans="1:11" s="56" customFormat="1" ht="14.25" customHeight="1">
      <c r="A369" s="62"/>
      <c r="B369" s="83" t="s">
        <v>322</v>
      </c>
      <c r="C369" s="84" t="s">
        <v>324</v>
      </c>
      <c r="D369" s="64">
        <v>0</v>
      </c>
      <c r="E369" s="65"/>
      <c r="F369" s="66"/>
      <c r="G369" s="66"/>
      <c r="H369" s="66"/>
      <c r="I369" s="61">
        <f t="shared" si="53"/>
        <v>0</v>
      </c>
      <c r="J369" s="58"/>
    </row>
    <row r="370" spans="1:11" s="56" customFormat="1" ht="14.25" customHeight="1">
      <c r="A370" s="62"/>
      <c r="B370" s="83" t="s">
        <v>323</v>
      </c>
      <c r="C370" s="84" t="s">
        <v>324</v>
      </c>
      <c r="D370" s="64">
        <v>2</v>
      </c>
      <c r="E370" s="65"/>
      <c r="F370" s="66"/>
      <c r="G370" s="66"/>
      <c r="H370" s="66"/>
      <c r="I370" s="61">
        <f t="shared" si="53"/>
        <v>2</v>
      </c>
      <c r="J370" s="58"/>
    </row>
    <row r="371" spans="1:11" s="56" customFormat="1" ht="14.25" customHeight="1">
      <c r="A371" s="88"/>
      <c r="B371" s="85"/>
      <c r="C371" s="86"/>
      <c r="D371" s="64"/>
      <c r="E371" s="65"/>
      <c r="F371" s="66"/>
      <c r="G371" s="66"/>
      <c r="H371" s="66"/>
      <c r="I371" s="61"/>
      <c r="J371" s="58"/>
    </row>
    <row r="372" spans="1:11" s="56" customFormat="1" ht="14.25" customHeight="1">
      <c r="A372" s="89"/>
      <c r="B372" s="83"/>
      <c r="C372" s="84"/>
      <c r="D372" s="64"/>
      <c r="E372" s="65"/>
      <c r="F372" s="66"/>
      <c r="G372" s="66"/>
      <c r="H372" s="66"/>
      <c r="I372" s="61"/>
      <c r="J372" s="58"/>
    </row>
    <row r="373" spans="1:11" s="56" customFormat="1" ht="14.25" customHeight="1">
      <c r="A373" s="62" t="s">
        <v>9</v>
      </c>
      <c r="B373" s="50" t="s">
        <v>33</v>
      </c>
      <c r="C373" s="51"/>
      <c r="D373" s="64"/>
      <c r="E373" s="65"/>
      <c r="F373" s="66"/>
      <c r="G373" s="66"/>
      <c r="H373" s="66"/>
      <c r="I373" s="61"/>
      <c r="J373" s="58"/>
    </row>
    <row r="374" spans="1:11" s="56" customFormat="1" ht="14.25" customHeight="1">
      <c r="A374" s="62"/>
      <c r="B374" s="81" t="s">
        <v>149</v>
      </c>
      <c r="C374" s="51"/>
      <c r="D374" s="64"/>
      <c r="E374" s="65"/>
      <c r="F374" s="66"/>
      <c r="G374" s="66"/>
      <c r="H374" s="66"/>
      <c r="I374" s="61"/>
      <c r="J374" s="58"/>
      <c r="K374" s="90"/>
    </row>
    <row r="375" spans="1:11" s="56" customFormat="1" ht="14.25" customHeight="1">
      <c r="A375" s="62"/>
      <c r="C375" s="86" t="s">
        <v>208</v>
      </c>
      <c r="D375" s="64"/>
      <c r="E375" s="64"/>
      <c r="F375" s="64"/>
      <c r="G375" s="64"/>
      <c r="H375" s="64"/>
      <c r="I375" s="61">
        <f t="shared" ref="I375:I387" si="54">PRODUCT(D375:H375)</f>
        <v>0</v>
      </c>
      <c r="J375" s="58"/>
      <c r="K375" s="90"/>
    </row>
    <row r="376" spans="1:11" s="56" customFormat="1" ht="14.25" customHeight="1">
      <c r="A376" s="62"/>
      <c r="B376" s="69"/>
      <c r="C376" s="86" t="s">
        <v>208</v>
      </c>
      <c r="D376" s="64"/>
      <c r="E376" s="65"/>
      <c r="F376" s="64"/>
      <c r="G376" s="66"/>
      <c r="H376" s="64"/>
      <c r="I376" s="61">
        <f t="shared" si="54"/>
        <v>0</v>
      </c>
      <c r="J376" s="58"/>
      <c r="K376" s="90"/>
    </row>
    <row r="377" spans="1:11" s="56" customFormat="1" ht="14.25" customHeight="1">
      <c r="A377" s="62"/>
      <c r="B377" s="72"/>
      <c r="C377" s="86" t="s">
        <v>208</v>
      </c>
      <c r="D377" s="64"/>
      <c r="E377" s="65"/>
      <c r="F377" s="66"/>
      <c r="G377" s="66"/>
      <c r="H377" s="64"/>
      <c r="I377" s="61">
        <f t="shared" si="54"/>
        <v>0</v>
      </c>
      <c r="J377" s="58"/>
      <c r="K377" s="90"/>
    </row>
    <row r="378" spans="1:11" s="56" customFormat="1" ht="14.25" customHeight="1">
      <c r="A378" s="62"/>
      <c r="B378" s="72"/>
      <c r="C378" s="86" t="s">
        <v>208</v>
      </c>
      <c r="D378" s="64"/>
      <c r="E378" s="65"/>
      <c r="F378" s="66"/>
      <c r="G378" s="66"/>
      <c r="H378" s="64"/>
      <c r="I378" s="61">
        <f t="shared" si="54"/>
        <v>0</v>
      </c>
      <c r="J378" s="58"/>
      <c r="K378" s="90"/>
    </row>
    <row r="379" spans="1:11" s="56" customFormat="1" ht="14.25" customHeight="1">
      <c r="A379" s="62"/>
      <c r="B379" s="72"/>
      <c r="C379" s="86" t="s">
        <v>208</v>
      </c>
      <c r="D379" s="64"/>
      <c r="E379" s="65"/>
      <c r="F379" s="66"/>
      <c r="G379" s="66"/>
      <c r="H379" s="64"/>
      <c r="I379" s="61">
        <f t="shared" si="54"/>
        <v>0</v>
      </c>
      <c r="J379" s="58"/>
      <c r="K379" s="90"/>
    </row>
    <row r="380" spans="1:11" s="56" customFormat="1" ht="14.25" customHeight="1">
      <c r="A380" s="62"/>
      <c r="B380" s="72"/>
      <c r="C380" s="86" t="s">
        <v>208</v>
      </c>
      <c r="D380" s="64"/>
      <c r="E380" s="65"/>
      <c r="F380" s="66"/>
      <c r="G380" s="66"/>
      <c r="H380" s="64"/>
      <c r="I380" s="61">
        <f t="shared" si="54"/>
        <v>0</v>
      </c>
      <c r="J380" s="58"/>
      <c r="K380" s="90"/>
    </row>
    <row r="381" spans="1:11" s="56" customFormat="1" ht="14.25" customHeight="1">
      <c r="A381" s="62"/>
      <c r="B381" s="72"/>
      <c r="C381" s="86" t="s">
        <v>208</v>
      </c>
      <c r="D381" s="64"/>
      <c r="E381" s="65"/>
      <c r="F381" s="66"/>
      <c r="G381" s="66"/>
      <c r="H381" s="64"/>
      <c r="I381" s="61">
        <f t="shared" si="54"/>
        <v>0</v>
      </c>
      <c r="J381" s="58"/>
      <c r="K381" s="90"/>
    </row>
    <row r="382" spans="1:11" s="56" customFormat="1" ht="14.25" customHeight="1">
      <c r="A382" s="62"/>
      <c r="B382" s="72"/>
      <c r="C382" s="86" t="s">
        <v>208</v>
      </c>
      <c r="D382" s="64"/>
      <c r="E382" s="65"/>
      <c r="F382" s="66"/>
      <c r="G382" s="66"/>
      <c r="H382" s="64"/>
      <c r="I382" s="61">
        <f t="shared" si="54"/>
        <v>0</v>
      </c>
      <c r="J382" s="58"/>
      <c r="K382" s="90"/>
    </row>
    <row r="383" spans="1:11" s="56" customFormat="1" ht="14.25" customHeight="1">
      <c r="A383" s="62"/>
      <c r="B383" s="72"/>
      <c r="C383" s="86" t="s">
        <v>208</v>
      </c>
      <c r="D383" s="64"/>
      <c r="E383" s="65"/>
      <c r="F383" s="66"/>
      <c r="G383" s="66"/>
      <c r="H383" s="64"/>
      <c r="I383" s="61">
        <f t="shared" si="54"/>
        <v>0</v>
      </c>
      <c r="J383" s="58"/>
      <c r="K383" s="90"/>
    </row>
    <row r="384" spans="1:11" s="56" customFormat="1" ht="14.25" customHeight="1">
      <c r="A384" s="62"/>
      <c r="B384" s="72"/>
      <c r="C384" s="86" t="s">
        <v>208</v>
      </c>
      <c r="D384" s="64"/>
      <c r="E384" s="65"/>
      <c r="F384" s="66"/>
      <c r="G384" s="66"/>
      <c r="H384" s="64"/>
      <c r="I384" s="61">
        <f t="shared" si="54"/>
        <v>0</v>
      </c>
      <c r="J384" s="58"/>
      <c r="K384" s="90"/>
    </row>
    <row r="385" spans="1:11" s="56" customFormat="1" ht="14.25" customHeight="1">
      <c r="A385" s="62"/>
      <c r="B385" s="67"/>
      <c r="C385" s="86" t="s">
        <v>208</v>
      </c>
      <c r="D385" s="64"/>
      <c r="E385" s="64"/>
      <c r="F385" s="64"/>
      <c r="G385" s="64"/>
      <c r="H385" s="64"/>
      <c r="I385" s="61">
        <f t="shared" si="54"/>
        <v>0</v>
      </c>
      <c r="J385" s="58"/>
      <c r="K385" s="90"/>
    </row>
    <row r="386" spans="1:11" s="56" customFormat="1" ht="14.25" customHeight="1">
      <c r="A386" s="62"/>
      <c r="B386" s="67"/>
      <c r="C386" s="86" t="s">
        <v>208</v>
      </c>
      <c r="D386" s="64"/>
      <c r="E386" s="64"/>
      <c r="F386" s="66"/>
      <c r="G386" s="66"/>
      <c r="H386" s="64"/>
      <c r="I386" s="61">
        <f t="shared" si="54"/>
        <v>0</v>
      </c>
      <c r="J386" s="58"/>
      <c r="K386" s="90"/>
    </row>
    <row r="387" spans="1:11" s="56" customFormat="1" ht="14.25" customHeight="1">
      <c r="A387" s="62"/>
      <c r="B387" s="67"/>
      <c r="C387" s="86" t="s">
        <v>208</v>
      </c>
      <c r="D387" s="64"/>
      <c r="E387" s="64"/>
      <c r="F387" s="66"/>
      <c r="G387" s="66"/>
      <c r="H387" s="64"/>
      <c r="I387" s="61">
        <f t="shared" si="54"/>
        <v>0</v>
      </c>
      <c r="J387" s="58"/>
      <c r="K387" s="90"/>
    </row>
    <row r="388" spans="1:11" s="56" customFormat="1" ht="14.25" customHeight="1">
      <c r="A388" s="49"/>
      <c r="B388" s="69"/>
      <c r="C388" s="63"/>
      <c r="D388" s="64"/>
      <c r="E388" s="65"/>
      <c r="F388" s="66"/>
      <c r="G388" s="66"/>
      <c r="H388" s="70" t="s">
        <v>34</v>
      </c>
      <c r="I388" s="60">
        <f>SUM(I375:I387)</f>
        <v>0</v>
      </c>
      <c r="J388" s="55">
        <f>+I388+I388*$J$2</f>
        <v>0</v>
      </c>
    </row>
    <row r="389" spans="1:11" s="56" customFormat="1" ht="14.25" customHeight="1">
      <c r="A389" s="62"/>
      <c r="B389" s="50"/>
      <c r="C389" s="51"/>
      <c r="D389" s="64"/>
      <c r="E389" s="65"/>
      <c r="F389" s="66"/>
      <c r="G389" s="66"/>
      <c r="H389" s="66"/>
      <c r="I389" s="61"/>
      <c r="J389" s="58"/>
      <c r="K389" s="90"/>
    </row>
    <row r="390" spans="1:11" s="56" customFormat="1" ht="14.25" customHeight="1">
      <c r="A390" s="62"/>
      <c r="B390" s="50" t="s">
        <v>156</v>
      </c>
      <c r="C390" s="51"/>
      <c r="D390" s="64"/>
      <c r="E390" s="65"/>
      <c r="F390" s="66"/>
      <c r="G390" s="66"/>
      <c r="H390" s="66"/>
      <c r="I390" s="61"/>
      <c r="J390" s="58"/>
    </row>
    <row r="391" spans="1:11" s="56" customFormat="1" ht="14.25" customHeight="1">
      <c r="A391" s="62"/>
      <c r="B391" s="72"/>
      <c r="C391" s="86" t="s">
        <v>208</v>
      </c>
      <c r="D391" s="64"/>
      <c r="E391" s="65"/>
      <c r="F391" s="66"/>
      <c r="G391" s="66"/>
      <c r="H391" s="64"/>
      <c r="I391" s="61">
        <f t="shared" ref="I391:I392" si="55">PRODUCT(D391:H391)</f>
        <v>0</v>
      </c>
      <c r="J391" s="58"/>
    </row>
    <row r="392" spans="1:11" s="56" customFormat="1" ht="14.25" customHeight="1">
      <c r="A392" s="62"/>
      <c r="B392" s="72"/>
      <c r="C392" s="86" t="s">
        <v>208</v>
      </c>
      <c r="D392" s="64"/>
      <c r="E392" s="65"/>
      <c r="F392" s="66"/>
      <c r="G392" s="66"/>
      <c r="H392" s="64"/>
      <c r="I392" s="61">
        <f t="shared" si="55"/>
        <v>0</v>
      </c>
      <c r="J392" s="58"/>
    </row>
    <row r="393" spans="1:11" s="56" customFormat="1" ht="14.25" customHeight="1">
      <c r="A393" s="62"/>
      <c r="B393" s="72"/>
      <c r="C393" s="86" t="s">
        <v>208</v>
      </c>
      <c r="D393" s="64"/>
      <c r="E393" s="65"/>
      <c r="F393" s="66"/>
      <c r="G393" s="66"/>
      <c r="H393" s="64"/>
      <c r="I393" s="61">
        <f t="shared" ref="I393" si="56">PRODUCT(D393:H393)</f>
        <v>0</v>
      </c>
      <c r="J393" s="58"/>
    </row>
    <row r="394" spans="1:11" s="56" customFormat="1" ht="14.25" customHeight="1">
      <c r="A394" s="49"/>
      <c r="B394" s="69"/>
      <c r="C394" s="63"/>
      <c r="D394" s="64"/>
      <c r="E394" s="65"/>
      <c r="F394" s="66"/>
      <c r="G394" s="66"/>
      <c r="H394" s="70" t="s">
        <v>34</v>
      </c>
      <c r="I394" s="60">
        <f>SUM(I391:I393)</f>
        <v>0</v>
      </c>
      <c r="J394" s="55">
        <f>+I394+I394*$J$2</f>
        <v>0</v>
      </c>
    </row>
    <row r="395" spans="1:11" s="56" customFormat="1" ht="14.25" customHeight="1">
      <c r="A395" s="62"/>
      <c r="B395" s="50"/>
      <c r="C395" s="51"/>
      <c r="D395" s="64"/>
      <c r="E395" s="65"/>
      <c r="F395" s="66"/>
      <c r="G395" s="66"/>
      <c r="H395" s="66"/>
      <c r="I395" s="61"/>
      <c r="J395" s="58"/>
    </row>
    <row r="396" spans="1:11" s="56" customFormat="1" ht="14.25" customHeight="1">
      <c r="A396" s="62"/>
      <c r="B396" s="50"/>
      <c r="C396" s="51"/>
      <c r="D396" s="64"/>
      <c r="E396" s="65"/>
      <c r="F396" s="66"/>
      <c r="G396" s="66"/>
      <c r="H396" s="66"/>
      <c r="I396" s="61"/>
      <c r="J396" s="58"/>
    </row>
    <row r="397" spans="1:11" s="56" customFormat="1" ht="14.25" customHeight="1">
      <c r="A397" s="62"/>
      <c r="B397" s="50" t="s">
        <v>139</v>
      </c>
      <c r="C397" s="51"/>
      <c r="D397" s="64"/>
      <c r="E397" s="65"/>
      <c r="F397" s="66"/>
      <c r="G397" s="66"/>
      <c r="H397" s="66"/>
      <c r="I397" s="61"/>
      <c r="J397" s="58"/>
    </row>
    <row r="398" spans="1:11" s="56" customFormat="1" ht="14.25" customHeight="1">
      <c r="A398" s="62"/>
      <c r="B398" s="67"/>
      <c r="C398" s="64" t="s">
        <v>208</v>
      </c>
      <c r="D398" s="64"/>
      <c r="E398" s="64"/>
      <c r="F398" s="64"/>
      <c r="G398" s="64"/>
      <c r="H398" s="64"/>
      <c r="I398" s="61">
        <f t="shared" ref="I398" si="57">PRODUCT(D398:H398)</f>
        <v>0</v>
      </c>
      <c r="J398" s="58"/>
    </row>
    <row r="399" spans="1:11" s="56" customFormat="1" ht="14.25" customHeight="1">
      <c r="A399" s="62"/>
      <c r="B399" s="67"/>
      <c r="C399" s="64"/>
      <c r="D399" s="64"/>
      <c r="E399" s="64"/>
      <c r="F399" s="64"/>
      <c r="G399" s="64"/>
      <c r="H399" s="70" t="s">
        <v>34</v>
      </c>
      <c r="I399" s="60">
        <f>SUM(I398:I398)</f>
        <v>0</v>
      </c>
      <c r="J399" s="55">
        <f>+I399+I399*$J$2</f>
        <v>0</v>
      </c>
    </row>
    <row r="400" spans="1:11" s="56" customFormat="1" ht="14.25" customHeight="1">
      <c r="A400" s="62"/>
      <c r="B400" s="67"/>
      <c r="C400" s="64"/>
      <c r="D400" s="64"/>
      <c r="E400" s="64"/>
      <c r="F400" s="64"/>
      <c r="G400" s="64"/>
      <c r="H400" s="64"/>
      <c r="I400" s="71"/>
      <c r="J400" s="58"/>
    </row>
    <row r="401" spans="1:10" s="56" customFormat="1" ht="14.25" customHeight="1">
      <c r="A401" s="62"/>
      <c r="B401" s="50" t="s">
        <v>325</v>
      </c>
      <c r="C401" s="51"/>
      <c r="D401" s="64"/>
      <c r="E401" s="65"/>
      <c r="F401" s="66"/>
      <c r="G401" s="66"/>
      <c r="H401" s="66"/>
      <c r="I401" s="61"/>
      <c r="J401" s="58"/>
    </row>
    <row r="402" spans="1:10" s="56" customFormat="1" ht="14.25" customHeight="1">
      <c r="A402" s="49"/>
      <c r="B402" s="69"/>
      <c r="C402" s="63" t="s">
        <v>208</v>
      </c>
      <c r="D402" s="64"/>
      <c r="E402" s="65"/>
      <c r="F402" s="66"/>
      <c r="G402" s="66"/>
      <c r="H402" s="66"/>
      <c r="I402" s="61">
        <f>PRODUCT(D402:H402)</f>
        <v>0</v>
      </c>
      <c r="J402" s="58"/>
    </row>
    <row r="403" spans="1:10" s="56" customFormat="1" ht="14.25" customHeight="1">
      <c r="A403" s="49"/>
      <c r="B403" s="69"/>
      <c r="C403" s="63" t="s">
        <v>208</v>
      </c>
      <c r="D403" s="64"/>
      <c r="E403" s="65"/>
      <c r="F403" s="66"/>
      <c r="G403" s="66"/>
      <c r="H403" s="66"/>
      <c r="I403" s="61">
        <f>PRODUCT(D403:H403)</f>
        <v>0</v>
      </c>
      <c r="J403" s="58"/>
    </row>
    <row r="404" spans="1:10" s="56" customFormat="1" ht="14.25" customHeight="1">
      <c r="A404" s="49"/>
      <c r="B404" s="69"/>
      <c r="C404" s="63" t="s">
        <v>208</v>
      </c>
      <c r="D404" s="64"/>
      <c r="E404" s="65"/>
      <c r="F404" s="66"/>
      <c r="G404" s="66"/>
      <c r="H404" s="66"/>
      <c r="I404" s="61">
        <f>PRODUCT(D404:H404)</f>
        <v>0</v>
      </c>
      <c r="J404" s="58"/>
    </row>
    <row r="405" spans="1:10" s="56" customFormat="1" ht="14.25" customHeight="1">
      <c r="A405" s="62"/>
      <c r="B405" s="67"/>
      <c r="C405" s="64"/>
      <c r="D405" s="64"/>
      <c r="E405" s="64"/>
      <c r="F405" s="64"/>
      <c r="G405" s="64"/>
      <c r="H405" s="70" t="s">
        <v>34</v>
      </c>
      <c r="I405" s="60">
        <f>SUM(I402:I404)</f>
        <v>0</v>
      </c>
      <c r="J405" s="55">
        <f>+I405+I405*$J$2</f>
        <v>0</v>
      </c>
    </row>
    <row r="406" spans="1:10" s="56" customFormat="1" ht="14.25" customHeight="1">
      <c r="A406" s="62"/>
      <c r="B406" s="67"/>
      <c r="C406" s="64"/>
      <c r="D406" s="64"/>
      <c r="E406" s="64"/>
      <c r="F406" s="64"/>
      <c r="G406" s="64"/>
      <c r="H406" s="64"/>
      <c r="I406" s="71"/>
      <c r="J406" s="58"/>
    </row>
    <row r="407" spans="1:10" s="56" customFormat="1" ht="14.25" customHeight="1">
      <c r="A407" s="62"/>
      <c r="B407" s="50" t="s">
        <v>139</v>
      </c>
      <c r="C407" s="51"/>
      <c r="D407" s="64"/>
      <c r="E407" s="65"/>
      <c r="F407" s="66"/>
      <c r="G407" s="66"/>
      <c r="H407" s="66"/>
      <c r="I407" s="61"/>
      <c r="J407" s="58"/>
    </row>
    <row r="408" spans="1:10" s="56" customFormat="1" ht="14.25" customHeight="1">
      <c r="A408" s="62"/>
      <c r="B408" s="67"/>
      <c r="C408" s="64" t="s">
        <v>208</v>
      </c>
      <c r="D408" s="64"/>
      <c r="E408" s="64"/>
      <c r="F408" s="64"/>
      <c r="G408" s="64"/>
      <c r="H408" s="64"/>
      <c r="I408" s="61">
        <f t="shared" ref="I408:I410" si="58">PRODUCT(D408:H408)</f>
        <v>0</v>
      </c>
      <c r="J408" s="58"/>
    </row>
    <row r="409" spans="1:10" s="56" customFormat="1" ht="14.25" customHeight="1">
      <c r="A409" s="49"/>
      <c r="B409" s="69"/>
      <c r="C409" s="63" t="s">
        <v>208</v>
      </c>
      <c r="D409" s="64"/>
      <c r="E409" s="65"/>
      <c r="F409" s="66"/>
      <c r="G409" s="66"/>
      <c r="H409" s="66"/>
      <c r="I409" s="61">
        <f>PRODUCT(D409:H409)</f>
        <v>0</v>
      </c>
      <c r="J409" s="58"/>
    </row>
    <row r="410" spans="1:10" s="56" customFormat="1" ht="14.25" customHeight="1">
      <c r="A410" s="62"/>
      <c r="B410" s="67"/>
      <c r="C410" s="64" t="s">
        <v>208</v>
      </c>
      <c r="D410" s="64"/>
      <c r="E410" s="64"/>
      <c r="F410" s="64"/>
      <c r="G410" s="64"/>
      <c r="H410" s="64"/>
      <c r="I410" s="61">
        <f t="shared" si="58"/>
        <v>0</v>
      </c>
      <c r="J410" s="58"/>
    </row>
    <row r="411" spans="1:10" s="56" customFormat="1" ht="14.25" customHeight="1">
      <c r="A411" s="62"/>
      <c r="B411" s="67"/>
      <c r="C411" s="64"/>
      <c r="D411" s="64"/>
      <c r="E411" s="64"/>
      <c r="F411" s="64"/>
      <c r="G411" s="64"/>
      <c r="H411" s="70" t="s">
        <v>34</v>
      </c>
      <c r="I411" s="60">
        <f>SUM(I408:I410)</f>
        <v>0</v>
      </c>
      <c r="J411" s="55">
        <f>+I411+I411*$J$2</f>
        <v>0</v>
      </c>
    </row>
    <row r="412" spans="1:10" s="56" customFormat="1" ht="14.25" customHeight="1">
      <c r="A412" s="62"/>
      <c r="B412" s="67"/>
      <c r="C412" s="64"/>
      <c r="D412" s="64"/>
      <c r="E412" s="64"/>
      <c r="F412" s="64"/>
      <c r="G412" s="64"/>
      <c r="H412" s="64"/>
      <c r="I412" s="71"/>
      <c r="J412" s="58"/>
    </row>
    <row r="413" spans="1:10" s="56" customFormat="1" ht="14.25" customHeight="1">
      <c r="A413" s="62"/>
      <c r="B413" s="50"/>
      <c r="C413" s="51"/>
      <c r="D413" s="64"/>
      <c r="E413" s="65"/>
      <c r="F413" s="66"/>
      <c r="G413" s="66"/>
      <c r="H413" s="66"/>
      <c r="I413" s="61"/>
      <c r="J413" s="58"/>
    </row>
    <row r="414" spans="1:10" s="56" customFormat="1" ht="14.25" customHeight="1">
      <c r="A414" s="62"/>
      <c r="B414" s="50"/>
      <c r="C414" s="51"/>
      <c r="D414" s="64"/>
      <c r="E414" s="65"/>
      <c r="F414" s="66"/>
      <c r="G414" s="66"/>
      <c r="H414" s="66"/>
      <c r="I414" s="61"/>
      <c r="J414" s="58"/>
    </row>
    <row r="415" spans="1:10" s="56" customFormat="1" ht="14.25" customHeight="1">
      <c r="A415" s="62"/>
      <c r="B415" s="50" t="s">
        <v>326</v>
      </c>
      <c r="C415" s="86"/>
      <c r="D415" s="64"/>
      <c r="E415" s="64"/>
      <c r="F415" s="64"/>
      <c r="G415" s="64"/>
      <c r="H415" s="64"/>
      <c r="I415" s="61"/>
      <c r="J415" s="58"/>
    </row>
    <row r="416" spans="1:10" s="56" customFormat="1" ht="14.25" customHeight="1">
      <c r="A416" s="49"/>
      <c r="B416" s="69"/>
      <c r="C416" s="63" t="s">
        <v>208</v>
      </c>
      <c r="D416" s="64"/>
      <c r="E416" s="65"/>
      <c r="F416" s="66"/>
      <c r="G416" s="66"/>
      <c r="H416" s="66"/>
      <c r="I416" s="61">
        <f>PRODUCT(D416:H416)</f>
        <v>0</v>
      </c>
      <c r="J416" s="58"/>
    </row>
    <row r="417" spans="1:10" s="56" customFormat="1" ht="14.25" customHeight="1">
      <c r="A417" s="49"/>
      <c r="B417" s="69"/>
      <c r="C417" s="86" t="s">
        <v>208</v>
      </c>
      <c r="D417" s="64"/>
      <c r="E417" s="64"/>
      <c r="F417" s="64"/>
      <c r="G417" s="64"/>
      <c r="H417" s="64"/>
      <c r="I417" s="61">
        <f t="shared" ref="I417" si="59">PRODUCT(D417:H417)</f>
        <v>0</v>
      </c>
      <c r="J417" s="58"/>
    </row>
    <row r="418" spans="1:10" s="56" customFormat="1" ht="14.25" customHeight="1">
      <c r="A418" s="62"/>
      <c r="C418" s="51"/>
      <c r="D418" s="64"/>
      <c r="E418" s="65"/>
      <c r="F418" s="66"/>
      <c r="G418" s="66"/>
      <c r="H418" s="70" t="s">
        <v>34</v>
      </c>
      <c r="I418" s="60">
        <f>SUM(I416:I417)</f>
        <v>0</v>
      </c>
      <c r="J418" s="55">
        <f>+I418+I418*$J$2</f>
        <v>0</v>
      </c>
    </row>
    <row r="419" spans="1:10" s="56" customFormat="1" ht="14.25" customHeight="1">
      <c r="A419" s="62"/>
      <c r="B419" s="50"/>
      <c r="C419" s="51"/>
      <c r="D419" s="64"/>
      <c r="E419" s="65"/>
      <c r="F419" s="66"/>
      <c r="G419" s="66"/>
      <c r="H419" s="66"/>
      <c r="I419" s="61"/>
      <c r="J419" s="58"/>
    </row>
    <row r="420" spans="1:10" s="56" customFormat="1" ht="14.25" customHeight="1">
      <c r="A420" s="62"/>
      <c r="B420" s="50"/>
      <c r="C420" s="51"/>
      <c r="D420" s="64"/>
      <c r="E420" s="65"/>
      <c r="F420" s="66"/>
      <c r="G420" s="66"/>
      <c r="H420" s="66"/>
      <c r="I420" s="61"/>
      <c r="J420" s="58"/>
    </row>
    <row r="421" spans="1:10" s="56" customFormat="1" ht="14.25" customHeight="1">
      <c r="A421" s="62"/>
      <c r="B421" s="50"/>
      <c r="C421" s="51"/>
      <c r="D421" s="64"/>
      <c r="E421" s="65"/>
      <c r="F421" s="66"/>
      <c r="G421" s="66"/>
      <c r="H421" s="66"/>
      <c r="I421" s="61"/>
      <c r="J421" s="58"/>
    </row>
    <row r="422" spans="1:10" s="56" customFormat="1" ht="14.25" customHeight="1">
      <c r="A422" s="62"/>
      <c r="B422" s="50"/>
      <c r="C422" s="51"/>
      <c r="D422" s="64"/>
      <c r="E422" s="65"/>
      <c r="F422" s="66"/>
      <c r="G422" s="66"/>
      <c r="H422" s="66"/>
      <c r="I422" s="61"/>
      <c r="J422" s="58"/>
    </row>
    <row r="423" spans="1:10" s="56" customFormat="1" ht="14.25" customHeight="1">
      <c r="A423" s="62"/>
      <c r="B423" s="50" t="s">
        <v>327</v>
      </c>
      <c r="C423" s="51"/>
      <c r="D423" s="64"/>
      <c r="E423" s="65"/>
      <c r="F423" s="66"/>
      <c r="G423" s="66"/>
      <c r="H423" s="66"/>
      <c r="I423" s="61"/>
      <c r="J423" s="58"/>
    </row>
    <row r="424" spans="1:10" s="56" customFormat="1" ht="14.25" customHeight="1">
      <c r="A424" s="62"/>
      <c r="C424" s="86" t="s">
        <v>208</v>
      </c>
      <c r="D424" s="64"/>
      <c r="E424" s="64"/>
      <c r="F424" s="64"/>
      <c r="G424" s="64"/>
      <c r="H424" s="64"/>
      <c r="I424" s="61">
        <f t="shared" ref="I424" si="60">PRODUCT(D424:H424)</f>
        <v>0</v>
      </c>
      <c r="J424" s="58"/>
    </row>
    <row r="425" spans="1:10" s="56" customFormat="1" ht="14.25" customHeight="1">
      <c r="A425" s="62"/>
      <c r="B425" s="69"/>
      <c r="C425" s="63"/>
      <c r="D425" s="64"/>
      <c r="E425" s="65"/>
      <c r="F425" s="66"/>
      <c r="G425" s="66"/>
      <c r="H425" s="70" t="s">
        <v>34</v>
      </c>
      <c r="I425" s="60">
        <f>SUM(I424:I424)</f>
        <v>0</v>
      </c>
      <c r="J425" s="55">
        <f>+I425+I425*$J$2</f>
        <v>0</v>
      </c>
    </row>
    <row r="426" spans="1:10" s="56" customFormat="1" ht="14.25" customHeight="1">
      <c r="A426" s="62"/>
      <c r="B426" s="69"/>
      <c r="C426" s="63"/>
      <c r="D426" s="64"/>
      <c r="E426" s="65"/>
      <c r="F426" s="66"/>
      <c r="G426" s="66"/>
      <c r="H426" s="66"/>
      <c r="I426" s="61"/>
      <c r="J426" s="58"/>
    </row>
    <row r="427" spans="1:10" s="56" customFormat="1" ht="14.25" customHeight="1">
      <c r="A427" s="49"/>
      <c r="B427" s="69"/>
      <c r="C427" s="63"/>
      <c r="D427" s="64"/>
      <c r="E427" s="65"/>
      <c r="F427" s="66"/>
      <c r="G427" s="66"/>
      <c r="H427" s="66"/>
      <c r="I427" s="61"/>
      <c r="J427" s="58"/>
    </row>
    <row r="428" spans="1:10" s="56" customFormat="1" ht="14.25" customHeight="1">
      <c r="A428" s="49"/>
      <c r="B428" s="50" t="s">
        <v>158</v>
      </c>
      <c r="C428" s="51"/>
      <c r="D428" s="64"/>
      <c r="E428" s="65"/>
      <c r="F428" s="66"/>
      <c r="G428" s="66"/>
      <c r="H428" s="66"/>
      <c r="I428" s="61"/>
      <c r="J428" s="58"/>
    </row>
    <row r="429" spans="1:10" s="56" customFormat="1" ht="14.25" customHeight="1">
      <c r="A429" s="49"/>
      <c r="B429" s="50" t="s">
        <v>157</v>
      </c>
      <c r="C429" s="51"/>
      <c r="D429" s="64"/>
      <c r="E429" s="65"/>
      <c r="F429" s="66"/>
      <c r="G429" s="66"/>
      <c r="H429" s="66"/>
      <c r="I429" s="61"/>
      <c r="J429" s="58"/>
    </row>
    <row r="430" spans="1:10" s="56" customFormat="1" ht="14.25" customHeight="1">
      <c r="A430" s="49"/>
      <c r="C430" s="86" t="s">
        <v>208</v>
      </c>
      <c r="D430" s="64"/>
      <c r="E430" s="64"/>
      <c r="F430" s="64"/>
      <c r="G430" s="64"/>
      <c r="H430" s="64"/>
      <c r="I430" s="61">
        <f t="shared" ref="I430:I434" si="61">PRODUCT(D430:H430)</f>
        <v>0</v>
      </c>
      <c r="J430" s="58"/>
    </row>
    <row r="431" spans="1:10" s="56" customFormat="1" ht="14.25" customHeight="1">
      <c r="A431" s="49"/>
      <c r="B431" s="69"/>
      <c r="C431" s="86" t="s">
        <v>208</v>
      </c>
      <c r="D431" s="64"/>
      <c r="E431" s="65"/>
      <c r="F431" s="64"/>
      <c r="G431" s="66"/>
      <c r="H431" s="64"/>
      <c r="I431" s="61">
        <f t="shared" si="61"/>
        <v>0</v>
      </c>
      <c r="J431" s="58"/>
    </row>
    <row r="432" spans="1:10" s="56" customFormat="1" ht="14.25" customHeight="1">
      <c r="A432" s="49"/>
      <c r="B432" s="72"/>
      <c r="C432" s="86" t="s">
        <v>208</v>
      </c>
      <c r="D432" s="64"/>
      <c r="E432" s="65"/>
      <c r="F432" s="66"/>
      <c r="G432" s="66"/>
      <c r="H432" s="64"/>
      <c r="I432" s="61">
        <f t="shared" si="61"/>
        <v>0</v>
      </c>
      <c r="J432" s="58"/>
    </row>
    <row r="433" spans="1:10" s="56" customFormat="1" ht="14.25" customHeight="1">
      <c r="A433" s="49"/>
      <c r="B433" s="72"/>
      <c r="C433" s="86" t="s">
        <v>208</v>
      </c>
      <c r="D433" s="64"/>
      <c r="E433" s="65"/>
      <c r="F433" s="66"/>
      <c r="G433" s="66"/>
      <c r="H433" s="64"/>
      <c r="I433" s="61">
        <f t="shared" si="61"/>
        <v>0</v>
      </c>
      <c r="J433" s="58"/>
    </row>
    <row r="434" spans="1:10" s="56" customFormat="1" ht="14.25" customHeight="1">
      <c r="A434" s="49"/>
      <c r="B434" s="72"/>
      <c r="C434" s="86" t="s">
        <v>208</v>
      </c>
      <c r="D434" s="64"/>
      <c r="E434" s="65"/>
      <c r="F434" s="66"/>
      <c r="G434" s="66"/>
      <c r="H434" s="64"/>
      <c r="I434" s="61">
        <f t="shared" si="61"/>
        <v>0</v>
      </c>
      <c r="J434" s="58"/>
    </row>
    <row r="435" spans="1:10" s="56" customFormat="1" ht="14.25" customHeight="1">
      <c r="A435" s="49"/>
      <c r="B435" s="69"/>
      <c r="C435" s="63"/>
      <c r="D435" s="64"/>
      <c r="E435" s="65"/>
      <c r="F435" s="66"/>
      <c r="G435" s="66"/>
      <c r="H435" s="70" t="s">
        <v>34</v>
      </c>
      <c r="I435" s="60">
        <f>SUM(I430:I434)</f>
        <v>0</v>
      </c>
      <c r="J435" s="55">
        <f>+I435+I435*$J$2</f>
        <v>0</v>
      </c>
    </row>
    <row r="436" spans="1:10" s="56" customFormat="1" ht="14.25" customHeight="1">
      <c r="A436" s="49"/>
      <c r="B436" s="72"/>
      <c r="C436" s="49"/>
      <c r="D436" s="64"/>
      <c r="E436" s="65"/>
      <c r="F436" s="66"/>
      <c r="G436" s="66"/>
      <c r="H436" s="66"/>
      <c r="I436" s="61"/>
      <c r="J436" s="58"/>
    </row>
    <row r="437" spans="1:10" s="56" customFormat="1" ht="14.25" customHeight="1">
      <c r="A437" s="49"/>
      <c r="B437" s="69"/>
      <c r="C437" s="63"/>
      <c r="D437" s="64"/>
      <c r="E437" s="65"/>
      <c r="F437" s="74"/>
      <c r="G437" s="66"/>
      <c r="H437" s="66"/>
      <c r="I437" s="60"/>
      <c r="J437" s="58"/>
    </row>
    <row r="438" spans="1:10" s="56" customFormat="1" ht="14.25" customHeight="1">
      <c r="A438" s="89"/>
      <c r="B438" s="91" t="s">
        <v>170</v>
      </c>
      <c r="C438" s="92"/>
      <c r="D438" s="64"/>
      <c r="E438" s="64"/>
      <c r="F438" s="66"/>
      <c r="G438" s="66"/>
      <c r="H438" s="66"/>
      <c r="I438" s="60"/>
      <c r="J438" s="58"/>
    </row>
    <row r="439" spans="1:10" s="56" customFormat="1" ht="14.25" customHeight="1">
      <c r="A439" s="49"/>
      <c r="B439" s="72"/>
      <c r="C439" s="63"/>
      <c r="D439" s="64"/>
      <c r="E439" s="65"/>
      <c r="F439" s="66"/>
      <c r="G439" s="66"/>
      <c r="H439" s="66"/>
      <c r="I439" s="61">
        <f t="shared" ref="I439:I440" si="62">PRODUCT(D439:H439)</f>
        <v>0</v>
      </c>
      <c r="J439" s="58"/>
    </row>
    <row r="440" spans="1:10" s="56" customFormat="1" ht="14.25" customHeight="1">
      <c r="A440" s="49"/>
      <c r="B440" s="69"/>
      <c r="C440" s="63"/>
      <c r="D440" s="64"/>
      <c r="E440" s="65"/>
      <c r="F440" s="66"/>
      <c r="G440" s="66"/>
      <c r="H440" s="66"/>
      <c r="I440" s="61">
        <f t="shared" si="62"/>
        <v>0</v>
      </c>
      <c r="J440" s="58"/>
    </row>
    <row r="441" spans="1:10" s="56" customFormat="1" ht="14.25" customHeight="1">
      <c r="A441" s="49"/>
      <c r="B441" s="69"/>
      <c r="C441" s="63"/>
      <c r="D441" s="64"/>
      <c r="E441" s="65"/>
      <c r="F441" s="66"/>
      <c r="G441" s="66"/>
      <c r="H441" s="70" t="s">
        <v>34</v>
      </c>
      <c r="I441" s="60">
        <f>SUM(I439:I440)</f>
        <v>0</v>
      </c>
      <c r="J441" s="55">
        <f>+I441+I441*$J$2</f>
        <v>0</v>
      </c>
    </row>
    <row r="442" spans="1:10" s="56" customFormat="1" ht="14.25" customHeight="1">
      <c r="A442" s="49"/>
      <c r="B442" s="69"/>
      <c r="C442" s="63"/>
      <c r="D442" s="64"/>
      <c r="E442" s="65"/>
      <c r="F442" s="66"/>
      <c r="G442" s="66"/>
      <c r="H442" s="66"/>
      <c r="I442" s="61"/>
      <c r="J442" s="58"/>
    </row>
    <row r="443" spans="1:10" s="56" customFormat="1" ht="14.25" customHeight="1">
      <c r="A443" s="49"/>
      <c r="B443" s="67"/>
      <c r="C443" s="64"/>
      <c r="D443" s="64"/>
      <c r="E443" s="64"/>
      <c r="F443" s="64"/>
      <c r="G443" s="64"/>
      <c r="H443" s="64"/>
      <c r="I443" s="71"/>
      <c r="J443" s="58"/>
    </row>
    <row r="444" spans="1:10" s="56" customFormat="1" ht="14.25" customHeight="1">
      <c r="A444" s="49"/>
      <c r="B444" s="50" t="s">
        <v>328</v>
      </c>
      <c r="C444" s="51"/>
      <c r="D444" s="64"/>
      <c r="E444" s="65"/>
      <c r="F444" s="66"/>
      <c r="G444" s="66"/>
      <c r="H444" s="66"/>
      <c r="I444" s="60"/>
      <c r="J444" s="58"/>
    </row>
    <row r="445" spans="1:10" s="56" customFormat="1" ht="14.25" customHeight="1">
      <c r="A445" s="49"/>
      <c r="B445" s="67"/>
      <c r="C445" s="64"/>
      <c r="D445" s="64"/>
      <c r="E445" s="64"/>
      <c r="F445" s="64"/>
      <c r="G445" s="64"/>
      <c r="H445" s="64"/>
      <c r="I445" s="71"/>
      <c r="J445" s="58"/>
    </row>
    <row r="446" spans="1:10" s="56" customFormat="1" ht="14.25" customHeight="1">
      <c r="A446" s="49"/>
      <c r="B446" s="67"/>
      <c r="C446" s="64"/>
      <c r="D446" s="64"/>
      <c r="E446" s="64"/>
      <c r="F446" s="64"/>
      <c r="G446" s="64"/>
      <c r="H446" s="64"/>
      <c r="I446" s="61">
        <f t="shared" ref="I446" si="63">PRODUCT(D446:H446)</f>
        <v>0</v>
      </c>
      <c r="J446" s="58"/>
    </row>
    <row r="447" spans="1:10" s="56" customFormat="1" ht="14.25" customHeight="1">
      <c r="A447" s="49"/>
      <c r="B447" s="69"/>
      <c r="C447" s="63"/>
      <c r="D447" s="64"/>
      <c r="E447" s="65"/>
      <c r="F447" s="66"/>
      <c r="G447" s="66"/>
      <c r="H447" s="70" t="s">
        <v>34</v>
      </c>
      <c r="I447" s="60">
        <f>SUM(I446)</f>
        <v>0</v>
      </c>
      <c r="J447" s="55">
        <f>+I447+I447*$J$2</f>
        <v>0</v>
      </c>
    </row>
    <row r="448" spans="1:10" s="56" customFormat="1" ht="14.25" customHeight="1">
      <c r="A448" s="49"/>
      <c r="B448" s="67"/>
      <c r="C448" s="64"/>
      <c r="D448" s="64"/>
      <c r="E448" s="64"/>
      <c r="F448" s="64"/>
      <c r="G448" s="64"/>
      <c r="H448" s="64"/>
      <c r="I448" s="71"/>
      <c r="J448" s="58"/>
    </row>
    <row r="449" spans="1:17" s="56" customFormat="1" ht="14.25" customHeight="1">
      <c r="A449" s="49"/>
      <c r="B449" s="50" t="s">
        <v>329</v>
      </c>
      <c r="C449" s="51"/>
      <c r="D449" s="64"/>
      <c r="E449" s="65"/>
      <c r="F449" s="66"/>
      <c r="G449" s="66"/>
      <c r="H449" s="66"/>
      <c r="I449" s="60"/>
      <c r="J449" s="58"/>
    </row>
    <row r="450" spans="1:17" s="56" customFormat="1" ht="14.25" customHeight="1">
      <c r="A450" s="49"/>
      <c r="B450" s="67"/>
      <c r="C450" s="64"/>
      <c r="D450" s="64"/>
      <c r="E450" s="64"/>
      <c r="F450" s="64"/>
      <c r="G450" s="64"/>
      <c r="H450" s="64"/>
      <c r="I450" s="71"/>
      <c r="J450" s="58"/>
    </row>
    <row r="451" spans="1:17" s="56" customFormat="1" ht="14.25" customHeight="1">
      <c r="A451" s="49"/>
      <c r="B451" s="67"/>
      <c r="C451" s="64"/>
      <c r="D451" s="64"/>
      <c r="E451" s="64"/>
      <c r="F451" s="64"/>
      <c r="G451" s="64"/>
      <c r="H451" s="64"/>
      <c r="I451" s="61">
        <f t="shared" ref="I451:I452" si="64">PRODUCT(D451:H451)</f>
        <v>0</v>
      </c>
      <c r="J451" s="58"/>
    </row>
    <row r="452" spans="1:17" s="56" customFormat="1" ht="14.25" customHeight="1">
      <c r="A452" s="49"/>
      <c r="B452" s="67"/>
      <c r="C452" s="64"/>
      <c r="D452" s="64"/>
      <c r="E452" s="64"/>
      <c r="F452" s="64"/>
      <c r="G452" s="64"/>
      <c r="H452" s="64"/>
      <c r="I452" s="61">
        <f t="shared" si="64"/>
        <v>0</v>
      </c>
      <c r="J452" s="58"/>
    </row>
    <row r="453" spans="1:17" s="56" customFormat="1" ht="14.25" customHeight="1">
      <c r="A453" s="49"/>
      <c r="B453" s="69"/>
      <c r="C453" s="63"/>
      <c r="D453" s="64"/>
      <c r="E453" s="65"/>
      <c r="F453" s="66"/>
      <c r="G453" s="66"/>
      <c r="H453" s="70" t="s">
        <v>34</v>
      </c>
      <c r="I453" s="60">
        <f>SUM(I451:I452)</f>
        <v>0</v>
      </c>
      <c r="J453" s="55">
        <f>+I453+I453*$J$2</f>
        <v>0</v>
      </c>
      <c r="Q453" s="90"/>
    </row>
    <row r="454" spans="1:17" s="56" customFormat="1" ht="14.25" customHeight="1">
      <c r="A454" s="49"/>
      <c r="B454" s="67"/>
      <c r="C454" s="64"/>
      <c r="D454" s="64"/>
      <c r="E454" s="64"/>
      <c r="F454" s="64"/>
      <c r="G454" s="64"/>
      <c r="H454" s="64"/>
      <c r="I454" s="71"/>
      <c r="J454" s="58"/>
    </row>
    <row r="455" spans="1:17" s="56" customFormat="1" ht="14.25" customHeight="1">
      <c r="A455" s="49"/>
      <c r="B455" s="69"/>
      <c r="C455" s="63"/>
      <c r="D455" s="64"/>
      <c r="E455" s="65"/>
      <c r="F455" s="66"/>
      <c r="G455" s="66"/>
      <c r="H455" s="66"/>
      <c r="I455" s="61"/>
      <c r="J455" s="58"/>
    </row>
    <row r="456" spans="1:17" s="56" customFormat="1" ht="14.25" customHeight="1">
      <c r="A456" s="49"/>
      <c r="B456" s="50" t="s">
        <v>37</v>
      </c>
      <c r="C456" s="51"/>
      <c r="D456" s="64"/>
      <c r="E456" s="65"/>
      <c r="F456" s="66"/>
      <c r="G456" s="66"/>
      <c r="H456" s="66"/>
      <c r="I456" s="60"/>
      <c r="J456" s="58"/>
    </row>
    <row r="457" spans="1:17" s="56" customFormat="1" ht="14.25" customHeight="1">
      <c r="A457" s="49"/>
      <c r="B457" s="69"/>
      <c r="C457" s="63"/>
      <c r="D457" s="64"/>
      <c r="E457" s="65"/>
      <c r="F457" s="66"/>
      <c r="G457" s="66"/>
      <c r="H457" s="66"/>
      <c r="I457" s="61"/>
      <c r="J457" s="58"/>
    </row>
    <row r="458" spans="1:17" s="56" customFormat="1" ht="14.25" customHeight="1">
      <c r="A458" s="49"/>
      <c r="B458" s="50" t="s">
        <v>43</v>
      </c>
      <c r="C458" s="51"/>
      <c r="D458" s="64"/>
      <c r="E458" s="65"/>
      <c r="F458" s="66"/>
      <c r="G458" s="66"/>
      <c r="H458" s="66"/>
      <c r="I458" s="61"/>
      <c r="J458" s="58"/>
    </row>
    <row r="459" spans="1:17" s="56" customFormat="1" ht="14.25" customHeight="1">
      <c r="A459" s="49"/>
      <c r="B459" s="69" t="s">
        <v>155</v>
      </c>
      <c r="C459" s="63"/>
      <c r="D459" s="64"/>
      <c r="E459" s="65"/>
      <c r="F459" s="66"/>
      <c r="G459" s="66"/>
      <c r="H459" s="66"/>
      <c r="I459" s="61">
        <f t="shared" ref="I459:I462" si="65">PRODUCT(D459:H459)</f>
        <v>0</v>
      </c>
      <c r="J459" s="58"/>
    </row>
    <row r="460" spans="1:17" s="56" customFormat="1" ht="14.25" customHeight="1">
      <c r="A460" s="49"/>
      <c r="B460" s="69" t="s">
        <v>333</v>
      </c>
      <c r="C460" s="93"/>
      <c r="D460" s="64"/>
      <c r="E460" s="65"/>
      <c r="F460" s="66"/>
      <c r="G460" s="66"/>
      <c r="H460" s="66"/>
      <c r="I460" s="61">
        <f t="shared" si="65"/>
        <v>0</v>
      </c>
      <c r="J460" s="58"/>
    </row>
    <row r="461" spans="1:17" s="56" customFormat="1" ht="14.25" customHeight="1">
      <c r="A461" s="49"/>
      <c r="B461" s="69" t="s">
        <v>458</v>
      </c>
      <c r="C461" s="93"/>
      <c r="D461" s="64"/>
      <c r="E461" s="65"/>
      <c r="F461" s="66"/>
      <c r="G461" s="66"/>
      <c r="H461" s="66"/>
      <c r="I461" s="61">
        <f t="shared" si="65"/>
        <v>0</v>
      </c>
      <c r="J461" s="58"/>
    </row>
    <row r="462" spans="1:17" s="56" customFormat="1" ht="14.25" customHeight="1">
      <c r="A462" s="49"/>
      <c r="B462" s="69" t="s">
        <v>457</v>
      </c>
      <c r="C462" s="93"/>
      <c r="D462" s="64"/>
      <c r="E462" s="65"/>
      <c r="F462" s="66"/>
      <c r="G462" s="66"/>
      <c r="H462" s="66"/>
      <c r="I462" s="61">
        <f t="shared" si="65"/>
        <v>0</v>
      </c>
      <c r="J462" s="58"/>
    </row>
    <row r="463" spans="1:17" s="56" customFormat="1" ht="14.25" customHeight="1">
      <c r="A463" s="49"/>
      <c r="B463" s="69"/>
      <c r="C463" s="63"/>
      <c r="D463" s="64"/>
      <c r="E463" s="65"/>
      <c r="F463" s="66"/>
      <c r="G463" s="66"/>
      <c r="H463" s="70" t="s">
        <v>34</v>
      </c>
      <c r="I463" s="60">
        <f>SUM(I459:I462)</f>
        <v>0</v>
      </c>
      <c r="J463" s="55">
        <f>+I463+I463*$J$2</f>
        <v>0</v>
      </c>
    </row>
    <row r="464" spans="1:17" s="56" customFormat="1" ht="14.25" customHeight="1">
      <c r="A464" s="49"/>
      <c r="B464" s="69"/>
      <c r="C464" s="63"/>
      <c r="D464" s="64"/>
      <c r="E464" s="65"/>
      <c r="F464" s="66"/>
      <c r="G464" s="66"/>
      <c r="H464" s="66"/>
      <c r="I464" s="61"/>
      <c r="J464" s="58"/>
    </row>
    <row r="465" spans="1:10" s="56" customFormat="1" ht="14.25" customHeight="1">
      <c r="A465" s="49"/>
      <c r="B465" s="69"/>
      <c r="C465" s="63"/>
      <c r="D465" s="64"/>
      <c r="E465" s="65"/>
      <c r="F465" s="66"/>
      <c r="G465" s="66"/>
      <c r="H465" s="66"/>
      <c r="I465" s="60"/>
      <c r="J465" s="58"/>
    </row>
    <row r="466" spans="1:10" s="56" customFormat="1" ht="14.25" customHeight="1">
      <c r="A466" s="49"/>
      <c r="B466" s="69"/>
      <c r="C466" s="63"/>
      <c r="D466" s="64"/>
      <c r="E466" s="65"/>
      <c r="F466" s="66"/>
      <c r="G466" s="66"/>
      <c r="H466" s="66"/>
      <c r="I466" s="61"/>
      <c r="J466" s="58"/>
    </row>
    <row r="467" spans="1:10" s="56" customFormat="1" ht="14.25" customHeight="1">
      <c r="A467" s="49"/>
      <c r="B467" s="50" t="s">
        <v>47</v>
      </c>
      <c r="C467" s="51"/>
      <c r="D467" s="64"/>
      <c r="E467" s="65"/>
      <c r="F467" s="66"/>
      <c r="G467" s="66"/>
      <c r="H467" s="66"/>
      <c r="I467" s="61"/>
      <c r="J467" s="58"/>
    </row>
    <row r="468" spans="1:10" s="56" customFormat="1" ht="14.25" customHeight="1">
      <c r="A468" s="49"/>
      <c r="B468" s="50" t="s">
        <v>46</v>
      </c>
      <c r="C468" s="51"/>
      <c r="D468" s="64"/>
      <c r="E468" s="65"/>
      <c r="F468" s="66"/>
      <c r="G468" s="66"/>
      <c r="H468" s="66"/>
      <c r="I468" s="61"/>
      <c r="J468" s="58"/>
    </row>
    <row r="469" spans="1:10" s="56" customFormat="1" ht="14.25" customHeight="1">
      <c r="A469" s="49"/>
      <c r="B469" s="69" t="s">
        <v>331</v>
      </c>
      <c r="C469" s="63" t="s">
        <v>208</v>
      </c>
      <c r="D469" s="64">
        <v>1</v>
      </c>
      <c r="E469" s="65">
        <f>57.4+6.2+5.6</f>
        <v>69.2</v>
      </c>
      <c r="F469" s="66"/>
      <c r="G469" s="66"/>
      <c r="H469" s="66"/>
      <c r="I469" s="61">
        <f t="shared" ref="I469" si="66">PRODUCT(D469:H469)</f>
        <v>69.2</v>
      </c>
      <c r="J469" s="58"/>
    </row>
    <row r="470" spans="1:10" s="56" customFormat="1" ht="14.25" customHeight="1">
      <c r="A470" s="49"/>
      <c r="B470" s="69"/>
      <c r="C470" s="63"/>
      <c r="D470" s="64"/>
      <c r="E470" s="65"/>
      <c r="F470" s="66"/>
      <c r="G470" s="66"/>
      <c r="H470" s="70" t="s">
        <v>34</v>
      </c>
      <c r="I470" s="60">
        <f>SUM(I467:I469)</f>
        <v>69.2</v>
      </c>
      <c r="J470" s="55">
        <f>+I470+I470*$J$2</f>
        <v>76.12</v>
      </c>
    </row>
    <row r="471" spans="1:10" s="56" customFormat="1" ht="14.25" customHeight="1">
      <c r="A471" s="49"/>
      <c r="B471" s="69"/>
      <c r="C471" s="63"/>
      <c r="D471" s="78"/>
      <c r="E471" s="73"/>
      <c r="F471" s="61"/>
      <c r="G471" s="66"/>
      <c r="H471" s="66"/>
      <c r="I471" s="61"/>
      <c r="J471" s="58"/>
    </row>
    <row r="472" spans="1:10" s="56" customFormat="1" ht="14.25" customHeight="1">
      <c r="A472" s="49"/>
      <c r="B472" s="69"/>
      <c r="C472" s="63"/>
      <c r="D472" s="64"/>
      <c r="E472" s="65"/>
      <c r="F472" s="66"/>
      <c r="G472" s="66"/>
      <c r="H472" s="66"/>
      <c r="I472" s="61"/>
      <c r="J472" s="58"/>
    </row>
    <row r="473" spans="1:10" s="56" customFormat="1" ht="14.25" customHeight="1">
      <c r="A473" s="49"/>
      <c r="B473" s="69"/>
      <c r="C473" s="63"/>
      <c r="D473" s="64"/>
      <c r="E473" s="65"/>
      <c r="F473" s="66"/>
      <c r="G473" s="66"/>
      <c r="H473" s="66"/>
      <c r="I473" s="61"/>
      <c r="J473" s="58"/>
    </row>
    <row r="474" spans="1:10" s="56" customFormat="1" ht="14.25" customHeight="1">
      <c r="A474" s="49"/>
      <c r="B474" s="69"/>
      <c r="C474" s="63"/>
      <c r="D474" s="64"/>
      <c r="E474" s="65"/>
      <c r="F474" s="66"/>
      <c r="G474" s="66"/>
      <c r="H474" s="66"/>
      <c r="I474" s="61"/>
      <c r="J474" s="58"/>
    </row>
    <row r="475" spans="1:10" s="56" customFormat="1" ht="14.25" customHeight="1">
      <c r="A475" s="49"/>
      <c r="B475" s="69"/>
      <c r="C475" s="63"/>
      <c r="D475" s="64"/>
      <c r="E475" s="65"/>
      <c r="F475" s="66"/>
      <c r="G475" s="66"/>
      <c r="H475" s="66"/>
      <c r="I475" s="60"/>
      <c r="J475" s="58"/>
    </row>
    <row r="476" spans="1:10" s="56" customFormat="1" ht="14.25" customHeight="1">
      <c r="A476" s="49"/>
      <c r="B476" s="69"/>
      <c r="C476" s="63"/>
      <c r="D476" s="64"/>
      <c r="E476" s="65"/>
      <c r="F476" s="66"/>
      <c r="G476" s="66"/>
      <c r="H476" s="66"/>
      <c r="I476" s="61"/>
      <c r="J476" s="58"/>
    </row>
    <row r="477" spans="1:10" s="56" customFormat="1" ht="14.25" customHeight="1">
      <c r="A477" s="49"/>
      <c r="B477" s="50" t="s">
        <v>138</v>
      </c>
      <c r="C477" s="51"/>
      <c r="D477" s="64"/>
      <c r="E477" s="65"/>
      <c r="F477" s="66"/>
      <c r="G477" s="66"/>
      <c r="H477" s="66"/>
      <c r="I477" s="61"/>
      <c r="J477" s="58"/>
    </row>
    <row r="478" spans="1:10" s="56" customFormat="1" ht="14.25" customHeight="1">
      <c r="A478" s="49"/>
      <c r="B478" s="69" t="s">
        <v>330</v>
      </c>
      <c r="C478" s="63" t="s">
        <v>208</v>
      </c>
      <c r="D478" s="64">
        <v>1</v>
      </c>
      <c r="E478" s="65">
        <f>97.8+9.7+13.6</f>
        <v>121.1</v>
      </c>
      <c r="F478" s="66"/>
      <c r="G478" s="66"/>
      <c r="H478" s="66"/>
      <c r="I478" s="61">
        <f t="shared" ref="I478" si="67">PRODUCT(D478:H478)</f>
        <v>121.1</v>
      </c>
      <c r="J478" s="58"/>
    </row>
    <row r="479" spans="1:10" s="56" customFormat="1" ht="14.25" customHeight="1">
      <c r="A479" s="49"/>
      <c r="B479" s="69"/>
      <c r="C479" s="63"/>
      <c r="D479" s="64"/>
      <c r="E479" s="65"/>
      <c r="F479" s="66"/>
      <c r="G479" s="66"/>
      <c r="H479" s="70" t="s">
        <v>34</v>
      </c>
      <c r="I479" s="60">
        <f>SUM(I478)</f>
        <v>121.1</v>
      </c>
      <c r="J479" s="55">
        <f>+I479+I479*$J$2</f>
        <v>133.20999999999998</v>
      </c>
    </row>
    <row r="480" spans="1:10" s="56" customFormat="1" ht="14.25" customHeight="1">
      <c r="A480" s="49"/>
      <c r="B480" s="69"/>
      <c r="C480" s="63"/>
      <c r="D480" s="64"/>
      <c r="E480" s="65"/>
      <c r="F480" s="66"/>
      <c r="G480" s="66"/>
      <c r="H480" s="66"/>
      <c r="I480" s="61"/>
      <c r="J480" s="58"/>
    </row>
    <row r="481" spans="1:10" s="56" customFormat="1" ht="14.25" customHeight="1">
      <c r="A481" s="49"/>
      <c r="B481" s="50" t="s">
        <v>334</v>
      </c>
      <c r="C481" s="51"/>
      <c r="D481" s="64"/>
      <c r="E481" s="65"/>
      <c r="F481" s="66"/>
      <c r="G481" s="66"/>
      <c r="H481" s="66"/>
      <c r="I481" s="61"/>
      <c r="J481" s="58"/>
    </row>
    <row r="482" spans="1:10" s="56" customFormat="1" ht="14.25" customHeight="1">
      <c r="A482" s="49"/>
      <c r="B482" s="69" t="s">
        <v>335</v>
      </c>
      <c r="C482" s="63" t="s">
        <v>208</v>
      </c>
      <c r="D482" s="64"/>
      <c r="E482" s="65"/>
      <c r="F482" s="66"/>
      <c r="G482" s="66"/>
      <c r="H482" s="66"/>
      <c r="I482" s="61">
        <f t="shared" ref="I482" si="68">PRODUCT(D482:H482)</f>
        <v>0</v>
      </c>
      <c r="J482" s="58"/>
    </row>
    <row r="483" spans="1:10" s="56" customFormat="1" ht="14.25" customHeight="1">
      <c r="A483" s="49"/>
      <c r="B483" s="69"/>
      <c r="C483" s="63"/>
      <c r="D483" s="64"/>
      <c r="E483" s="65"/>
      <c r="F483" s="66"/>
      <c r="G483" s="66"/>
      <c r="H483" s="70" t="s">
        <v>34</v>
      </c>
      <c r="I483" s="60">
        <f>SUM(I482:I482)</f>
        <v>0</v>
      </c>
      <c r="J483" s="55">
        <f>+I483+I483*$J$2</f>
        <v>0</v>
      </c>
    </row>
    <row r="484" spans="1:10" s="56" customFormat="1" ht="14.25" customHeight="1">
      <c r="A484" s="49"/>
      <c r="B484" s="69"/>
      <c r="C484" s="63"/>
      <c r="D484" s="64"/>
      <c r="E484" s="65"/>
      <c r="F484" s="66"/>
      <c r="G484" s="66"/>
      <c r="H484" s="66"/>
      <c r="I484" s="61"/>
      <c r="J484" s="58"/>
    </row>
    <row r="485" spans="1:10" s="56" customFormat="1" ht="14.25" customHeight="1">
      <c r="A485" s="49"/>
      <c r="B485" s="50" t="s">
        <v>357</v>
      </c>
      <c r="C485" s="51"/>
      <c r="D485" s="64"/>
      <c r="E485" s="65"/>
      <c r="F485" s="66"/>
      <c r="G485" s="66"/>
      <c r="H485" s="66"/>
      <c r="I485" s="61"/>
      <c r="J485" s="58"/>
    </row>
    <row r="486" spans="1:10" s="56" customFormat="1" ht="14.25" customHeight="1">
      <c r="A486" s="49"/>
      <c r="B486" s="69" t="s">
        <v>336</v>
      </c>
      <c r="C486" s="63" t="s">
        <v>208</v>
      </c>
      <c r="D486" s="64"/>
      <c r="E486" s="65"/>
      <c r="F486" s="66"/>
      <c r="G486" s="66"/>
      <c r="H486" s="66"/>
      <c r="I486" s="61">
        <f t="shared" ref="I486" si="69">PRODUCT(D486:H486)</f>
        <v>0</v>
      </c>
      <c r="J486" s="58"/>
    </row>
    <row r="487" spans="1:10" s="56" customFormat="1" ht="14.25" customHeight="1">
      <c r="A487" s="49"/>
      <c r="B487" s="69"/>
      <c r="C487" s="63"/>
      <c r="D487" s="64"/>
      <c r="E487" s="65"/>
      <c r="F487" s="66"/>
      <c r="G487" s="66"/>
      <c r="H487" s="70" t="s">
        <v>34</v>
      </c>
      <c r="I487" s="60">
        <f>SUM(I486:I486)</f>
        <v>0</v>
      </c>
      <c r="J487" s="55">
        <f>+I487+I487*$J$2</f>
        <v>0</v>
      </c>
    </row>
    <row r="488" spans="1:10" s="56" customFormat="1" ht="14.25" customHeight="1">
      <c r="A488" s="49"/>
      <c r="B488" s="69"/>
      <c r="C488" s="63"/>
      <c r="D488" s="64"/>
      <c r="E488" s="65"/>
      <c r="F488" s="66"/>
      <c r="G488" s="66"/>
      <c r="H488" s="66"/>
      <c r="I488" s="60"/>
      <c r="J488" s="58"/>
    </row>
    <row r="489" spans="1:10" s="56" customFormat="1" ht="14.25" customHeight="1">
      <c r="A489" s="49"/>
      <c r="B489" s="50" t="s">
        <v>340</v>
      </c>
      <c r="C489" s="51"/>
      <c r="D489" s="64"/>
      <c r="E489" s="65"/>
      <c r="F489" s="66"/>
      <c r="G489" s="66"/>
      <c r="H489" s="66"/>
      <c r="I489" s="61"/>
      <c r="J489" s="58"/>
    </row>
    <row r="490" spans="1:10" s="56" customFormat="1" ht="14.25" customHeight="1">
      <c r="A490" s="49"/>
      <c r="B490" s="69"/>
      <c r="C490" s="63" t="s">
        <v>208</v>
      </c>
      <c r="D490" s="64"/>
      <c r="E490" s="65"/>
      <c r="F490" s="66"/>
      <c r="G490" s="66"/>
      <c r="H490" s="66"/>
      <c r="I490" s="61">
        <f t="shared" ref="I490:I497" si="70">PRODUCT(D490:H490)</f>
        <v>0</v>
      </c>
      <c r="J490" s="58"/>
    </row>
    <row r="491" spans="1:10" s="56" customFormat="1" ht="14.25" customHeight="1">
      <c r="A491" s="49"/>
      <c r="B491" s="69"/>
      <c r="C491" s="63" t="s">
        <v>208</v>
      </c>
      <c r="D491" s="64"/>
      <c r="E491" s="65"/>
      <c r="F491" s="66"/>
      <c r="G491" s="66"/>
      <c r="H491" s="66"/>
      <c r="I491" s="61">
        <f t="shared" si="70"/>
        <v>0</v>
      </c>
      <c r="J491" s="58"/>
    </row>
    <row r="492" spans="1:10" s="56" customFormat="1" ht="14.25" customHeight="1">
      <c r="A492" s="49"/>
      <c r="B492" s="69"/>
      <c r="C492" s="63" t="s">
        <v>208</v>
      </c>
      <c r="D492" s="64"/>
      <c r="E492" s="65"/>
      <c r="F492" s="66"/>
      <c r="G492" s="66"/>
      <c r="H492" s="66"/>
      <c r="I492" s="61">
        <f t="shared" si="70"/>
        <v>0</v>
      </c>
      <c r="J492" s="58"/>
    </row>
    <row r="493" spans="1:10" s="56" customFormat="1" ht="14.25" customHeight="1">
      <c r="A493" s="49"/>
      <c r="B493" s="69"/>
      <c r="C493" s="63" t="s">
        <v>208</v>
      </c>
      <c r="D493" s="64"/>
      <c r="E493" s="65"/>
      <c r="F493" s="66"/>
      <c r="G493" s="66"/>
      <c r="H493" s="66"/>
      <c r="I493" s="61">
        <f t="shared" si="70"/>
        <v>0</v>
      </c>
      <c r="J493" s="58"/>
    </row>
    <row r="494" spans="1:10" s="56" customFormat="1" ht="14.25" customHeight="1">
      <c r="A494" s="62"/>
      <c r="B494" s="67"/>
      <c r="C494" s="64" t="s">
        <v>208</v>
      </c>
      <c r="D494" s="64"/>
      <c r="E494" s="64"/>
      <c r="F494" s="64"/>
      <c r="G494" s="64"/>
      <c r="H494" s="64"/>
      <c r="I494" s="61">
        <f t="shared" si="70"/>
        <v>0</v>
      </c>
      <c r="J494" s="58"/>
    </row>
    <row r="495" spans="1:10" s="56" customFormat="1" ht="14.25" customHeight="1">
      <c r="A495" s="62"/>
      <c r="B495" s="67"/>
      <c r="C495" s="64" t="s">
        <v>208</v>
      </c>
      <c r="D495" s="64"/>
      <c r="E495" s="64"/>
      <c r="F495" s="64"/>
      <c r="G495" s="64"/>
      <c r="H495" s="64"/>
      <c r="I495" s="61">
        <f t="shared" si="70"/>
        <v>0</v>
      </c>
      <c r="J495" s="58"/>
    </row>
    <row r="496" spans="1:10" s="56" customFormat="1" ht="14.25" customHeight="1">
      <c r="A496" s="62"/>
      <c r="B496" s="67"/>
      <c r="C496" s="64" t="s">
        <v>208</v>
      </c>
      <c r="D496" s="64"/>
      <c r="E496" s="64"/>
      <c r="F496" s="64"/>
      <c r="G496" s="64"/>
      <c r="H496" s="64"/>
      <c r="I496" s="61">
        <f t="shared" si="70"/>
        <v>0</v>
      </c>
      <c r="J496" s="58"/>
    </row>
    <row r="497" spans="1:10" s="56" customFormat="1" ht="14.25" customHeight="1">
      <c r="A497" s="62"/>
      <c r="B497" s="67"/>
      <c r="C497" s="64" t="s">
        <v>208</v>
      </c>
      <c r="D497" s="64"/>
      <c r="E497" s="64"/>
      <c r="F497" s="64"/>
      <c r="G497" s="64"/>
      <c r="H497" s="64"/>
      <c r="I497" s="61">
        <f t="shared" si="70"/>
        <v>0</v>
      </c>
      <c r="J497" s="58"/>
    </row>
    <row r="498" spans="1:10" s="56" customFormat="1" ht="14.25" customHeight="1">
      <c r="A498" s="49"/>
      <c r="B498" s="69"/>
      <c r="C498" s="63"/>
      <c r="D498" s="64"/>
      <c r="E498" s="65"/>
      <c r="F498" s="66"/>
      <c r="G498" s="66"/>
      <c r="H498" s="70" t="s">
        <v>34</v>
      </c>
      <c r="I498" s="60">
        <f>SUM(I490:I497)</f>
        <v>0</v>
      </c>
      <c r="J498" s="55">
        <f>+I498+I498*$J$2</f>
        <v>0</v>
      </c>
    </row>
    <row r="499" spans="1:10" s="56" customFormat="1" ht="14.25" customHeight="1">
      <c r="A499" s="49"/>
      <c r="B499" s="50"/>
      <c r="C499" s="51"/>
      <c r="D499" s="64"/>
      <c r="E499" s="65"/>
      <c r="F499" s="66"/>
      <c r="G499" s="66"/>
      <c r="H499" s="66"/>
      <c r="I499" s="61"/>
      <c r="J499" s="58"/>
    </row>
    <row r="500" spans="1:10" s="56" customFormat="1" ht="14.25" customHeight="1">
      <c r="A500" s="49"/>
      <c r="B500" s="50" t="s">
        <v>341</v>
      </c>
      <c r="C500" s="51"/>
      <c r="D500" s="64"/>
      <c r="E500" s="65"/>
      <c r="F500" s="66"/>
      <c r="G500" s="66"/>
      <c r="H500" s="66"/>
      <c r="I500" s="61"/>
      <c r="J500" s="58"/>
    </row>
    <row r="501" spans="1:10" s="56" customFormat="1" ht="14.25" customHeight="1">
      <c r="A501" s="49"/>
      <c r="B501" s="69"/>
      <c r="C501" s="63"/>
      <c r="D501" s="64"/>
      <c r="E501" s="65"/>
      <c r="F501" s="66"/>
      <c r="G501" s="66"/>
      <c r="H501" s="66"/>
      <c r="I501" s="61">
        <f t="shared" ref="I501:I507" si="71">PRODUCT(D501:H501)</f>
        <v>0</v>
      </c>
      <c r="J501" s="58"/>
    </row>
    <row r="502" spans="1:10" s="56" customFormat="1" ht="14.25" customHeight="1">
      <c r="A502" s="49"/>
      <c r="B502" s="69"/>
      <c r="C502" s="63"/>
      <c r="D502" s="64"/>
      <c r="E502" s="65"/>
      <c r="F502" s="66"/>
      <c r="G502" s="66"/>
      <c r="H502" s="66"/>
      <c r="I502" s="61">
        <f t="shared" si="71"/>
        <v>0</v>
      </c>
      <c r="J502" s="58"/>
    </row>
    <row r="503" spans="1:10" s="56" customFormat="1" ht="14.25" customHeight="1">
      <c r="A503" s="49"/>
      <c r="B503" s="69"/>
      <c r="C503" s="63"/>
      <c r="D503" s="64"/>
      <c r="E503" s="65"/>
      <c r="F503" s="66"/>
      <c r="G503" s="66"/>
      <c r="H503" s="66"/>
      <c r="I503" s="61">
        <f t="shared" si="71"/>
        <v>0</v>
      </c>
      <c r="J503" s="58"/>
    </row>
    <row r="504" spans="1:10" s="56" customFormat="1" ht="14.25" customHeight="1">
      <c r="A504" s="49"/>
      <c r="B504" s="69"/>
      <c r="C504" s="63"/>
      <c r="D504" s="64"/>
      <c r="E504" s="65"/>
      <c r="F504" s="66"/>
      <c r="G504" s="66"/>
      <c r="H504" s="66"/>
      <c r="I504" s="61">
        <f t="shared" si="71"/>
        <v>0</v>
      </c>
      <c r="J504" s="58"/>
    </row>
    <row r="505" spans="1:10" s="56" customFormat="1" ht="14.25" customHeight="1">
      <c r="A505" s="49"/>
      <c r="B505" s="69"/>
      <c r="C505" s="63"/>
      <c r="D505" s="64"/>
      <c r="E505" s="65"/>
      <c r="F505" s="66"/>
      <c r="G505" s="66"/>
      <c r="H505" s="66"/>
      <c r="I505" s="61">
        <f t="shared" si="71"/>
        <v>0</v>
      </c>
      <c r="J505" s="58"/>
    </row>
    <row r="506" spans="1:10" s="56" customFormat="1" ht="14.25" customHeight="1">
      <c r="A506" s="49"/>
      <c r="B506" s="69"/>
      <c r="C506" s="63"/>
      <c r="D506" s="64"/>
      <c r="E506" s="65"/>
      <c r="F506" s="66"/>
      <c r="G506" s="66"/>
      <c r="H506" s="66"/>
      <c r="I506" s="61">
        <f t="shared" si="71"/>
        <v>0</v>
      </c>
      <c r="J506" s="58"/>
    </row>
    <row r="507" spans="1:10" s="56" customFormat="1" ht="14.25" customHeight="1">
      <c r="A507" s="49"/>
      <c r="B507" s="69"/>
      <c r="C507" s="63"/>
      <c r="D507" s="64"/>
      <c r="E507" s="65"/>
      <c r="F507" s="66"/>
      <c r="G507" s="66"/>
      <c r="H507" s="66"/>
      <c r="I507" s="61">
        <f t="shared" si="71"/>
        <v>0</v>
      </c>
      <c r="J507" s="58"/>
    </row>
    <row r="508" spans="1:10" s="56" customFormat="1" ht="14.25" customHeight="1">
      <c r="A508" s="49"/>
      <c r="B508" s="69"/>
      <c r="C508" s="63"/>
      <c r="D508" s="64"/>
      <c r="E508" s="65"/>
      <c r="F508" s="66"/>
      <c r="G508" s="66"/>
      <c r="H508" s="70" t="s">
        <v>34</v>
      </c>
      <c r="I508" s="60">
        <f>SUM(I501:I507)</f>
        <v>0</v>
      </c>
      <c r="J508" s="55">
        <f>+I508+I508*$J$2</f>
        <v>0</v>
      </c>
    </row>
    <row r="509" spans="1:10" s="56" customFormat="1" ht="14.25" customHeight="1">
      <c r="A509" s="49"/>
      <c r="B509" s="69"/>
      <c r="C509" s="63"/>
      <c r="D509" s="64"/>
      <c r="E509" s="65"/>
      <c r="F509" s="66"/>
      <c r="G509" s="66"/>
      <c r="H509" s="66"/>
      <c r="I509" s="61"/>
      <c r="J509" s="58"/>
    </row>
    <row r="510" spans="1:10" s="56" customFormat="1" ht="14.25" customHeight="1">
      <c r="A510" s="49"/>
      <c r="B510" s="69"/>
      <c r="C510" s="63"/>
      <c r="D510" s="64"/>
      <c r="E510" s="64"/>
      <c r="F510" s="64"/>
      <c r="G510" s="64"/>
      <c r="H510" s="64"/>
      <c r="I510" s="61"/>
      <c r="J510" s="58"/>
    </row>
    <row r="511" spans="1:10" s="56" customFormat="1" ht="14.25" customHeight="1">
      <c r="A511" s="49"/>
      <c r="B511" s="50"/>
      <c r="C511" s="51"/>
      <c r="D511" s="64"/>
      <c r="E511" s="64"/>
      <c r="F511" s="64"/>
      <c r="G511" s="64"/>
      <c r="H511" s="64"/>
      <c r="I511" s="61"/>
      <c r="J511" s="58"/>
    </row>
    <row r="512" spans="1:10" s="56" customFormat="1" ht="14.25" customHeight="1">
      <c r="A512" s="49"/>
      <c r="B512" s="81"/>
      <c r="C512" s="82"/>
      <c r="D512" s="64"/>
      <c r="E512" s="65"/>
      <c r="F512" s="66"/>
      <c r="G512" s="66"/>
      <c r="H512" s="66"/>
      <c r="I512" s="60"/>
      <c r="J512" s="58"/>
    </row>
    <row r="513" spans="1:10" s="56" customFormat="1" ht="14.25" customHeight="1">
      <c r="A513" s="49"/>
      <c r="B513" s="50"/>
      <c r="C513" s="51"/>
      <c r="D513" s="64"/>
      <c r="E513" s="65"/>
      <c r="F513" s="66"/>
      <c r="G513" s="66"/>
      <c r="H513" s="66"/>
      <c r="I513" s="61"/>
      <c r="J513" s="58"/>
    </row>
    <row r="514" spans="1:10" s="56" customFormat="1" ht="14.25" customHeight="1">
      <c r="A514" s="49"/>
      <c r="B514" s="50" t="s">
        <v>159</v>
      </c>
      <c r="C514" s="51"/>
      <c r="D514" s="64"/>
      <c r="E514" s="65"/>
      <c r="F514" s="66"/>
      <c r="G514" s="66"/>
      <c r="H514" s="66"/>
      <c r="I514" s="61"/>
      <c r="J514" s="58"/>
    </row>
    <row r="515" spans="1:10" s="56" customFormat="1" ht="14.25" customHeight="1">
      <c r="A515" s="49"/>
      <c r="B515" s="72"/>
      <c r="C515" s="49"/>
      <c r="D515" s="64"/>
      <c r="E515" s="65"/>
      <c r="F515" s="66"/>
      <c r="G515" s="66"/>
      <c r="H515" s="66"/>
      <c r="I515" s="61">
        <f t="shared" ref="I515" si="72">PRODUCT(D515:H515)</f>
        <v>0</v>
      </c>
      <c r="J515" s="58"/>
    </row>
    <row r="516" spans="1:10" s="56" customFormat="1" ht="14.25" customHeight="1">
      <c r="A516" s="49"/>
      <c r="B516" s="69"/>
      <c r="C516" s="63"/>
      <c r="D516" s="64"/>
      <c r="E516" s="65"/>
      <c r="F516" s="66"/>
      <c r="G516" s="66"/>
      <c r="H516" s="70" t="s">
        <v>34</v>
      </c>
      <c r="I516" s="60">
        <f>SUM(I515:I515)</f>
        <v>0</v>
      </c>
      <c r="J516" s="55">
        <f>+I516+I516*$J$2</f>
        <v>0</v>
      </c>
    </row>
    <row r="517" spans="1:10" s="56" customFormat="1" ht="14.25" customHeight="1">
      <c r="A517" s="49"/>
      <c r="B517" s="69"/>
      <c r="C517" s="63"/>
      <c r="D517" s="64"/>
      <c r="E517" s="65"/>
      <c r="F517" s="66"/>
      <c r="G517" s="66"/>
      <c r="H517" s="66"/>
      <c r="I517" s="61">
        <f>G517*E517*D517</f>
        <v>0</v>
      </c>
      <c r="J517" s="58"/>
    </row>
    <row r="518" spans="1:10" s="56" customFormat="1" ht="14.25" customHeight="1">
      <c r="A518" s="49"/>
      <c r="B518" s="69"/>
      <c r="C518" s="63"/>
      <c r="D518" s="64"/>
      <c r="E518" s="65"/>
      <c r="F518" s="66"/>
      <c r="G518" s="66"/>
      <c r="H518" s="66"/>
      <c r="I518" s="61"/>
      <c r="J518" s="58"/>
    </row>
    <row r="519" spans="1:10" s="56" customFormat="1" ht="14.25" customHeight="1">
      <c r="A519" s="49"/>
      <c r="B519" s="50" t="s">
        <v>356</v>
      </c>
      <c r="C519" s="51"/>
      <c r="D519" s="64"/>
      <c r="E519" s="65"/>
      <c r="F519" s="66"/>
      <c r="G519" s="66"/>
      <c r="H519" s="66"/>
      <c r="I519" s="61"/>
      <c r="J519" s="58"/>
    </row>
    <row r="520" spans="1:10" s="56" customFormat="1" ht="14.25" customHeight="1">
      <c r="A520" s="49"/>
      <c r="B520" s="69"/>
      <c r="C520" s="63"/>
      <c r="D520" s="64"/>
      <c r="E520" s="65"/>
      <c r="F520" s="66"/>
      <c r="G520" s="66"/>
      <c r="H520" s="66"/>
      <c r="I520" s="61">
        <f t="shared" ref="I520:I522" si="73">PRODUCT(D520:H520)</f>
        <v>0</v>
      </c>
      <c r="J520" s="58"/>
    </row>
    <row r="521" spans="1:10" s="56" customFormat="1" ht="14.25" customHeight="1">
      <c r="A521" s="49"/>
      <c r="B521" s="69"/>
      <c r="C521" s="63"/>
      <c r="D521" s="64"/>
      <c r="E521" s="65"/>
      <c r="F521" s="66"/>
      <c r="G521" s="66"/>
      <c r="H521" s="66"/>
      <c r="I521" s="61">
        <f t="shared" si="73"/>
        <v>0</v>
      </c>
      <c r="J521" s="58"/>
    </row>
    <row r="522" spans="1:10" s="56" customFormat="1" ht="14.25" customHeight="1">
      <c r="A522" s="49"/>
      <c r="B522" s="69"/>
      <c r="C522" s="63"/>
      <c r="D522" s="64"/>
      <c r="E522" s="65"/>
      <c r="F522" s="66"/>
      <c r="G522" s="66"/>
      <c r="H522" s="66"/>
      <c r="I522" s="61">
        <f t="shared" si="73"/>
        <v>0</v>
      </c>
      <c r="J522" s="58"/>
    </row>
    <row r="523" spans="1:10" s="56" customFormat="1" ht="14.25" customHeight="1">
      <c r="A523" s="49"/>
      <c r="B523" s="69"/>
      <c r="C523" s="63"/>
      <c r="D523" s="64"/>
      <c r="E523" s="65"/>
      <c r="F523" s="66"/>
      <c r="G523" s="66"/>
      <c r="H523" s="70" t="s">
        <v>34</v>
      </c>
      <c r="I523" s="60">
        <f>SUM(I520:I522)</f>
        <v>0</v>
      </c>
      <c r="J523" s="55">
        <f>+I523+I523*$J$2</f>
        <v>0</v>
      </c>
    </row>
    <row r="524" spans="1:10" s="56" customFormat="1" ht="14.25" customHeight="1">
      <c r="A524" s="49"/>
      <c r="B524" s="69"/>
      <c r="C524" s="63"/>
      <c r="D524" s="64"/>
      <c r="E524" s="65"/>
      <c r="F524" s="66"/>
      <c r="G524" s="66"/>
      <c r="H524" s="66"/>
      <c r="I524" s="60"/>
      <c r="J524" s="58"/>
    </row>
    <row r="525" spans="1:10" ht="14.25" customHeight="1">
      <c r="A525" s="49"/>
      <c r="B525" s="69"/>
      <c r="C525" s="63"/>
      <c r="D525" s="64"/>
      <c r="E525" s="65"/>
      <c r="F525" s="64"/>
      <c r="G525" s="64"/>
      <c r="H525" s="64"/>
      <c r="I525" s="61"/>
    </row>
    <row r="526" spans="1:10" s="56" customFormat="1" ht="14.25" customHeight="1">
      <c r="A526" s="62"/>
      <c r="B526" s="50" t="s">
        <v>171</v>
      </c>
      <c r="C526" s="51"/>
      <c r="D526" s="64"/>
      <c r="E526" s="65"/>
      <c r="F526" s="66"/>
      <c r="G526" s="66"/>
      <c r="H526" s="66"/>
      <c r="I526" s="61"/>
      <c r="J526" s="58"/>
    </row>
    <row r="527" spans="1:10" s="56" customFormat="1" ht="14.25" customHeight="1">
      <c r="A527" s="62"/>
      <c r="B527" s="69"/>
      <c r="C527" s="63"/>
      <c r="D527" s="64"/>
      <c r="E527" s="65"/>
      <c r="F527" s="66"/>
      <c r="G527" s="66"/>
      <c r="H527" s="66"/>
      <c r="I527" s="61">
        <f t="shared" ref="I527:I535" si="74">PRODUCT(D527:H527)</f>
        <v>0</v>
      </c>
      <c r="J527" s="58"/>
    </row>
    <row r="528" spans="1:10" s="56" customFormat="1" ht="14.25" customHeight="1">
      <c r="A528" s="62"/>
      <c r="B528" s="69"/>
      <c r="C528" s="63"/>
      <c r="D528" s="64"/>
      <c r="E528" s="65"/>
      <c r="F528" s="66"/>
      <c r="G528" s="66"/>
      <c r="H528" s="66"/>
      <c r="I528" s="61">
        <f t="shared" si="74"/>
        <v>0</v>
      </c>
      <c r="J528" s="58"/>
    </row>
    <row r="529" spans="1:10" s="56" customFormat="1" ht="14.25" customHeight="1">
      <c r="A529" s="62"/>
      <c r="B529" s="69"/>
      <c r="C529" s="63"/>
      <c r="D529" s="64"/>
      <c r="E529" s="65"/>
      <c r="F529" s="66"/>
      <c r="G529" s="66"/>
      <c r="H529" s="66"/>
      <c r="I529" s="61">
        <f t="shared" si="74"/>
        <v>0</v>
      </c>
      <c r="J529" s="58"/>
    </row>
    <row r="530" spans="1:10" s="56" customFormat="1" ht="14.25" customHeight="1">
      <c r="A530" s="62"/>
      <c r="B530" s="69"/>
      <c r="C530" s="63"/>
      <c r="D530" s="64"/>
      <c r="E530" s="65"/>
      <c r="F530" s="66"/>
      <c r="G530" s="66"/>
      <c r="H530" s="66"/>
      <c r="I530" s="61">
        <f t="shared" si="74"/>
        <v>0</v>
      </c>
      <c r="J530" s="58"/>
    </row>
    <row r="531" spans="1:10" s="56" customFormat="1" ht="14.25" customHeight="1">
      <c r="A531" s="62"/>
      <c r="B531" s="69"/>
      <c r="C531" s="63"/>
      <c r="D531" s="64"/>
      <c r="E531" s="65"/>
      <c r="F531" s="66"/>
      <c r="G531" s="66"/>
      <c r="H531" s="66"/>
      <c r="I531" s="61">
        <f t="shared" si="74"/>
        <v>0</v>
      </c>
      <c r="J531" s="58"/>
    </row>
    <row r="532" spans="1:10" s="56" customFormat="1" ht="14.25" customHeight="1">
      <c r="A532" s="62"/>
      <c r="B532" s="69"/>
      <c r="C532" s="63"/>
      <c r="D532" s="64"/>
      <c r="E532" s="65"/>
      <c r="F532" s="66"/>
      <c r="G532" s="66"/>
      <c r="H532" s="66"/>
      <c r="I532" s="61">
        <f t="shared" si="74"/>
        <v>0</v>
      </c>
      <c r="J532" s="58"/>
    </row>
    <row r="533" spans="1:10" s="56" customFormat="1" ht="14.25" customHeight="1">
      <c r="A533" s="62"/>
      <c r="B533" s="69"/>
      <c r="C533" s="63"/>
      <c r="D533" s="64"/>
      <c r="E533" s="65"/>
      <c r="F533" s="66"/>
      <c r="G533" s="66"/>
      <c r="H533" s="66"/>
      <c r="I533" s="61">
        <f t="shared" si="74"/>
        <v>0</v>
      </c>
      <c r="J533" s="58"/>
    </row>
    <row r="534" spans="1:10" s="56" customFormat="1" ht="14.25" customHeight="1">
      <c r="A534" s="62"/>
      <c r="B534" s="69"/>
      <c r="C534" s="63"/>
      <c r="D534" s="64"/>
      <c r="E534" s="65"/>
      <c r="F534" s="66"/>
      <c r="G534" s="66"/>
      <c r="H534" s="66"/>
      <c r="I534" s="61">
        <f t="shared" si="74"/>
        <v>0</v>
      </c>
      <c r="J534" s="58"/>
    </row>
    <row r="535" spans="1:10" s="56" customFormat="1" ht="14.25" customHeight="1">
      <c r="A535" s="62"/>
      <c r="B535" s="69"/>
      <c r="C535" s="63"/>
      <c r="D535" s="64"/>
      <c r="E535" s="65"/>
      <c r="F535" s="66"/>
      <c r="G535" s="66"/>
      <c r="H535" s="66"/>
      <c r="I535" s="61">
        <f t="shared" si="74"/>
        <v>0</v>
      </c>
      <c r="J535" s="58"/>
    </row>
    <row r="536" spans="1:10" s="56" customFormat="1" ht="14.25" customHeight="1">
      <c r="A536" s="49"/>
      <c r="B536" s="69"/>
      <c r="C536" s="63"/>
      <c r="D536" s="64"/>
      <c r="E536" s="65"/>
      <c r="F536" s="66"/>
      <c r="G536" s="66"/>
      <c r="H536" s="70" t="s">
        <v>34</v>
      </c>
      <c r="I536" s="60">
        <f>SUM(I527:I535)</f>
        <v>0</v>
      </c>
      <c r="J536" s="55">
        <f>+I536+I536*$J$2</f>
        <v>0</v>
      </c>
    </row>
    <row r="537" spans="1:10" ht="14.25" customHeight="1">
      <c r="A537" s="49"/>
      <c r="B537" s="69"/>
      <c r="C537" s="63"/>
      <c r="D537" s="64"/>
      <c r="E537" s="65"/>
      <c r="F537" s="64"/>
      <c r="G537" s="64"/>
      <c r="H537" s="64"/>
      <c r="I537" s="61"/>
    </row>
    <row r="538" spans="1:10" s="8" customFormat="1" ht="15.75" customHeight="1">
      <c r="A538" s="1">
        <v>21</v>
      </c>
      <c r="B538" s="6" t="s">
        <v>379</v>
      </c>
      <c r="C538" s="1" t="s">
        <v>160</v>
      </c>
      <c r="D538" s="64"/>
      <c r="E538" s="65"/>
      <c r="F538" s="66"/>
      <c r="G538" s="66"/>
      <c r="H538" s="66"/>
      <c r="I538" s="61">
        <f t="shared" ref="I538" si="75">PRODUCT(D538:H538)</f>
        <v>0</v>
      </c>
      <c r="J538" s="58"/>
    </row>
    <row r="539" spans="1:10" s="56" customFormat="1" ht="14.25" customHeight="1">
      <c r="A539" s="49"/>
      <c r="B539" s="69"/>
      <c r="C539" s="63"/>
      <c r="D539" s="64"/>
      <c r="E539" s="65"/>
      <c r="F539" s="66"/>
      <c r="G539" s="66"/>
      <c r="H539" s="70" t="s">
        <v>34</v>
      </c>
      <c r="I539" s="60">
        <f>SUM(I538)</f>
        <v>0</v>
      </c>
      <c r="J539" s="55">
        <f>+I539+I539*$J$2</f>
        <v>0</v>
      </c>
    </row>
  </sheetData>
  <conditionalFormatting sqref="B439">
    <cfRule type="cellIs" dxfId="22" priority="11" stopIfTrue="1" operator="equal">
      <formula>0</formula>
    </cfRule>
  </conditionalFormatting>
  <conditionalFormatting sqref="B84:C85 B86 B87:C90 C93:C94 B96:C97 B377:B384 B391:B393 B432:B434 B436:C436">
    <cfRule type="cellIs" dxfId="21" priority="25" stopIfTrue="1" operator="equal">
      <formula>0</formula>
    </cfRule>
  </conditionalFormatting>
  <conditionalFormatting sqref="B515:C515">
    <cfRule type="cellIs" dxfId="20" priority="15" stopIfTrue="1" operator="equal">
      <formula>0</formula>
    </cfRule>
  </conditionalFormatting>
  <conditionalFormatting sqref="D119:D120 D122:D124">
    <cfRule type="cellIs" dxfId="19" priority="6" operator="equal">
      <formula>0</formula>
    </cfRule>
  </conditionalFormatting>
  <pageMargins left="0" right="0" top="0" bottom="0" header="0" footer="0"/>
  <pageSetup paperSize="9" scale="87" orientation="portrait" r:id="rId1"/>
  <ignoredErrors>
    <ignoredError sqref="I127" formula="1"/>
    <ignoredError sqref="I440"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26A4D-E8F7-48A6-895B-D55FAAD945B3}">
  <sheetPr>
    <tabColor rgb="FFCC0066"/>
  </sheetPr>
  <dimension ref="A1:Q789"/>
  <sheetViews>
    <sheetView zoomScale="90" zoomScaleNormal="90" zoomScaleSheetLayoutView="115" workbookViewId="0">
      <selection activeCell="Q17" sqref="Q17"/>
    </sheetView>
  </sheetViews>
  <sheetFormatPr defaultColWidth="9.140625" defaultRowHeight="14.25" customHeight="1" outlineLevelRow="1"/>
  <cols>
    <col min="1" max="1" width="6.7109375" style="95" customWidth="1"/>
    <col min="2" max="2" width="46.28515625" style="35" customWidth="1"/>
    <col min="3" max="3" width="5.7109375" style="36" customWidth="1"/>
    <col min="4" max="4" width="6.42578125" style="37" bestFit="1" customWidth="1"/>
    <col min="5" max="5" width="7.7109375" style="38" bestFit="1" customWidth="1"/>
    <col min="6" max="6" width="6.7109375" style="37" bestFit="1" customWidth="1"/>
    <col min="7" max="7" width="6" style="37" bestFit="1" customWidth="1"/>
    <col min="8" max="8" width="10.140625" style="37" bestFit="1" customWidth="1"/>
    <col min="9" max="9" width="9.28515625" style="39" bestFit="1" customWidth="1"/>
    <col min="10" max="10" width="14" style="94" bestFit="1" customWidth="1"/>
    <col min="11" max="11" width="9.140625" style="41"/>
    <col min="12" max="12" width="10.140625" style="41" bestFit="1" customWidth="1"/>
    <col min="13" max="16" width="9.140625" style="41"/>
    <col min="17" max="17" width="9.42578125" style="41" bestFit="1" customWidth="1"/>
    <col min="18" max="16384" width="9.140625" style="41"/>
  </cols>
  <sheetData>
    <row r="1" spans="1:10" ht="14.25" customHeight="1">
      <c r="A1" s="34" t="str">
        <f>' Summary'!A1</f>
        <v>PROJECT : AMD, CIP LOUNGE AT T1, AHEMDABAD AIRPORT</v>
      </c>
      <c r="J1" s="40" t="s">
        <v>286</v>
      </c>
    </row>
    <row r="2" spans="1:10" s="48" customFormat="1" ht="14.25" customHeight="1">
      <c r="A2" s="42" t="s">
        <v>10</v>
      </c>
      <c r="B2" s="43" t="s">
        <v>11</v>
      </c>
      <c r="C2" s="44" t="s">
        <v>194</v>
      </c>
      <c r="D2" s="44" t="s">
        <v>15</v>
      </c>
      <c r="E2" s="45" t="s">
        <v>35</v>
      </c>
      <c r="F2" s="44" t="s">
        <v>207</v>
      </c>
      <c r="G2" s="44" t="s">
        <v>206</v>
      </c>
      <c r="H2" s="44" t="s">
        <v>266</v>
      </c>
      <c r="I2" s="46" t="s">
        <v>34</v>
      </c>
      <c r="J2" s="47">
        <v>0.1</v>
      </c>
    </row>
    <row r="3" spans="1:10" s="56" customFormat="1" ht="14.25" customHeight="1">
      <c r="A3" s="49"/>
      <c r="B3" s="50" t="s">
        <v>832</v>
      </c>
      <c r="C3" s="51"/>
      <c r="D3" s="52"/>
      <c r="E3" s="53"/>
      <c r="F3" s="53"/>
      <c r="G3" s="53"/>
      <c r="H3" s="53"/>
      <c r="I3" s="54"/>
      <c r="J3" s="55"/>
    </row>
    <row r="4" spans="1:10" s="56" customFormat="1" ht="14.25" customHeight="1">
      <c r="A4" s="49"/>
      <c r="B4" s="50" t="s">
        <v>141</v>
      </c>
      <c r="C4" s="51"/>
      <c r="D4" s="52"/>
      <c r="E4" s="53"/>
      <c r="F4" s="53"/>
      <c r="G4" s="53"/>
      <c r="H4" s="53"/>
      <c r="I4" s="57">
        <v>713.21</v>
      </c>
      <c r="J4" s="55"/>
    </row>
    <row r="5" spans="1:10" s="56" customFormat="1" ht="14.25" customHeight="1">
      <c r="A5" s="49"/>
      <c r="B5" s="69" t="s">
        <v>830</v>
      </c>
      <c r="C5" s="51"/>
      <c r="D5" s="52"/>
      <c r="E5" s="53"/>
      <c r="F5" s="53"/>
      <c r="G5" s="53"/>
      <c r="H5" s="53"/>
      <c r="I5" s="57">
        <v>-29.11</v>
      </c>
      <c r="J5" s="55"/>
    </row>
    <row r="6" spans="1:10" s="56" customFormat="1" ht="14.25" customHeight="1">
      <c r="A6" s="49"/>
      <c r="B6" s="50" t="s">
        <v>140</v>
      </c>
      <c r="C6" s="51"/>
      <c r="D6" s="52"/>
      <c r="E6" s="53"/>
      <c r="F6" s="53"/>
      <c r="G6" s="53"/>
      <c r="H6" s="53"/>
      <c r="I6" s="54">
        <f>SUM(I4:I5)</f>
        <v>684.1</v>
      </c>
      <c r="J6" s="55">
        <f>+I6+I6*$J$2</f>
        <v>752.51</v>
      </c>
    </row>
    <row r="7" spans="1:10" s="56" customFormat="1" ht="14.25" customHeight="1">
      <c r="A7" s="49"/>
      <c r="B7" s="50"/>
      <c r="C7" s="51"/>
      <c r="D7" s="52"/>
      <c r="E7" s="53"/>
      <c r="F7" s="53"/>
      <c r="G7" s="53"/>
      <c r="H7" s="53"/>
      <c r="I7" s="54"/>
      <c r="J7" s="58"/>
    </row>
    <row r="8" spans="1:10" s="56" customFormat="1" ht="14.25" customHeight="1">
      <c r="A8" s="33">
        <v>1</v>
      </c>
      <c r="B8" s="4" t="s">
        <v>215</v>
      </c>
      <c r="C8" s="3"/>
      <c r="D8" s="52"/>
      <c r="E8" s="53"/>
      <c r="F8" s="53"/>
      <c r="G8" s="53"/>
      <c r="H8" s="53"/>
      <c r="I8" s="54"/>
      <c r="J8" s="58"/>
    </row>
    <row r="9" spans="1:10" s="56" customFormat="1" ht="14.25" customHeight="1">
      <c r="A9" s="59">
        <f>+A8+0.01</f>
        <v>1.01</v>
      </c>
      <c r="B9" s="6" t="s">
        <v>262</v>
      </c>
      <c r="C9" s="3" t="s">
        <v>288</v>
      </c>
      <c r="D9" s="52"/>
      <c r="E9" s="53"/>
      <c r="F9" s="53"/>
      <c r="G9" s="53"/>
      <c r="H9" s="53"/>
      <c r="I9" s="60">
        <f>PRODUCT(D9:H9)</f>
        <v>0</v>
      </c>
      <c r="J9" s="55">
        <f>+I9+I9*$J$2</f>
        <v>0</v>
      </c>
    </row>
    <row r="10" spans="1:10" s="56" customFormat="1" ht="14.25" customHeight="1">
      <c r="A10" s="59"/>
      <c r="B10" s="6"/>
      <c r="C10" s="3"/>
      <c r="D10" s="52"/>
      <c r="E10" s="53"/>
      <c r="F10" s="53"/>
      <c r="G10" s="53"/>
      <c r="H10" s="53"/>
      <c r="I10" s="61"/>
      <c r="J10" s="58"/>
    </row>
    <row r="11" spans="1:10" s="56" customFormat="1" ht="14.25" customHeight="1">
      <c r="A11" s="59">
        <f>+A9+0.01</f>
        <v>1.02</v>
      </c>
      <c r="B11" s="6" t="s">
        <v>263</v>
      </c>
      <c r="C11" s="3" t="s">
        <v>208</v>
      </c>
      <c r="D11" s="52">
        <v>1</v>
      </c>
      <c r="E11" s="53">
        <v>10</v>
      </c>
      <c r="F11" s="53"/>
      <c r="G11" s="53">
        <v>5</v>
      </c>
      <c r="H11" s="53"/>
      <c r="I11" s="60">
        <f>PRODUCT(D11:H11)</f>
        <v>50</v>
      </c>
      <c r="J11" s="55">
        <f>+I11+I11*$J$2</f>
        <v>55</v>
      </c>
    </row>
    <row r="12" spans="1:10" s="56" customFormat="1" ht="14.25" customHeight="1">
      <c r="A12" s="49"/>
      <c r="B12" s="50"/>
      <c r="C12" s="51"/>
      <c r="D12" s="52"/>
      <c r="E12" s="53"/>
      <c r="F12" s="53"/>
      <c r="G12" s="53"/>
      <c r="H12" s="53"/>
      <c r="I12" s="54"/>
      <c r="J12" s="58"/>
    </row>
    <row r="13" spans="1:10" s="56" customFormat="1" ht="14.25" customHeight="1">
      <c r="A13" s="49"/>
      <c r="B13" s="50"/>
      <c r="C13" s="51"/>
      <c r="D13" s="52"/>
      <c r="E13" s="53"/>
      <c r="F13" s="53"/>
      <c r="G13" s="53"/>
      <c r="H13" s="53"/>
      <c r="I13" s="54"/>
      <c r="J13" s="58"/>
    </row>
    <row r="14" spans="1:10" s="56" customFormat="1" ht="14.25" customHeight="1">
      <c r="A14" s="62">
        <v>2</v>
      </c>
      <c r="B14" s="50" t="s">
        <v>1</v>
      </c>
      <c r="C14" s="51"/>
      <c r="D14" s="52"/>
      <c r="E14" s="53"/>
      <c r="F14" s="53"/>
      <c r="G14" s="53"/>
      <c r="H14" s="53"/>
      <c r="I14" s="57"/>
      <c r="J14" s="58"/>
    </row>
    <row r="15" spans="1:10" s="56" customFormat="1" ht="14.25" customHeight="1">
      <c r="A15" s="49">
        <f>+A14+0.01</f>
        <v>2.0099999999999998</v>
      </c>
      <c r="B15" s="50" t="s">
        <v>31</v>
      </c>
      <c r="C15" s="63"/>
      <c r="D15" s="64"/>
      <c r="E15" s="65"/>
      <c r="F15" s="66"/>
      <c r="G15" s="66"/>
      <c r="H15" s="66"/>
      <c r="I15" s="61"/>
      <c r="J15" s="58"/>
    </row>
    <row r="16" spans="1:10" s="56" customFormat="1" ht="14.25" customHeight="1">
      <c r="A16" s="49"/>
      <c r="B16" s="81" t="s">
        <v>400</v>
      </c>
      <c r="C16" s="63"/>
      <c r="D16" s="64"/>
      <c r="E16" s="68"/>
      <c r="F16" s="66"/>
      <c r="G16" s="66"/>
      <c r="H16" s="66"/>
      <c r="I16" s="61"/>
      <c r="J16" s="58"/>
    </row>
    <row r="17" spans="1:12" s="56" customFormat="1" ht="14.25" customHeight="1">
      <c r="A17" s="49"/>
      <c r="B17" s="67" t="s">
        <v>831</v>
      </c>
      <c r="C17" s="63" t="s">
        <v>208</v>
      </c>
      <c r="D17" s="64">
        <v>1</v>
      </c>
      <c r="E17" s="68">
        <v>5.1989999999999998</v>
      </c>
      <c r="F17" s="66"/>
      <c r="G17" s="66">
        <v>4</v>
      </c>
      <c r="H17" s="66"/>
      <c r="I17" s="61">
        <f t="shared" ref="I17:I23" si="0">PRODUCT(D17:H17)</f>
        <v>20.795999999999999</v>
      </c>
      <c r="J17" s="58"/>
      <c r="L17" s="90">
        <f>+D17*E17</f>
        <v>5.1989999999999998</v>
      </c>
    </row>
    <row r="18" spans="1:12" s="56" customFormat="1" ht="14.25" customHeight="1">
      <c r="A18" s="49"/>
      <c r="B18" s="67"/>
      <c r="C18" s="63" t="s">
        <v>208</v>
      </c>
      <c r="D18" s="64">
        <v>2</v>
      </c>
      <c r="E18" s="68">
        <v>0.92400000000000004</v>
      </c>
      <c r="F18" s="66"/>
      <c r="G18" s="66">
        <v>4</v>
      </c>
      <c r="H18" s="66"/>
      <c r="I18" s="61">
        <f t="shared" si="0"/>
        <v>7.3920000000000003</v>
      </c>
      <c r="J18" s="58"/>
      <c r="L18" s="90">
        <f t="shared" ref="L18:L20" si="1">+D18*E18</f>
        <v>1.8480000000000001</v>
      </c>
    </row>
    <row r="19" spans="1:12" s="56" customFormat="1" ht="14.25" customHeight="1">
      <c r="A19" s="49"/>
      <c r="B19" s="67"/>
      <c r="C19" s="63" t="s">
        <v>208</v>
      </c>
      <c r="D19" s="64">
        <v>-1</v>
      </c>
      <c r="E19" s="68">
        <v>1.528</v>
      </c>
      <c r="F19" s="66"/>
      <c r="G19" s="66">
        <v>2.4</v>
      </c>
      <c r="H19" s="66"/>
      <c r="I19" s="61">
        <f t="shared" ref="I19" si="2">PRODUCT(D19:H19)</f>
        <v>-3.6671999999999998</v>
      </c>
      <c r="J19" s="58"/>
      <c r="L19" s="90"/>
    </row>
    <row r="20" spans="1:12" s="56" customFormat="1" ht="14.25" customHeight="1">
      <c r="A20" s="49"/>
      <c r="B20" s="67" t="s">
        <v>837</v>
      </c>
      <c r="C20" s="63" t="s">
        <v>208</v>
      </c>
      <c r="D20" s="64">
        <v>1</v>
      </c>
      <c r="E20" s="68">
        <v>2.4</v>
      </c>
      <c r="F20" s="66"/>
      <c r="G20" s="66">
        <v>4</v>
      </c>
      <c r="H20" s="66"/>
      <c r="I20" s="61">
        <f t="shared" si="0"/>
        <v>9.6</v>
      </c>
      <c r="J20" s="58"/>
      <c r="L20" s="90">
        <f t="shared" si="1"/>
        <v>2.4</v>
      </c>
    </row>
    <row r="21" spans="1:12" s="56" customFormat="1" ht="14.25" customHeight="1">
      <c r="A21" s="49"/>
      <c r="B21" s="67" t="s">
        <v>301</v>
      </c>
      <c r="C21" s="63" t="s">
        <v>208</v>
      </c>
      <c r="D21" s="64">
        <v>-1</v>
      </c>
      <c r="E21" s="68">
        <v>1.5</v>
      </c>
      <c r="F21" s="66"/>
      <c r="G21" s="66">
        <v>2.4</v>
      </c>
      <c r="H21" s="66"/>
      <c r="I21" s="61">
        <f t="shared" si="0"/>
        <v>-3.5999999999999996</v>
      </c>
      <c r="J21" s="58"/>
      <c r="L21" s="90"/>
    </row>
    <row r="22" spans="1:12" s="56" customFormat="1" ht="14.25" customHeight="1">
      <c r="A22" s="49"/>
      <c r="B22" s="81"/>
      <c r="C22" s="63" t="s">
        <v>208</v>
      </c>
      <c r="D22" s="64"/>
      <c r="E22" s="68"/>
      <c r="F22" s="66"/>
      <c r="G22" s="66"/>
      <c r="H22" s="66"/>
      <c r="I22" s="61">
        <f t="shared" si="0"/>
        <v>0</v>
      </c>
      <c r="J22" s="58"/>
      <c r="L22" s="90"/>
    </row>
    <row r="23" spans="1:12" s="56" customFormat="1" ht="14.25" customHeight="1">
      <c r="A23" s="49"/>
      <c r="B23" s="67"/>
      <c r="C23" s="63" t="s">
        <v>208</v>
      </c>
      <c r="D23" s="64"/>
      <c r="E23" s="68"/>
      <c r="F23" s="66"/>
      <c r="G23" s="66"/>
      <c r="H23" s="66"/>
      <c r="I23" s="61">
        <f t="shared" si="0"/>
        <v>0</v>
      </c>
      <c r="J23" s="58"/>
      <c r="L23" s="90"/>
    </row>
    <row r="24" spans="1:12" s="56" customFormat="1" ht="14.25" customHeight="1">
      <c r="A24" s="49"/>
      <c r="B24" s="69"/>
      <c r="C24" s="63"/>
      <c r="D24" s="64"/>
      <c r="E24" s="65"/>
      <c r="F24" s="66"/>
      <c r="H24" s="70" t="s">
        <v>34</v>
      </c>
      <c r="I24" s="60">
        <f>SUM(I16:I23)</f>
        <v>30.520799999999994</v>
      </c>
      <c r="J24" s="55">
        <f>+I24+I24*$J$2</f>
        <v>33.572879999999991</v>
      </c>
      <c r="L24" s="90">
        <f>SUM(L17:L23)</f>
        <v>9.4469999999999992</v>
      </c>
    </row>
    <row r="25" spans="1:12" s="56" customFormat="1" ht="14.25" customHeight="1">
      <c r="A25" s="49"/>
      <c r="B25" s="69"/>
      <c r="C25" s="63"/>
      <c r="D25" s="64"/>
      <c r="E25" s="65"/>
      <c r="F25" s="66"/>
      <c r="G25" s="66"/>
      <c r="H25" s="66"/>
      <c r="I25" s="60"/>
      <c r="J25" s="58"/>
    </row>
    <row r="26" spans="1:12" s="56" customFormat="1" ht="14.25" customHeight="1">
      <c r="A26" s="49"/>
      <c r="B26" s="69"/>
      <c r="C26" s="63"/>
      <c r="D26" s="64"/>
      <c r="E26" s="65"/>
      <c r="F26" s="66"/>
      <c r="G26" s="66"/>
      <c r="H26" s="66"/>
      <c r="I26" s="60"/>
      <c r="J26" s="58"/>
    </row>
    <row r="27" spans="1:12" s="56" customFormat="1" ht="14.25" customHeight="1">
      <c r="A27" s="49"/>
      <c r="B27" s="69"/>
      <c r="C27" s="63"/>
      <c r="D27" s="64"/>
      <c r="E27" s="65"/>
      <c r="F27" s="66"/>
      <c r="G27" s="66"/>
      <c r="H27" s="66"/>
      <c r="I27" s="60"/>
      <c r="J27" s="58"/>
    </row>
    <row r="28" spans="1:12" s="56" customFormat="1" ht="14.25" customHeight="1">
      <c r="A28" s="49"/>
      <c r="B28" s="69" t="s">
        <v>419</v>
      </c>
      <c r="C28" s="63" t="s">
        <v>288</v>
      </c>
      <c r="D28" s="64"/>
      <c r="E28" s="65"/>
      <c r="F28" s="66"/>
      <c r="G28" s="66"/>
      <c r="H28" s="66"/>
      <c r="I28" s="60"/>
      <c r="J28" s="58"/>
    </row>
    <row r="29" spans="1:12" s="56" customFormat="1" ht="14.25" customHeight="1">
      <c r="A29" s="49"/>
      <c r="B29" s="69"/>
      <c r="C29" s="63"/>
      <c r="D29" s="64"/>
      <c r="E29" s="65"/>
      <c r="F29" s="66"/>
      <c r="H29" s="70" t="s">
        <v>34</v>
      </c>
      <c r="I29" s="60">
        <f>SUM(I28)</f>
        <v>0</v>
      </c>
      <c r="J29" s="55">
        <f>+I29+I29*$J$2</f>
        <v>0</v>
      </c>
    </row>
    <row r="30" spans="1:12" s="56" customFormat="1" ht="14.25" customHeight="1">
      <c r="A30" s="49"/>
      <c r="B30" s="69"/>
      <c r="C30" s="63"/>
      <c r="D30" s="64"/>
      <c r="E30" s="65"/>
      <c r="F30" s="66"/>
      <c r="G30" s="66"/>
      <c r="H30" s="66"/>
      <c r="I30" s="60"/>
      <c r="J30" s="58"/>
    </row>
    <row r="31" spans="1:12" s="56" customFormat="1" ht="14.25" customHeight="1">
      <c r="A31" s="49"/>
      <c r="B31" s="69"/>
      <c r="C31" s="63"/>
      <c r="D31" s="64"/>
      <c r="E31" s="65"/>
      <c r="F31" s="66"/>
      <c r="G31" s="66"/>
      <c r="H31" s="66"/>
      <c r="I31" s="60"/>
      <c r="J31" s="58"/>
    </row>
    <row r="32" spans="1:12" s="56" customFormat="1" ht="14.25" customHeight="1">
      <c r="A32" s="49"/>
      <c r="B32" s="69"/>
      <c r="C32" s="63"/>
      <c r="D32" s="64"/>
      <c r="E32" s="65"/>
      <c r="F32" s="66"/>
      <c r="G32" s="66"/>
      <c r="H32" s="66"/>
      <c r="I32" s="60"/>
      <c r="J32" s="58"/>
    </row>
    <row r="33" spans="1:10" s="56" customFormat="1" ht="14.25" customHeight="1">
      <c r="A33" s="49"/>
      <c r="B33" s="69"/>
      <c r="C33" s="63"/>
      <c r="D33" s="64"/>
      <c r="E33" s="65"/>
      <c r="F33" s="66"/>
      <c r="G33" s="66"/>
      <c r="H33" s="66"/>
      <c r="I33" s="60"/>
      <c r="J33" s="58"/>
    </row>
    <row r="34" spans="1:10" s="56" customFormat="1" ht="14.25" customHeight="1">
      <c r="A34" s="49">
        <f>+A15+0.01</f>
        <v>2.0199999999999996</v>
      </c>
      <c r="B34" s="50" t="s">
        <v>26</v>
      </c>
      <c r="C34" s="63"/>
      <c r="D34" s="64"/>
      <c r="E34" s="65"/>
      <c r="F34" s="66"/>
      <c r="G34" s="66"/>
      <c r="H34" s="66"/>
      <c r="I34" s="61"/>
      <c r="J34" s="58"/>
    </row>
    <row r="35" spans="1:10" s="56" customFormat="1" ht="14.25" customHeight="1">
      <c r="A35" s="49"/>
      <c r="B35" s="69" t="s">
        <v>132</v>
      </c>
      <c r="C35" s="63"/>
      <c r="D35" s="64"/>
      <c r="E35" s="65"/>
      <c r="F35" s="66"/>
      <c r="G35" s="66"/>
      <c r="H35" s="66"/>
      <c r="I35" s="61"/>
      <c r="J35" s="58"/>
    </row>
    <row r="36" spans="1:10" s="56" customFormat="1" ht="14.25" customHeight="1">
      <c r="A36" s="49"/>
      <c r="B36" s="69" t="s">
        <v>133</v>
      </c>
      <c r="C36" s="63"/>
      <c r="D36" s="64"/>
      <c r="E36" s="65"/>
      <c r="F36" s="66"/>
      <c r="G36" s="66"/>
      <c r="H36" s="66"/>
      <c r="I36" s="61"/>
      <c r="J36" s="58"/>
    </row>
    <row r="37" spans="1:10" s="56" customFormat="1" ht="14.25" customHeight="1">
      <c r="A37" s="49"/>
      <c r="B37" s="69" t="s">
        <v>404</v>
      </c>
      <c r="C37" s="63" t="s">
        <v>50</v>
      </c>
      <c r="D37" s="64"/>
      <c r="E37" s="65"/>
      <c r="F37" s="66"/>
      <c r="G37" s="66"/>
      <c r="H37" s="66"/>
      <c r="I37" s="61">
        <f t="shared" ref="I37" si="3">PRODUCT(D37:H37)</f>
        <v>0</v>
      </c>
      <c r="J37" s="58"/>
    </row>
    <row r="38" spans="1:10" s="56" customFormat="1" ht="14.25" customHeight="1">
      <c r="A38" s="49"/>
      <c r="B38" s="69"/>
      <c r="C38" s="63"/>
      <c r="D38" s="64"/>
      <c r="E38" s="65"/>
      <c r="F38" s="66"/>
      <c r="H38" s="70" t="s">
        <v>34</v>
      </c>
      <c r="I38" s="60">
        <f>SUM(I37:I37)</f>
        <v>0</v>
      </c>
      <c r="J38" s="55">
        <f>+I38+I38*$J$2</f>
        <v>0</v>
      </c>
    </row>
    <row r="39" spans="1:10" s="56" customFormat="1" ht="14.25" customHeight="1">
      <c r="A39" s="49"/>
      <c r="B39" s="69"/>
      <c r="C39" s="63"/>
      <c r="D39" s="64"/>
      <c r="E39" s="65"/>
      <c r="F39" s="66"/>
      <c r="G39" s="66"/>
      <c r="H39" s="66"/>
      <c r="I39" s="61"/>
      <c r="J39" s="58"/>
    </row>
    <row r="40" spans="1:10" s="56" customFormat="1" ht="14.25" customHeight="1">
      <c r="A40" s="49">
        <f>+A34+0.01</f>
        <v>2.0299999999999994</v>
      </c>
      <c r="B40" s="50" t="s">
        <v>134</v>
      </c>
      <c r="C40" s="51"/>
      <c r="D40" s="64"/>
      <c r="E40" s="65"/>
      <c r="F40" s="66"/>
      <c r="G40" s="66"/>
      <c r="H40" s="66"/>
      <c r="I40" s="61"/>
      <c r="J40" s="58"/>
    </row>
    <row r="41" spans="1:10" s="56" customFormat="1" ht="14.25" customHeight="1">
      <c r="A41" s="49"/>
      <c r="B41" s="69" t="s">
        <v>267</v>
      </c>
      <c r="C41" s="63"/>
      <c r="D41" s="64"/>
      <c r="E41" s="65"/>
      <c r="F41" s="66"/>
      <c r="G41" s="66"/>
      <c r="H41" s="66"/>
      <c r="I41" s="61"/>
      <c r="J41" s="58"/>
    </row>
    <row r="42" spans="1:10" s="56" customFormat="1" ht="14.25" customHeight="1">
      <c r="A42" s="49"/>
      <c r="B42" s="67" t="s">
        <v>834</v>
      </c>
      <c r="C42" s="63" t="s">
        <v>208</v>
      </c>
      <c r="D42" s="96">
        <v>3</v>
      </c>
      <c r="E42" s="96">
        <v>9.4499999999999993</v>
      </c>
      <c r="F42" s="66"/>
      <c r="G42" s="66"/>
      <c r="H42" s="66"/>
      <c r="I42" s="61">
        <f t="shared" ref="I42:I46" si="4">PRODUCT(D42:H42)</f>
        <v>28.349999999999998</v>
      </c>
      <c r="J42" s="58"/>
    </row>
    <row r="43" spans="1:10" s="56" customFormat="1" ht="14.25" customHeight="1">
      <c r="A43" s="49"/>
      <c r="B43" s="67"/>
      <c r="C43" s="63" t="s">
        <v>208</v>
      </c>
      <c r="D43" s="79"/>
      <c r="E43" s="79"/>
      <c r="F43" s="66"/>
      <c r="G43" s="66"/>
      <c r="H43" s="66"/>
      <c r="I43" s="61">
        <f t="shared" si="4"/>
        <v>0</v>
      </c>
      <c r="J43" s="58"/>
    </row>
    <row r="44" spans="1:10" s="56" customFormat="1" ht="14.25" customHeight="1">
      <c r="A44" s="49"/>
      <c r="B44" s="67"/>
      <c r="C44" s="63" t="s">
        <v>208</v>
      </c>
      <c r="D44" s="96"/>
      <c r="E44" s="96"/>
      <c r="F44" s="66"/>
      <c r="G44" s="66"/>
      <c r="H44" s="66"/>
      <c r="I44" s="61">
        <f t="shared" si="4"/>
        <v>0</v>
      </c>
      <c r="J44" s="58"/>
    </row>
    <row r="45" spans="1:10" s="56" customFormat="1" ht="14.25" customHeight="1">
      <c r="A45" s="49"/>
      <c r="B45" s="67"/>
      <c r="C45" s="63" t="s">
        <v>208</v>
      </c>
      <c r="D45" s="64"/>
      <c r="E45" s="68"/>
      <c r="F45" s="66"/>
      <c r="G45" s="66"/>
      <c r="H45" s="66"/>
      <c r="I45" s="61">
        <f t="shared" si="4"/>
        <v>0</v>
      </c>
      <c r="J45" s="58"/>
    </row>
    <row r="46" spans="1:10" s="56" customFormat="1" ht="14.25" customHeight="1">
      <c r="A46" s="49"/>
      <c r="B46" s="67"/>
      <c r="C46" s="63" t="s">
        <v>208</v>
      </c>
      <c r="D46" s="64"/>
      <c r="E46" s="68"/>
      <c r="F46" s="66"/>
      <c r="G46" s="66"/>
      <c r="H46" s="66"/>
      <c r="I46" s="61">
        <f t="shared" si="4"/>
        <v>0</v>
      </c>
      <c r="J46" s="58"/>
    </row>
    <row r="47" spans="1:10" s="56" customFormat="1" ht="14.25" customHeight="1">
      <c r="A47" s="49"/>
      <c r="B47" s="69"/>
      <c r="C47" s="63"/>
      <c r="D47" s="64"/>
      <c r="E47" s="65"/>
      <c r="F47" s="66"/>
      <c r="G47" s="66"/>
      <c r="H47" s="70" t="s">
        <v>34</v>
      </c>
      <c r="I47" s="60">
        <f>SUM(I42:I46)</f>
        <v>28.349999999999998</v>
      </c>
      <c r="J47" s="55">
        <f>+I47+I47*$J$2</f>
        <v>31.184999999999999</v>
      </c>
    </row>
    <row r="48" spans="1:10" s="56" customFormat="1" ht="14.25" customHeight="1">
      <c r="A48" s="49"/>
      <c r="B48" s="69"/>
      <c r="C48" s="63"/>
      <c r="D48" s="64"/>
      <c r="E48" s="65"/>
      <c r="F48" s="66"/>
      <c r="G48" s="66"/>
      <c r="H48" s="66"/>
      <c r="I48" s="61"/>
      <c r="J48" s="58"/>
    </row>
    <row r="49" spans="1:10" s="56" customFormat="1" ht="14.25" customHeight="1">
      <c r="A49" s="49">
        <f>+A40+0.01</f>
        <v>2.0399999999999991</v>
      </c>
      <c r="B49" s="50" t="s">
        <v>51</v>
      </c>
      <c r="C49" s="63"/>
      <c r="D49" s="64"/>
      <c r="E49" s="65"/>
      <c r="F49" s="66"/>
      <c r="G49" s="66"/>
      <c r="H49" s="66"/>
      <c r="I49" s="61"/>
      <c r="J49" s="58"/>
    </row>
    <row r="50" spans="1:10" s="56" customFormat="1" ht="14.25" customHeight="1">
      <c r="A50" s="49"/>
      <c r="B50" s="69"/>
      <c r="C50" s="63"/>
      <c r="D50" s="64"/>
      <c r="E50" s="65"/>
      <c r="F50" s="66"/>
      <c r="G50" s="66"/>
      <c r="H50" s="66"/>
      <c r="I50" s="61"/>
      <c r="J50" s="58"/>
    </row>
    <row r="51" spans="1:10" s="56" customFormat="1" ht="14.25" customHeight="1">
      <c r="A51" s="49"/>
      <c r="B51" s="69" t="s">
        <v>268</v>
      </c>
      <c r="C51" s="63" t="s">
        <v>208</v>
      </c>
      <c r="D51" s="64"/>
      <c r="E51" s="65"/>
      <c r="F51" s="66"/>
      <c r="G51" s="66"/>
      <c r="H51" s="66"/>
      <c r="I51" s="61">
        <f t="shared" ref="I51:I52" si="5">PRODUCT(D51:H51)</f>
        <v>0</v>
      </c>
      <c r="J51" s="58"/>
    </row>
    <row r="52" spans="1:10" s="56" customFormat="1" ht="14.25" customHeight="1">
      <c r="A52" s="49"/>
      <c r="B52" s="69" t="s">
        <v>269</v>
      </c>
      <c r="C52" s="63" t="s">
        <v>208</v>
      </c>
      <c r="D52" s="64"/>
      <c r="E52" s="65"/>
      <c r="F52" s="66"/>
      <c r="G52" s="66"/>
      <c r="H52" s="66"/>
      <c r="I52" s="61">
        <f t="shared" si="5"/>
        <v>0</v>
      </c>
      <c r="J52" s="58"/>
    </row>
    <row r="53" spans="1:10" s="56" customFormat="1" ht="14.25" customHeight="1">
      <c r="A53" s="49"/>
      <c r="B53" s="69"/>
      <c r="C53" s="63"/>
      <c r="D53" s="64"/>
      <c r="E53" s="65"/>
      <c r="F53" s="66"/>
      <c r="G53" s="66"/>
      <c r="H53" s="70" t="s">
        <v>34</v>
      </c>
      <c r="I53" s="60">
        <f>SUM(I51:I52)</f>
        <v>0</v>
      </c>
      <c r="J53" s="55">
        <f>+I53+I53*$J$2</f>
        <v>0</v>
      </c>
    </row>
    <row r="54" spans="1:10" s="56" customFormat="1" ht="14.25" customHeight="1">
      <c r="A54" s="49"/>
      <c r="B54" s="69"/>
      <c r="C54" s="63"/>
      <c r="D54" s="64"/>
      <c r="E54" s="65"/>
      <c r="F54" s="66"/>
      <c r="G54" s="66"/>
      <c r="H54" s="66"/>
      <c r="I54" s="61"/>
      <c r="J54" s="58"/>
    </row>
    <row r="55" spans="1:10" s="56" customFormat="1" ht="14.25" customHeight="1">
      <c r="A55" s="49">
        <f>+A46+0.01</f>
        <v>0.01</v>
      </c>
      <c r="B55" s="50" t="s">
        <v>307</v>
      </c>
      <c r="C55" s="63"/>
      <c r="D55" s="64"/>
      <c r="E55" s="65"/>
      <c r="F55" s="66"/>
      <c r="G55" s="66"/>
      <c r="H55" s="66"/>
      <c r="I55" s="61"/>
      <c r="J55" s="58"/>
    </row>
    <row r="56" spans="1:10" s="56" customFormat="1" ht="14.25" customHeight="1">
      <c r="A56" s="49"/>
      <c r="B56" s="69"/>
      <c r="C56" s="63"/>
      <c r="D56" s="64"/>
      <c r="E56" s="65"/>
      <c r="F56" s="66"/>
      <c r="G56" s="66"/>
      <c r="H56" s="66"/>
      <c r="I56" s="61"/>
      <c r="J56" s="58"/>
    </row>
    <row r="57" spans="1:10" s="56" customFormat="1" ht="14.25" customHeight="1">
      <c r="A57" s="49"/>
      <c r="B57" s="69" t="s">
        <v>407</v>
      </c>
      <c r="C57" s="63" t="s">
        <v>50</v>
      </c>
      <c r="D57" s="64"/>
      <c r="E57" s="65"/>
      <c r="F57" s="66"/>
      <c r="G57" s="66"/>
      <c r="H57" s="66"/>
      <c r="I57" s="61">
        <f t="shared" ref="I57:I58" si="6">PRODUCT(D57:H57)</f>
        <v>0</v>
      </c>
      <c r="J57" s="58"/>
    </row>
    <row r="58" spans="1:10" s="56" customFormat="1" ht="14.25" customHeight="1">
      <c r="A58" s="49"/>
      <c r="B58" s="69" t="s">
        <v>453</v>
      </c>
      <c r="C58" s="63" t="s">
        <v>50</v>
      </c>
      <c r="D58" s="64"/>
      <c r="E58" s="65"/>
      <c r="F58" s="66"/>
      <c r="G58" s="66"/>
      <c r="H58" s="66"/>
      <c r="I58" s="61">
        <f t="shared" si="6"/>
        <v>0</v>
      </c>
      <c r="J58" s="58"/>
    </row>
    <row r="59" spans="1:10" s="56" customFormat="1" ht="14.25" customHeight="1">
      <c r="A59" s="49"/>
      <c r="B59" s="69"/>
      <c r="C59" s="63"/>
      <c r="D59" s="64"/>
      <c r="E59" s="65"/>
      <c r="F59" s="66"/>
      <c r="G59" s="66"/>
      <c r="H59" s="70" t="s">
        <v>34</v>
      </c>
      <c r="I59" s="60">
        <f>SUM(I57:I58)</f>
        <v>0</v>
      </c>
      <c r="J59" s="55">
        <f>+I59+I59*$J$2</f>
        <v>0</v>
      </c>
    </row>
    <row r="60" spans="1:10" s="56" customFormat="1" ht="14.25" customHeight="1">
      <c r="A60" s="49"/>
      <c r="B60" s="69"/>
      <c r="C60" s="63"/>
      <c r="D60" s="64"/>
      <c r="E60" s="65"/>
      <c r="F60" s="66"/>
      <c r="G60" s="66"/>
      <c r="H60" s="66"/>
      <c r="I60" s="61"/>
      <c r="J60" s="58"/>
    </row>
    <row r="61" spans="1:10" s="56" customFormat="1" ht="14.25" customHeight="1">
      <c r="A61" s="49"/>
      <c r="B61" s="69"/>
      <c r="C61" s="63"/>
      <c r="D61" s="64"/>
      <c r="E61" s="65"/>
      <c r="F61" s="66"/>
      <c r="G61" s="66"/>
      <c r="H61" s="66"/>
      <c r="I61" s="61"/>
      <c r="J61" s="58"/>
    </row>
    <row r="62" spans="1:10" s="56" customFormat="1" ht="14.25" customHeight="1">
      <c r="A62" s="49"/>
      <c r="B62" s="50" t="s">
        <v>151</v>
      </c>
      <c r="C62" s="51"/>
      <c r="D62" s="64"/>
      <c r="E62" s="65"/>
      <c r="F62" s="66"/>
      <c r="G62" s="66"/>
      <c r="H62" s="66"/>
      <c r="I62" s="60"/>
      <c r="J62" s="58"/>
    </row>
    <row r="63" spans="1:10" s="56" customFormat="1" ht="14.25" customHeight="1">
      <c r="A63" s="49"/>
      <c r="B63" s="69"/>
      <c r="C63" s="63" t="s">
        <v>208</v>
      </c>
      <c r="D63" s="64"/>
      <c r="E63" s="65"/>
      <c r="F63" s="66"/>
      <c r="G63" s="66"/>
      <c r="H63" s="66"/>
      <c r="I63" s="61">
        <f t="shared" ref="I63:I76" si="7">PRODUCT(D63:H63)</f>
        <v>0</v>
      </c>
      <c r="J63" s="58"/>
    </row>
    <row r="64" spans="1:10" s="56" customFormat="1" ht="14.25" customHeight="1">
      <c r="A64" s="49"/>
      <c r="B64" s="69"/>
      <c r="C64" s="63" t="s">
        <v>208</v>
      </c>
      <c r="D64" s="64"/>
      <c r="E64" s="65"/>
      <c r="F64" s="66"/>
      <c r="G64" s="66"/>
      <c r="H64" s="66"/>
      <c r="I64" s="61">
        <f t="shared" si="7"/>
        <v>0</v>
      </c>
      <c r="J64" s="58"/>
    </row>
    <row r="65" spans="1:10" s="56" customFormat="1" ht="14.25" customHeight="1">
      <c r="A65" s="49"/>
      <c r="B65" s="69"/>
      <c r="C65" s="63" t="s">
        <v>208</v>
      </c>
      <c r="D65" s="64"/>
      <c r="E65" s="65"/>
      <c r="F65" s="66"/>
      <c r="G65" s="66"/>
      <c r="H65" s="66"/>
      <c r="I65" s="61">
        <f t="shared" si="7"/>
        <v>0</v>
      </c>
      <c r="J65" s="58"/>
    </row>
    <row r="66" spans="1:10" s="56" customFormat="1" ht="14.25" customHeight="1">
      <c r="A66" s="49"/>
      <c r="B66" s="69"/>
      <c r="C66" s="63" t="s">
        <v>208</v>
      </c>
      <c r="D66" s="64"/>
      <c r="E66" s="65"/>
      <c r="F66" s="66"/>
      <c r="G66" s="66"/>
      <c r="H66" s="66"/>
      <c r="I66" s="61">
        <f t="shared" si="7"/>
        <v>0</v>
      </c>
      <c r="J66" s="58"/>
    </row>
    <row r="67" spans="1:10" s="56" customFormat="1" ht="14.25" customHeight="1">
      <c r="A67" s="49"/>
      <c r="B67" s="69"/>
      <c r="C67" s="63" t="s">
        <v>208</v>
      </c>
      <c r="D67" s="64"/>
      <c r="E67" s="65"/>
      <c r="F67" s="66"/>
      <c r="G67" s="66"/>
      <c r="H67" s="66"/>
      <c r="I67" s="61">
        <f t="shared" si="7"/>
        <v>0</v>
      </c>
      <c r="J67" s="58"/>
    </row>
    <row r="68" spans="1:10" s="56" customFormat="1" ht="14.25" customHeight="1">
      <c r="A68" s="49"/>
      <c r="B68" s="69"/>
      <c r="C68" s="63" t="s">
        <v>208</v>
      </c>
      <c r="D68" s="64"/>
      <c r="E68" s="65"/>
      <c r="F68" s="66"/>
      <c r="G68" s="66"/>
      <c r="H68" s="66"/>
      <c r="I68" s="61">
        <f t="shared" si="7"/>
        <v>0</v>
      </c>
      <c r="J68" s="58"/>
    </row>
    <row r="69" spans="1:10" s="56" customFormat="1" ht="14.25" customHeight="1">
      <c r="A69" s="49"/>
      <c r="B69" s="69"/>
      <c r="C69" s="63" t="s">
        <v>208</v>
      </c>
      <c r="D69" s="64"/>
      <c r="E69" s="65"/>
      <c r="F69" s="66"/>
      <c r="G69" s="66"/>
      <c r="H69" s="66"/>
      <c r="I69" s="61">
        <f t="shared" si="7"/>
        <v>0</v>
      </c>
      <c r="J69" s="58"/>
    </row>
    <row r="70" spans="1:10" s="56" customFormat="1" ht="14.25" customHeight="1">
      <c r="A70" s="49"/>
      <c r="B70" s="69"/>
      <c r="C70" s="63" t="s">
        <v>208</v>
      </c>
      <c r="D70" s="64"/>
      <c r="E70" s="65"/>
      <c r="F70" s="66"/>
      <c r="G70" s="66"/>
      <c r="H70" s="66"/>
      <c r="I70" s="61">
        <f t="shared" si="7"/>
        <v>0</v>
      </c>
      <c r="J70" s="58"/>
    </row>
    <row r="71" spans="1:10" s="56" customFormat="1" ht="14.25" customHeight="1">
      <c r="A71" s="49"/>
      <c r="B71" s="69"/>
      <c r="C71" s="63" t="s">
        <v>208</v>
      </c>
      <c r="D71" s="64"/>
      <c r="E71" s="65"/>
      <c r="F71" s="66"/>
      <c r="G71" s="66"/>
      <c r="H71" s="66"/>
      <c r="I71" s="61">
        <f t="shared" si="7"/>
        <v>0</v>
      </c>
      <c r="J71" s="58"/>
    </row>
    <row r="72" spans="1:10" s="56" customFormat="1" ht="14.25" customHeight="1">
      <c r="A72" s="49"/>
      <c r="B72" s="69"/>
      <c r="C72" s="63" t="s">
        <v>208</v>
      </c>
      <c r="D72" s="64"/>
      <c r="E72" s="65"/>
      <c r="F72" s="66"/>
      <c r="G72" s="66"/>
      <c r="H72" s="66"/>
      <c r="I72" s="61">
        <f t="shared" si="7"/>
        <v>0</v>
      </c>
      <c r="J72" s="58"/>
    </row>
    <row r="73" spans="1:10" s="56" customFormat="1" ht="14.25" customHeight="1">
      <c r="A73" s="49"/>
      <c r="B73" s="69"/>
      <c r="C73" s="63" t="s">
        <v>208</v>
      </c>
      <c r="D73" s="64"/>
      <c r="E73" s="65"/>
      <c r="F73" s="66"/>
      <c r="G73" s="66"/>
      <c r="H73" s="66"/>
      <c r="I73" s="61">
        <f t="shared" si="7"/>
        <v>0</v>
      </c>
      <c r="J73" s="58"/>
    </row>
    <row r="74" spans="1:10" s="56" customFormat="1" ht="14.25" customHeight="1">
      <c r="A74" s="49"/>
      <c r="B74" s="69"/>
      <c r="C74" s="63" t="s">
        <v>208</v>
      </c>
      <c r="D74" s="64"/>
      <c r="E74" s="65"/>
      <c r="F74" s="66"/>
      <c r="G74" s="66"/>
      <c r="H74" s="66"/>
      <c r="I74" s="61">
        <f t="shared" si="7"/>
        <v>0</v>
      </c>
      <c r="J74" s="58"/>
    </row>
    <row r="75" spans="1:10" s="56" customFormat="1" ht="14.25" customHeight="1">
      <c r="A75" s="49"/>
      <c r="B75" s="69"/>
      <c r="C75" s="63" t="s">
        <v>208</v>
      </c>
      <c r="D75" s="64"/>
      <c r="E75" s="65"/>
      <c r="F75" s="66"/>
      <c r="G75" s="66"/>
      <c r="H75" s="66"/>
      <c r="I75" s="61">
        <f t="shared" si="7"/>
        <v>0</v>
      </c>
      <c r="J75" s="58"/>
    </row>
    <row r="76" spans="1:10" s="56" customFormat="1" ht="14.25" customHeight="1">
      <c r="A76" s="49"/>
      <c r="B76" s="69"/>
      <c r="C76" s="63" t="s">
        <v>208</v>
      </c>
      <c r="D76" s="64"/>
      <c r="E76" s="65"/>
      <c r="F76" s="66"/>
      <c r="G76" s="66"/>
      <c r="H76" s="66"/>
      <c r="I76" s="61">
        <f t="shared" si="7"/>
        <v>0</v>
      </c>
      <c r="J76" s="58"/>
    </row>
    <row r="77" spans="1:10" s="56" customFormat="1" ht="14.25" customHeight="1">
      <c r="A77" s="49"/>
      <c r="B77" s="69"/>
      <c r="C77" s="63"/>
      <c r="D77" s="64"/>
      <c r="E77" s="65"/>
      <c r="F77" s="66"/>
      <c r="G77" s="66"/>
      <c r="H77" s="70" t="s">
        <v>34</v>
      </c>
      <c r="I77" s="60">
        <f>SUM(I63:I76)</f>
        <v>0</v>
      </c>
      <c r="J77" s="55">
        <f>+I77+I77*$J$2</f>
        <v>0</v>
      </c>
    </row>
    <row r="78" spans="1:10" s="56" customFormat="1" ht="14.25" customHeight="1">
      <c r="A78" s="49"/>
      <c r="B78" s="69"/>
      <c r="C78" s="63"/>
      <c r="D78" s="64"/>
      <c r="E78" s="65"/>
      <c r="F78" s="66"/>
      <c r="G78" s="66"/>
      <c r="H78" s="66"/>
      <c r="I78" s="60"/>
      <c r="J78" s="58"/>
    </row>
    <row r="79" spans="1:10" s="56" customFormat="1" ht="14.25" customHeight="1">
      <c r="A79" s="49">
        <v>5</v>
      </c>
      <c r="B79" s="50" t="s">
        <v>52</v>
      </c>
      <c r="C79" s="63"/>
      <c r="D79" s="64"/>
      <c r="E79" s="65"/>
      <c r="F79" s="66"/>
      <c r="G79" s="66"/>
      <c r="H79" s="66"/>
      <c r="I79" s="61">
        <f>F79*E79</f>
        <v>0</v>
      </c>
      <c r="J79" s="58"/>
    </row>
    <row r="80" spans="1:10" s="56" customFormat="1" ht="14.25" customHeight="1">
      <c r="A80" s="49"/>
      <c r="B80" s="69"/>
      <c r="C80" s="63"/>
      <c r="D80" s="64"/>
      <c r="E80" s="65"/>
      <c r="F80" s="66"/>
      <c r="G80" s="66"/>
      <c r="H80" s="66"/>
      <c r="I80" s="61"/>
      <c r="J80" s="58"/>
    </row>
    <row r="81" spans="1:10" s="56" customFormat="1" ht="14.25" customHeight="1">
      <c r="A81" s="49"/>
      <c r="B81" s="69" t="s">
        <v>291</v>
      </c>
      <c r="C81" s="63" t="s">
        <v>288</v>
      </c>
      <c r="D81" s="64">
        <v>1</v>
      </c>
      <c r="E81" s="65">
        <f>$I$6</f>
        <v>684.1</v>
      </c>
      <c r="F81" s="66"/>
      <c r="G81" s="66">
        <v>6.5000000000000002E-2</v>
      </c>
      <c r="H81" s="66"/>
      <c r="I81" s="61">
        <f t="shared" ref="I81" si="8">PRODUCT(D81:H81)</f>
        <v>44.466500000000003</v>
      </c>
      <c r="J81" s="58"/>
    </row>
    <row r="82" spans="1:10" s="56" customFormat="1" ht="14.25" customHeight="1">
      <c r="A82" s="49"/>
      <c r="B82" s="69"/>
      <c r="C82" s="63"/>
      <c r="D82" s="64"/>
      <c r="E82" s="65"/>
      <c r="F82" s="66"/>
      <c r="G82" s="66"/>
      <c r="H82" s="70" t="s">
        <v>34</v>
      </c>
      <c r="I82" s="60">
        <f>SUM(I81)</f>
        <v>44.466500000000003</v>
      </c>
      <c r="J82" s="55">
        <f>+I82+I82*$J$2</f>
        <v>48.913150000000002</v>
      </c>
    </row>
    <row r="83" spans="1:10" s="56" customFormat="1" ht="14.25" customHeight="1">
      <c r="A83" s="49"/>
      <c r="B83" s="69"/>
      <c r="C83" s="63"/>
      <c r="D83" s="64"/>
      <c r="E83" s="65"/>
      <c r="F83" s="66"/>
      <c r="G83" s="66"/>
      <c r="H83" s="66"/>
      <c r="I83" s="61"/>
      <c r="J83" s="58"/>
    </row>
    <row r="84" spans="1:10" s="56" customFormat="1" ht="14.25" customHeight="1">
      <c r="A84" s="49" t="s">
        <v>135</v>
      </c>
      <c r="B84" s="50" t="s">
        <v>53</v>
      </c>
      <c r="C84" s="51"/>
      <c r="D84" s="64"/>
      <c r="E84" s="65"/>
      <c r="F84" s="66"/>
      <c r="G84" s="66"/>
      <c r="H84" s="66"/>
      <c r="I84" s="61"/>
      <c r="J84" s="58"/>
    </row>
    <row r="85" spans="1:10" s="56" customFormat="1" ht="14.25" customHeight="1">
      <c r="A85" s="49"/>
      <c r="B85" s="50" t="s">
        <v>54</v>
      </c>
      <c r="C85" s="51"/>
      <c r="D85" s="64"/>
      <c r="E85" s="65"/>
      <c r="F85" s="66"/>
      <c r="G85" s="66"/>
      <c r="H85" s="66"/>
      <c r="I85" s="61"/>
      <c r="J85" s="58"/>
    </row>
    <row r="86" spans="1:10" s="56" customFormat="1" ht="14.25" customHeight="1">
      <c r="A86" s="49"/>
      <c r="B86" s="50" t="s">
        <v>136</v>
      </c>
      <c r="C86" s="51"/>
      <c r="D86" s="67"/>
      <c r="E86" s="67"/>
      <c r="F86" s="67"/>
      <c r="G86" s="67"/>
      <c r="H86" s="67"/>
      <c r="I86" s="71"/>
      <c r="J86" s="58"/>
    </row>
    <row r="87" spans="1:10" s="56" customFormat="1" ht="14.25" customHeight="1">
      <c r="A87" s="49"/>
      <c r="B87" s="69"/>
      <c r="C87" s="63" t="s">
        <v>208</v>
      </c>
      <c r="D87" s="64"/>
      <c r="E87" s="65"/>
      <c r="F87" s="66"/>
      <c r="G87" s="66"/>
      <c r="H87" s="66"/>
      <c r="I87" s="61">
        <f t="shared" ref="I87:I90" si="9">PRODUCT(D87:H87)</f>
        <v>0</v>
      </c>
      <c r="J87" s="58"/>
    </row>
    <row r="88" spans="1:10" s="56" customFormat="1" ht="14.25" customHeight="1">
      <c r="A88" s="49"/>
      <c r="B88" s="69"/>
      <c r="C88" s="63" t="s">
        <v>208</v>
      </c>
      <c r="D88" s="64"/>
      <c r="E88" s="65"/>
      <c r="F88" s="66"/>
      <c r="G88" s="66"/>
      <c r="H88" s="66"/>
      <c r="I88" s="61">
        <f t="shared" si="9"/>
        <v>0</v>
      </c>
      <c r="J88" s="58"/>
    </row>
    <row r="89" spans="1:10" s="56" customFormat="1" ht="14.25" customHeight="1">
      <c r="A89" s="49"/>
      <c r="B89" s="69"/>
      <c r="C89" s="63" t="s">
        <v>208</v>
      </c>
      <c r="D89" s="64"/>
      <c r="E89" s="65"/>
      <c r="F89" s="66"/>
      <c r="G89" s="66"/>
      <c r="H89" s="66"/>
      <c r="I89" s="61">
        <f t="shared" si="9"/>
        <v>0</v>
      </c>
      <c r="J89" s="58"/>
    </row>
    <row r="90" spans="1:10" s="56" customFormat="1" ht="14.25" customHeight="1">
      <c r="A90" s="49"/>
      <c r="B90" s="69" t="s">
        <v>283</v>
      </c>
      <c r="C90" s="63" t="s">
        <v>208</v>
      </c>
      <c r="D90" s="64"/>
      <c r="E90" s="65"/>
      <c r="F90" s="66"/>
      <c r="G90" s="66"/>
      <c r="H90" s="66"/>
      <c r="I90" s="61">
        <f t="shared" si="9"/>
        <v>0</v>
      </c>
      <c r="J90" s="58"/>
    </row>
    <row r="91" spans="1:10" s="56" customFormat="1" ht="14.25" customHeight="1">
      <c r="A91" s="49"/>
      <c r="B91" s="69"/>
      <c r="C91" s="63"/>
      <c r="D91" s="64"/>
      <c r="E91" s="65"/>
      <c r="F91" s="66"/>
      <c r="G91" s="66"/>
      <c r="H91" s="70" t="s">
        <v>34</v>
      </c>
      <c r="I91" s="60">
        <f>SUM(I87:I90)</f>
        <v>0</v>
      </c>
      <c r="J91" s="55">
        <f>+I91+I91*$J$2</f>
        <v>0</v>
      </c>
    </row>
    <row r="92" spans="1:10" s="56" customFormat="1" ht="14.25" customHeight="1">
      <c r="A92" s="49"/>
      <c r="B92" s="72"/>
      <c r="C92" s="49"/>
      <c r="D92" s="64"/>
      <c r="E92" s="65"/>
      <c r="F92" s="66"/>
      <c r="G92" s="66"/>
      <c r="H92" s="66"/>
      <c r="I92" s="61"/>
      <c r="J92" s="58"/>
    </row>
    <row r="93" spans="1:10" s="56" customFormat="1" ht="14.25" customHeight="1">
      <c r="A93" s="49">
        <v>6</v>
      </c>
      <c r="B93" s="50" t="s">
        <v>261</v>
      </c>
      <c r="C93" s="51"/>
      <c r="D93" s="64"/>
      <c r="E93" s="73"/>
      <c r="F93" s="74"/>
      <c r="G93" s="74"/>
      <c r="H93" s="74"/>
      <c r="I93" s="61"/>
      <c r="J93" s="58"/>
    </row>
    <row r="94" spans="1:10" s="56" customFormat="1" ht="14.25" customHeight="1">
      <c r="A94" s="49"/>
      <c r="B94" s="75" t="s">
        <v>285</v>
      </c>
      <c r="C94" s="51"/>
      <c r="D94" s="64"/>
      <c r="E94" s="73"/>
      <c r="F94" s="74"/>
      <c r="G94" s="74"/>
      <c r="H94" s="74"/>
      <c r="I94" s="61"/>
      <c r="J94" s="58"/>
    </row>
    <row r="95" spans="1:10" s="56" customFormat="1" ht="14.25" customHeight="1">
      <c r="A95" s="49"/>
      <c r="B95" s="67"/>
      <c r="C95" s="63" t="s">
        <v>208</v>
      </c>
      <c r="D95" s="64"/>
      <c r="E95" s="68"/>
      <c r="F95" s="66"/>
      <c r="G95" s="66"/>
      <c r="H95" s="66"/>
      <c r="I95" s="61">
        <f>PRODUCT(D95:H95)</f>
        <v>0</v>
      </c>
      <c r="J95" s="58"/>
    </row>
    <row r="96" spans="1:10" s="56" customFormat="1" ht="14.25" customHeight="1">
      <c r="A96" s="49"/>
      <c r="B96" s="67"/>
      <c r="C96" s="63" t="s">
        <v>208</v>
      </c>
      <c r="D96" s="64"/>
      <c r="E96" s="68"/>
      <c r="F96" s="66"/>
      <c r="G96" s="66"/>
      <c r="H96" s="66"/>
      <c r="I96" s="61">
        <f t="shared" ref="I96:I112" si="10">PRODUCT(D96:H96)</f>
        <v>0</v>
      </c>
      <c r="J96" s="58"/>
    </row>
    <row r="97" spans="1:10" s="56" customFormat="1" ht="14.25" customHeight="1">
      <c r="A97" s="49"/>
      <c r="B97" s="67"/>
      <c r="C97" s="63" t="s">
        <v>208</v>
      </c>
      <c r="D97" s="64"/>
      <c r="E97" s="68"/>
      <c r="F97" s="66"/>
      <c r="G97" s="66"/>
      <c r="H97" s="66"/>
      <c r="I97" s="61">
        <f t="shared" si="10"/>
        <v>0</v>
      </c>
      <c r="J97" s="58"/>
    </row>
    <row r="98" spans="1:10" s="56" customFormat="1" ht="14.25" customHeight="1">
      <c r="A98" s="49"/>
      <c r="B98" s="67"/>
      <c r="C98" s="63" t="s">
        <v>208</v>
      </c>
      <c r="D98" s="64"/>
      <c r="E98" s="68"/>
      <c r="F98" s="66"/>
      <c r="G98" s="66"/>
      <c r="H98" s="66"/>
      <c r="I98" s="61">
        <f t="shared" si="10"/>
        <v>0</v>
      </c>
      <c r="J98" s="58"/>
    </row>
    <row r="99" spans="1:10" s="56" customFormat="1" ht="14.25" customHeight="1">
      <c r="A99" s="49"/>
      <c r="B99" s="67"/>
      <c r="C99" s="63" t="s">
        <v>208</v>
      </c>
      <c r="D99" s="64"/>
      <c r="E99" s="68"/>
      <c r="F99" s="66"/>
      <c r="G99" s="66"/>
      <c r="H99" s="66"/>
      <c r="I99" s="61">
        <f t="shared" si="10"/>
        <v>0</v>
      </c>
      <c r="J99" s="58"/>
    </row>
    <row r="100" spans="1:10" s="56" customFormat="1" ht="14.25" customHeight="1">
      <c r="A100" s="49"/>
      <c r="B100" s="67"/>
      <c r="C100" s="63" t="s">
        <v>208</v>
      </c>
      <c r="D100" s="64"/>
      <c r="E100" s="68"/>
      <c r="F100" s="66"/>
      <c r="G100" s="66"/>
      <c r="H100" s="66"/>
      <c r="I100" s="61">
        <f t="shared" si="10"/>
        <v>0</v>
      </c>
      <c r="J100" s="58"/>
    </row>
    <row r="101" spans="1:10" s="56" customFormat="1" ht="14.25" customHeight="1">
      <c r="A101" s="49"/>
      <c r="B101" s="67"/>
      <c r="C101" s="63" t="s">
        <v>208</v>
      </c>
      <c r="D101" s="64"/>
      <c r="E101" s="68"/>
      <c r="F101" s="66"/>
      <c r="G101" s="66"/>
      <c r="H101" s="66"/>
      <c r="I101" s="61">
        <f t="shared" si="10"/>
        <v>0</v>
      </c>
      <c r="J101" s="58"/>
    </row>
    <row r="102" spans="1:10" s="56" customFormat="1" ht="14.25" customHeight="1">
      <c r="A102" s="49"/>
      <c r="B102" s="81" t="s">
        <v>400</v>
      </c>
      <c r="C102" s="63"/>
      <c r="D102" s="64"/>
      <c r="E102" s="68"/>
      <c r="F102" s="66"/>
      <c r="G102" s="66"/>
      <c r="H102" s="66"/>
      <c r="I102" s="61">
        <f t="shared" si="10"/>
        <v>0</v>
      </c>
      <c r="J102" s="58"/>
    </row>
    <row r="103" spans="1:10" s="56" customFormat="1" ht="14.25" customHeight="1">
      <c r="A103" s="49"/>
      <c r="B103" s="67" t="s">
        <v>831</v>
      </c>
      <c r="C103" s="63" t="s">
        <v>208</v>
      </c>
      <c r="D103" s="64">
        <v>1</v>
      </c>
      <c r="E103" s="68">
        <f>+I24</f>
        <v>30.520799999999994</v>
      </c>
      <c r="F103" s="66"/>
      <c r="G103" s="66"/>
      <c r="H103" s="66">
        <v>2</v>
      </c>
      <c r="I103" s="61">
        <f t="shared" si="10"/>
        <v>61.041599999999988</v>
      </c>
      <c r="J103" s="58"/>
    </row>
    <row r="104" spans="1:10" s="56" customFormat="1" ht="14.25" customHeight="1">
      <c r="A104" s="49"/>
      <c r="B104" s="67"/>
      <c r="C104" s="63" t="s">
        <v>208</v>
      </c>
      <c r="D104" s="64"/>
      <c r="E104" s="68"/>
      <c r="F104" s="66"/>
      <c r="G104" s="66"/>
      <c r="H104" s="66"/>
      <c r="I104" s="61">
        <f t="shared" si="10"/>
        <v>0</v>
      </c>
      <c r="J104" s="58"/>
    </row>
    <row r="105" spans="1:10" s="56" customFormat="1" ht="14.25" customHeight="1">
      <c r="A105" s="49"/>
      <c r="B105" s="67"/>
      <c r="C105" s="63" t="s">
        <v>208</v>
      </c>
      <c r="D105" s="64"/>
      <c r="E105" s="68"/>
      <c r="F105" s="66"/>
      <c r="G105" s="66"/>
      <c r="H105" s="66"/>
      <c r="I105" s="61">
        <f t="shared" si="10"/>
        <v>0</v>
      </c>
      <c r="J105" s="58"/>
    </row>
    <row r="106" spans="1:10" s="56" customFormat="1" ht="14.25" customHeight="1">
      <c r="A106" s="49"/>
      <c r="B106" s="67"/>
      <c r="C106" s="63" t="s">
        <v>208</v>
      </c>
      <c r="D106" s="64"/>
      <c r="E106" s="68"/>
      <c r="F106" s="66"/>
      <c r="G106" s="66"/>
      <c r="H106" s="66"/>
      <c r="I106" s="61">
        <f t="shared" si="10"/>
        <v>0</v>
      </c>
      <c r="J106" s="58"/>
    </row>
    <row r="107" spans="1:10" s="56" customFormat="1" ht="14.25" customHeight="1">
      <c r="A107" s="49"/>
      <c r="B107" s="81"/>
      <c r="C107" s="63" t="s">
        <v>208</v>
      </c>
      <c r="D107" s="64"/>
      <c r="E107" s="68"/>
      <c r="F107" s="66"/>
      <c r="G107" s="66"/>
      <c r="H107" s="66"/>
      <c r="I107" s="61">
        <f t="shared" si="10"/>
        <v>0</v>
      </c>
      <c r="J107" s="58"/>
    </row>
    <row r="108" spans="1:10" s="56" customFormat="1" ht="14.25" customHeight="1">
      <c r="A108" s="49"/>
      <c r="B108" s="67"/>
      <c r="C108" s="63" t="s">
        <v>208</v>
      </c>
      <c r="D108" s="64"/>
      <c r="E108" s="68"/>
      <c r="F108" s="66"/>
      <c r="G108" s="66"/>
      <c r="H108" s="66"/>
      <c r="I108" s="61">
        <f t="shared" si="10"/>
        <v>0</v>
      </c>
      <c r="J108" s="58"/>
    </row>
    <row r="109" spans="1:10" s="56" customFormat="1" ht="14.25" customHeight="1">
      <c r="A109" s="49"/>
      <c r="B109" s="75" t="s">
        <v>284</v>
      </c>
      <c r="C109" s="63"/>
      <c r="D109" s="64"/>
      <c r="E109" s="65"/>
      <c r="F109" s="66"/>
      <c r="G109" s="66"/>
      <c r="H109" s="66"/>
      <c r="I109" s="61">
        <f t="shared" si="10"/>
        <v>0</v>
      </c>
      <c r="J109" s="58"/>
    </row>
    <row r="110" spans="1:10" s="56" customFormat="1" ht="14.25" customHeight="1">
      <c r="A110" s="49"/>
      <c r="B110" s="69" t="s">
        <v>835</v>
      </c>
      <c r="C110" s="63" t="s">
        <v>208</v>
      </c>
      <c r="D110" s="64">
        <v>1</v>
      </c>
      <c r="E110" s="65">
        <f>13+18</f>
        <v>31</v>
      </c>
      <c r="F110" s="66"/>
      <c r="G110" s="66">
        <v>4</v>
      </c>
      <c r="H110" s="66">
        <v>1</v>
      </c>
      <c r="I110" s="61">
        <f t="shared" si="10"/>
        <v>124</v>
      </c>
      <c r="J110" s="58"/>
    </row>
    <row r="111" spans="1:10" s="56" customFormat="1" ht="14.25" customHeight="1">
      <c r="A111" s="49"/>
      <c r="B111" s="69" t="s">
        <v>836</v>
      </c>
      <c r="C111" s="63" t="s">
        <v>208</v>
      </c>
      <c r="D111" s="64">
        <v>1</v>
      </c>
      <c r="E111" s="65">
        <v>9.6999999999999993</v>
      </c>
      <c r="F111" s="66"/>
      <c r="G111" s="66">
        <v>4</v>
      </c>
      <c r="H111" s="66">
        <v>1</v>
      </c>
      <c r="I111" s="61">
        <f t="shared" si="10"/>
        <v>38.799999999999997</v>
      </c>
      <c r="J111" s="58"/>
    </row>
    <row r="112" spans="1:10" s="56" customFormat="1" ht="14.25" customHeight="1">
      <c r="A112" s="49"/>
      <c r="B112" s="69" t="s">
        <v>838</v>
      </c>
      <c r="C112" s="63" t="s">
        <v>208</v>
      </c>
      <c r="D112" s="64">
        <v>-2</v>
      </c>
      <c r="E112" s="65">
        <v>1.8</v>
      </c>
      <c r="F112" s="66"/>
      <c r="G112" s="66">
        <v>2.4</v>
      </c>
      <c r="H112" s="66">
        <v>1</v>
      </c>
      <c r="I112" s="61">
        <f t="shared" si="10"/>
        <v>-8.64</v>
      </c>
      <c r="J112" s="58"/>
    </row>
    <row r="113" spans="1:10" s="56" customFormat="1" ht="14.25" customHeight="1">
      <c r="A113" s="49"/>
      <c r="B113" s="69"/>
      <c r="C113" s="63"/>
      <c r="D113" s="64"/>
      <c r="E113" s="73"/>
      <c r="F113" s="74"/>
      <c r="G113" s="74"/>
      <c r="H113" s="70" t="s">
        <v>34</v>
      </c>
      <c r="I113" s="60">
        <f>SUM(I95:I112)</f>
        <v>215.20159999999998</v>
      </c>
      <c r="J113" s="55">
        <f>+I113+I113*$J$2</f>
        <v>236.72175999999999</v>
      </c>
    </row>
    <row r="114" spans="1:10" s="56" customFormat="1" ht="14.25" customHeight="1">
      <c r="A114" s="49"/>
      <c r="B114" s="69"/>
      <c r="C114" s="63"/>
      <c r="D114" s="64"/>
      <c r="E114" s="73"/>
      <c r="F114" s="74"/>
      <c r="G114" s="74"/>
      <c r="H114" s="70"/>
      <c r="I114" s="60"/>
      <c r="J114" s="55"/>
    </row>
    <row r="115" spans="1:10" s="56" customFormat="1" ht="14.25" customHeight="1">
      <c r="A115" s="49">
        <v>7</v>
      </c>
      <c r="B115" s="50" t="s">
        <v>873</v>
      </c>
      <c r="C115" s="51"/>
      <c r="D115" s="64"/>
      <c r="E115" s="65"/>
      <c r="F115" s="66"/>
      <c r="G115" s="66"/>
      <c r="H115" s="66"/>
      <c r="I115" s="61"/>
      <c r="J115" s="58"/>
    </row>
    <row r="116" spans="1:10" s="56" customFormat="1" ht="14.25" customHeight="1">
      <c r="A116" s="49"/>
      <c r="B116" s="50" t="s">
        <v>874</v>
      </c>
      <c r="C116" s="51"/>
      <c r="D116" s="64"/>
      <c r="E116" s="65"/>
      <c r="F116" s="66"/>
      <c r="G116" s="66"/>
      <c r="H116" s="66"/>
      <c r="I116" s="61"/>
      <c r="J116" s="58"/>
    </row>
    <row r="117" spans="1:10" s="56" customFormat="1" ht="14.25" customHeight="1">
      <c r="A117" s="49"/>
      <c r="B117" s="50" t="s">
        <v>875</v>
      </c>
      <c r="C117" s="51"/>
      <c r="D117" s="67"/>
      <c r="E117" s="67"/>
      <c r="F117" s="67"/>
      <c r="G117" s="67"/>
      <c r="H117" s="67"/>
      <c r="I117" s="71"/>
      <c r="J117" s="58"/>
    </row>
    <row r="118" spans="1:10" s="56" customFormat="1" ht="14.25" customHeight="1">
      <c r="A118" s="49"/>
      <c r="B118" s="69" t="s">
        <v>876</v>
      </c>
      <c r="C118" s="63" t="s">
        <v>208</v>
      </c>
      <c r="D118" s="64">
        <v>1</v>
      </c>
      <c r="E118" s="113">
        <f>+I327</f>
        <v>0</v>
      </c>
      <c r="F118" s="66"/>
      <c r="G118" s="66"/>
      <c r="H118" s="66"/>
      <c r="I118" s="61">
        <f t="shared" ref="I118:I121" si="11">PRODUCT(D118:H118)</f>
        <v>0</v>
      </c>
      <c r="J118" s="58"/>
    </row>
    <row r="119" spans="1:10" s="56" customFormat="1" ht="14.25" customHeight="1">
      <c r="A119" s="49"/>
      <c r="B119" s="69"/>
      <c r="C119" s="63" t="s">
        <v>208</v>
      </c>
      <c r="D119" s="64"/>
      <c r="E119" s="65"/>
      <c r="F119" s="66"/>
      <c r="G119" s="66"/>
      <c r="H119" s="66"/>
      <c r="I119" s="61">
        <f t="shared" si="11"/>
        <v>0</v>
      </c>
      <c r="J119" s="58"/>
    </row>
    <row r="120" spans="1:10" s="56" customFormat="1" ht="14.25" customHeight="1">
      <c r="A120" s="49"/>
      <c r="B120" s="69"/>
      <c r="C120" s="63" t="s">
        <v>208</v>
      </c>
      <c r="D120" s="64"/>
      <c r="E120" s="65"/>
      <c r="F120" s="66"/>
      <c r="G120" s="66"/>
      <c r="H120" s="66"/>
      <c r="I120" s="61">
        <f t="shared" si="11"/>
        <v>0</v>
      </c>
      <c r="J120" s="58"/>
    </row>
    <row r="121" spans="1:10" s="56" customFormat="1" ht="14.25" customHeight="1">
      <c r="A121" s="49"/>
      <c r="B121" s="69" t="s">
        <v>283</v>
      </c>
      <c r="C121" s="63" t="s">
        <v>208</v>
      </c>
      <c r="D121" s="64"/>
      <c r="E121" s="65"/>
      <c r="F121" s="66"/>
      <c r="G121" s="66"/>
      <c r="H121" s="66"/>
      <c r="I121" s="61">
        <f t="shared" si="11"/>
        <v>0</v>
      </c>
      <c r="J121" s="58"/>
    </row>
    <row r="122" spans="1:10" s="56" customFormat="1" ht="14.25" customHeight="1">
      <c r="A122" s="49"/>
      <c r="B122" s="69"/>
      <c r="C122" s="63"/>
      <c r="D122" s="64"/>
      <c r="E122" s="65"/>
      <c r="F122" s="66"/>
      <c r="G122" s="66"/>
      <c r="H122" s="70" t="s">
        <v>34</v>
      </c>
      <c r="I122" s="60">
        <f>SUM(I118:I121)</f>
        <v>0</v>
      </c>
      <c r="J122" s="55">
        <f>+I122+I122*$J$2</f>
        <v>0</v>
      </c>
    </row>
    <row r="123" spans="1:10" s="56" customFormat="1" ht="14.25" customHeight="1">
      <c r="A123" s="49"/>
      <c r="B123" s="72"/>
      <c r="C123" s="49"/>
      <c r="D123" s="64"/>
      <c r="E123" s="65"/>
      <c r="F123" s="66"/>
      <c r="G123" s="66"/>
      <c r="H123" s="66"/>
      <c r="I123" s="61"/>
      <c r="J123" s="58"/>
    </row>
    <row r="124" spans="1:10" s="56" customFormat="1" ht="14.25" customHeight="1">
      <c r="A124" s="49"/>
      <c r="B124" s="69"/>
      <c r="C124" s="63"/>
      <c r="D124" s="64"/>
      <c r="E124" s="73"/>
      <c r="F124" s="74"/>
      <c r="G124" s="74"/>
      <c r="H124" s="74"/>
      <c r="I124" s="60"/>
      <c r="J124" s="58"/>
    </row>
    <row r="125" spans="1:10" s="56" customFormat="1" ht="14.25" customHeight="1">
      <c r="A125" s="1">
        <v>8</v>
      </c>
      <c r="B125" s="50" t="s">
        <v>281</v>
      </c>
      <c r="C125" s="1" t="s">
        <v>208</v>
      </c>
      <c r="D125" s="2"/>
      <c r="E125" s="76"/>
      <c r="F125" s="2"/>
      <c r="G125" s="74"/>
      <c r="H125" s="74"/>
      <c r="I125" s="60"/>
      <c r="J125" s="58"/>
    </row>
    <row r="126" spans="1:10" s="56" customFormat="1" ht="14.25" customHeight="1">
      <c r="A126" s="1"/>
      <c r="B126" s="77" t="s">
        <v>290</v>
      </c>
      <c r="C126" s="1"/>
      <c r="D126" s="2"/>
      <c r="E126" s="76"/>
      <c r="F126" s="2"/>
      <c r="G126" s="74"/>
      <c r="H126" s="74"/>
      <c r="I126" s="60"/>
      <c r="J126" s="58"/>
    </row>
    <row r="127" spans="1:10" s="56" customFormat="1" ht="14.25" customHeight="1">
      <c r="A127" s="1"/>
      <c r="B127" s="69" t="s">
        <v>868</v>
      </c>
      <c r="C127" s="63" t="s">
        <v>208</v>
      </c>
      <c r="D127" s="64">
        <v>1</v>
      </c>
      <c r="E127" s="65">
        <v>22</v>
      </c>
      <c r="F127" s="66"/>
      <c r="G127" s="66">
        <v>4</v>
      </c>
      <c r="H127" s="66"/>
      <c r="I127" s="61">
        <f t="shared" ref="I127:I129" si="12">PRODUCT(D127:H127)</f>
        <v>88</v>
      </c>
      <c r="J127" s="58"/>
    </row>
    <row r="128" spans="1:10" s="56" customFormat="1" ht="14.25" customHeight="1">
      <c r="A128" s="1"/>
      <c r="B128" s="69" t="s">
        <v>869</v>
      </c>
      <c r="C128" s="63" t="s">
        <v>208</v>
      </c>
      <c r="D128" s="64">
        <v>1</v>
      </c>
      <c r="E128" s="65">
        <f>12.4+1.93+3.62</f>
        <v>17.95</v>
      </c>
      <c r="F128" s="66"/>
      <c r="G128" s="66">
        <v>4</v>
      </c>
      <c r="H128" s="66"/>
      <c r="I128" s="61">
        <f t="shared" si="12"/>
        <v>71.8</v>
      </c>
      <c r="J128" s="58"/>
    </row>
    <row r="129" spans="1:10" s="56" customFormat="1" ht="14.25" customHeight="1">
      <c r="A129" s="1"/>
      <c r="B129" s="69" t="s">
        <v>870</v>
      </c>
      <c r="C129" s="63" t="s">
        <v>208</v>
      </c>
      <c r="D129" s="64">
        <v>-1</v>
      </c>
      <c r="E129" s="65">
        <v>1.35</v>
      </c>
      <c r="F129" s="66"/>
      <c r="G129" s="66">
        <v>2.4</v>
      </c>
      <c r="H129" s="66"/>
      <c r="I129" s="61">
        <f t="shared" si="12"/>
        <v>-3.24</v>
      </c>
      <c r="J129" s="58"/>
    </row>
    <row r="130" spans="1:10" s="56" customFormat="1" ht="14.25" customHeight="1">
      <c r="A130" s="1"/>
      <c r="B130" s="6" t="s">
        <v>877</v>
      </c>
      <c r="C130" s="1" t="s">
        <v>208</v>
      </c>
      <c r="D130" s="64">
        <v>1</v>
      </c>
      <c r="E130" s="76">
        <f>4.5+3.6</f>
        <v>8.1</v>
      </c>
      <c r="F130" s="2"/>
      <c r="G130" s="74">
        <v>4</v>
      </c>
      <c r="H130" s="74"/>
      <c r="I130" s="61">
        <f t="shared" ref="I130:I137" si="13">PRODUCT(D130:H130)</f>
        <v>32.4</v>
      </c>
      <c r="J130" s="58"/>
    </row>
    <row r="131" spans="1:10" s="56" customFormat="1" ht="14.25" customHeight="1">
      <c r="A131" s="49"/>
      <c r="B131" s="69" t="s">
        <v>932</v>
      </c>
      <c r="C131" s="63" t="s">
        <v>208</v>
      </c>
      <c r="D131" s="64">
        <v>1</v>
      </c>
      <c r="E131" s="76">
        <v>9.2899999999999991</v>
      </c>
      <c r="F131" s="74"/>
      <c r="G131" s="74">
        <v>4</v>
      </c>
      <c r="H131" s="74"/>
      <c r="I131" s="61">
        <f t="shared" si="13"/>
        <v>37.159999999999997</v>
      </c>
      <c r="J131" s="58"/>
    </row>
    <row r="132" spans="1:10" s="56" customFormat="1" ht="14.25" customHeight="1">
      <c r="A132" s="49"/>
      <c r="B132" s="69" t="s">
        <v>929</v>
      </c>
      <c r="C132" s="63" t="s">
        <v>208</v>
      </c>
      <c r="D132" s="64">
        <v>2</v>
      </c>
      <c r="E132" s="76">
        <v>5</v>
      </c>
      <c r="F132" s="74"/>
      <c r="G132" s="74">
        <v>4</v>
      </c>
      <c r="H132" s="74"/>
      <c r="I132" s="61">
        <f t="shared" si="13"/>
        <v>40</v>
      </c>
      <c r="J132" s="58"/>
    </row>
    <row r="133" spans="1:10" s="56" customFormat="1" ht="14.25" customHeight="1">
      <c r="A133" s="49"/>
      <c r="B133" s="69"/>
      <c r="C133" s="63" t="s">
        <v>208</v>
      </c>
      <c r="D133" s="64">
        <v>2</v>
      </c>
      <c r="E133" s="76">
        <v>0.92800000000000005</v>
      </c>
      <c r="F133" s="74"/>
      <c r="G133" s="74">
        <v>4</v>
      </c>
      <c r="H133" s="74"/>
      <c r="I133" s="61">
        <f t="shared" ref="I133:I135" si="14">PRODUCT(D133:H133)</f>
        <v>7.4240000000000004</v>
      </c>
      <c r="J133" s="58"/>
    </row>
    <row r="134" spans="1:10" s="56" customFormat="1" ht="14.25" customHeight="1">
      <c r="A134" s="49"/>
      <c r="B134" s="69" t="s">
        <v>930</v>
      </c>
      <c r="C134" s="63" t="s">
        <v>208</v>
      </c>
      <c r="D134" s="64">
        <v>-1</v>
      </c>
      <c r="E134" s="76">
        <v>2.1</v>
      </c>
      <c r="F134" s="74"/>
      <c r="G134" s="74">
        <v>1.55</v>
      </c>
      <c r="H134" s="74"/>
      <c r="I134" s="61">
        <f t="shared" si="14"/>
        <v>-3.2550000000000003</v>
      </c>
      <c r="J134" s="58"/>
    </row>
    <row r="135" spans="1:10" s="56" customFormat="1" ht="14.25" customHeight="1">
      <c r="A135" s="49"/>
      <c r="B135" s="69" t="s">
        <v>870</v>
      </c>
      <c r="C135" s="63" t="s">
        <v>208</v>
      </c>
      <c r="D135" s="64">
        <v>-3</v>
      </c>
      <c r="E135" s="76">
        <v>1</v>
      </c>
      <c r="F135" s="74"/>
      <c r="G135" s="74">
        <v>2.4</v>
      </c>
      <c r="H135" s="74"/>
      <c r="I135" s="61">
        <f t="shared" si="14"/>
        <v>-7.1999999999999993</v>
      </c>
      <c r="J135" s="58"/>
    </row>
    <row r="136" spans="1:10" s="56" customFormat="1" ht="14.25" customHeight="1">
      <c r="A136" s="49"/>
      <c r="B136" s="69" t="s">
        <v>931</v>
      </c>
      <c r="C136" s="63" t="s">
        <v>208</v>
      </c>
      <c r="D136" s="64">
        <v>-2</v>
      </c>
      <c r="E136" s="76">
        <v>1.5</v>
      </c>
      <c r="F136" s="74"/>
      <c r="G136" s="74">
        <v>2.4</v>
      </c>
      <c r="H136" s="74"/>
      <c r="I136" s="61">
        <f t="shared" ref="I136" si="15">PRODUCT(D136:H136)</f>
        <v>-7.1999999999999993</v>
      </c>
      <c r="J136" s="58"/>
    </row>
    <row r="137" spans="1:10" s="56" customFormat="1" ht="14.25" customHeight="1">
      <c r="A137" s="49"/>
      <c r="B137" s="69"/>
      <c r="C137" s="63" t="s">
        <v>208</v>
      </c>
      <c r="D137" s="64"/>
      <c r="E137" s="76"/>
      <c r="F137" s="74"/>
      <c r="G137" s="74"/>
      <c r="H137" s="74"/>
      <c r="I137" s="61">
        <f t="shared" si="13"/>
        <v>0</v>
      </c>
      <c r="J137" s="58"/>
    </row>
    <row r="138" spans="1:10" s="56" customFormat="1" ht="14.25" customHeight="1">
      <c r="A138" s="49"/>
      <c r="B138" s="69"/>
      <c r="C138" s="63"/>
      <c r="D138" s="64"/>
      <c r="E138" s="73"/>
      <c r="F138" s="74"/>
      <c r="G138" s="74"/>
      <c r="H138" s="70" t="s">
        <v>34</v>
      </c>
      <c r="I138" s="60">
        <f>SUM(I127:I137)</f>
        <v>255.88900000000001</v>
      </c>
      <c r="J138" s="55">
        <f>+I138+I138*$J$2</f>
        <v>281.47790000000003</v>
      </c>
    </row>
    <row r="139" spans="1:10" s="56" customFormat="1" ht="14.25" customHeight="1">
      <c r="A139" s="49"/>
      <c r="B139" s="69"/>
      <c r="C139" s="63"/>
      <c r="D139" s="64"/>
      <c r="E139" s="65"/>
      <c r="F139" s="66"/>
      <c r="G139" s="66"/>
      <c r="H139" s="66"/>
      <c r="I139" s="61"/>
      <c r="J139" s="58"/>
    </row>
    <row r="140" spans="1:10" s="56" customFormat="1" ht="14.25" customHeight="1">
      <c r="A140" s="49"/>
      <c r="B140" s="50" t="s">
        <v>416</v>
      </c>
      <c r="C140" s="51"/>
      <c r="D140" s="64"/>
      <c r="E140" s="65"/>
      <c r="F140" s="66"/>
      <c r="G140" s="66"/>
      <c r="H140" s="66"/>
      <c r="I140" s="60"/>
      <c r="J140" s="58"/>
    </row>
    <row r="141" spans="1:10" s="56" customFormat="1" ht="14.25" customHeight="1">
      <c r="A141" s="49"/>
      <c r="B141" s="69" t="s">
        <v>871</v>
      </c>
      <c r="C141" s="63" t="s">
        <v>288</v>
      </c>
      <c r="D141" s="64">
        <v>1</v>
      </c>
      <c r="E141" s="65">
        <v>4</v>
      </c>
      <c r="F141" s="66">
        <v>2.6</v>
      </c>
      <c r="G141" s="66">
        <v>0.25</v>
      </c>
      <c r="H141" s="66"/>
      <c r="I141" s="61">
        <f t="shared" ref="I141:I146" si="16">PRODUCT(D141:H141)</f>
        <v>2.6</v>
      </c>
      <c r="J141" s="58"/>
    </row>
    <row r="142" spans="1:10" s="56" customFormat="1" ht="14.25" customHeight="1">
      <c r="A142" s="49"/>
      <c r="B142" s="69" t="s">
        <v>872</v>
      </c>
      <c r="C142" s="63" t="s">
        <v>288</v>
      </c>
      <c r="D142" s="64">
        <v>1</v>
      </c>
      <c r="E142" s="65">
        <v>2.488</v>
      </c>
      <c r="F142" s="66">
        <v>1.36</v>
      </c>
      <c r="G142" s="66">
        <v>0.25</v>
      </c>
      <c r="H142" s="66"/>
      <c r="I142" s="61">
        <f t="shared" si="16"/>
        <v>0.84592000000000001</v>
      </c>
      <c r="J142" s="58"/>
    </row>
    <row r="143" spans="1:10" s="56" customFormat="1" ht="14.25" customHeight="1">
      <c r="A143" s="49"/>
      <c r="B143" s="69"/>
      <c r="C143" s="63" t="s">
        <v>288</v>
      </c>
      <c r="D143" s="64"/>
      <c r="E143" s="65"/>
      <c r="F143" s="66"/>
      <c r="G143" s="66"/>
      <c r="H143" s="66"/>
      <c r="I143" s="61">
        <f t="shared" si="16"/>
        <v>0</v>
      </c>
      <c r="J143" s="58"/>
    </row>
    <row r="144" spans="1:10" s="56" customFormat="1" ht="14.25" customHeight="1">
      <c r="A144" s="49"/>
      <c r="B144" s="69"/>
      <c r="C144" s="63" t="s">
        <v>288</v>
      </c>
      <c r="D144" s="64"/>
      <c r="E144" s="65"/>
      <c r="F144" s="66"/>
      <c r="G144" s="66"/>
      <c r="H144" s="66"/>
      <c r="I144" s="61">
        <f t="shared" si="16"/>
        <v>0</v>
      </c>
      <c r="J144" s="58"/>
    </row>
    <row r="145" spans="1:10" s="56" customFormat="1" ht="14.25" customHeight="1">
      <c r="A145" s="49"/>
      <c r="B145" s="69"/>
      <c r="C145" s="63" t="s">
        <v>288</v>
      </c>
      <c r="D145" s="64"/>
      <c r="E145" s="65"/>
      <c r="F145" s="66"/>
      <c r="G145" s="66"/>
      <c r="H145" s="66"/>
      <c r="I145" s="61">
        <f t="shared" si="16"/>
        <v>0</v>
      </c>
      <c r="J145" s="58"/>
    </row>
    <row r="146" spans="1:10" s="56" customFormat="1" ht="14.25" customHeight="1">
      <c r="A146" s="49"/>
      <c r="B146" s="69"/>
      <c r="C146" s="63" t="s">
        <v>288</v>
      </c>
      <c r="D146" s="64"/>
      <c r="E146" s="65"/>
      <c r="F146" s="66"/>
      <c r="G146" s="66"/>
      <c r="H146" s="66"/>
      <c r="I146" s="61">
        <f t="shared" si="16"/>
        <v>0</v>
      </c>
      <c r="J146" s="58"/>
    </row>
    <row r="147" spans="1:10" s="56" customFormat="1" ht="14.25" customHeight="1">
      <c r="A147" s="49"/>
      <c r="B147" s="69"/>
      <c r="C147" s="63"/>
      <c r="D147" s="64"/>
      <c r="E147" s="65"/>
      <c r="F147" s="66"/>
      <c r="G147" s="66"/>
      <c r="H147" s="70" t="s">
        <v>34</v>
      </c>
      <c r="I147" s="60">
        <f>SUM(I141:I146)</f>
        <v>3.4459200000000001</v>
      </c>
      <c r="J147" s="55">
        <f>+I147+I147*$J$2</f>
        <v>3.7905120000000001</v>
      </c>
    </row>
    <row r="148" spans="1:10" s="56" customFormat="1" ht="14.25" customHeight="1">
      <c r="A148" s="49"/>
      <c r="B148" s="69"/>
      <c r="C148" s="63"/>
      <c r="D148" s="64"/>
      <c r="E148" s="65"/>
      <c r="F148" s="66"/>
      <c r="G148" s="66"/>
      <c r="H148" s="66"/>
      <c r="I148" s="60"/>
      <c r="J148" s="58"/>
    </row>
    <row r="149" spans="1:10" s="56" customFormat="1" ht="14.25" customHeight="1">
      <c r="A149" s="49"/>
      <c r="B149" s="50" t="s">
        <v>292</v>
      </c>
      <c r="C149" s="51"/>
      <c r="D149" s="64"/>
      <c r="E149" s="65"/>
      <c r="F149" s="66"/>
      <c r="G149" s="66"/>
      <c r="H149" s="66"/>
      <c r="I149" s="60"/>
      <c r="J149" s="58"/>
    </row>
    <row r="150" spans="1:10" s="56" customFormat="1" ht="14.25" customHeight="1">
      <c r="A150" s="49"/>
      <c r="B150" s="50"/>
      <c r="C150" s="51"/>
      <c r="D150" s="64"/>
      <c r="E150" s="65"/>
      <c r="F150" s="66"/>
      <c r="G150" s="66"/>
      <c r="H150" s="66"/>
      <c r="I150" s="60"/>
      <c r="J150" s="58"/>
    </row>
    <row r="151" spans="1:10" s="56" customFormat="1" ht="14.25" customHeight="1">
      <c r="A151" s="49" t="s">
        <v>7</v>
      </c>
      <c r="B151" s="50" t="s">
        <v>22</v>
      </c>
      <c r="C151" s="51"/>
      <c r="D151" s="64"/>
      <c r="E151" s="65"/>
      <c r="F151" s="66"/>
      <c r="G151" s="66"/>
      <c r="H151" s="66"/>
      <c r="I151" s="60"/>
      <c r="J151" s="58"/>
    </row>
    <row r="152" spans="1:10" s="56" customFormat="1" ht="14.25" customHeight="1">
      <c r="A152" s="49"/>
      <c r="B152" s="50"/>
      <c r="C152" s="51"/>
      <c r="D152" s="64"/>
      <c r="E152" s="65"/>
      <c r="F152" s="66"/>
      <c r="G152" s="66"/>
      <c r="H152" s="66"/>
      <c r="I152" s="60"/>
      <c r="J152" s="58"/>
    </row>
    <row r="153" spans="1:10" s="56" customFormat="1" ht="14.25" customHeight="1">
      <c r="A153" s="62" t="s">
        <v>8</v>
      </c>
      <c r="B153" s="50" t="s">
        <v>18</v>
      </c>
      <c r="C153" s="51"/>
      <c r="D153" s="64"/>
      <c r="E153" s="65"/>
      <c r="F153" s="66"/>
      <c r="G153" s="66"/>
      <c r="H153" s="66"/>
      <c r="I153" s="61"/>
      <c r="J153" s="58"/>
    </row>
    <row r="154" spans="1:10" s="56" customFormat="1" ht="14.25" customHeight="1">
      <c r="A154" s="62"/>
      <c r="B154" s="50"/>
      <c r="C154" s="51"/>
      <c r="D154" s="64"/>
      <c r="E154" s="65"/>
      <c r="F154" s="66"/>
      <c r="G154" s="66"/>
      <c r="H154" s="66"/>
      <c r="I154" s="61"/>
      <c r="J154" s="58"/>
    </row>
    <row r="155" spans="1:10" s="56" customFormat="1" ht="14.25" customHeight="1">
      <c r="A155" s="62" t="s">
        <v>2</v>
      </c>
      <c r="B155" s="50" t="s">
        <v>3</v>
      </c>
      <c r="C155" s="51"/>
      <c r="D155" s="64"/>
      <c r="E155" s="65"/>
      <c r="F155" s="66"/>
      <c r="G155" s="66"/>
      <c r="H155" s="66"/>
      <c r="I155" s="61"/>
      <c r="J155" s="58"/>
    </row>
    <row r="156" spans="1:10" s="56" customFormat="1" ht="14.25" customHeight="1">
      <c r="A156" s="62"/>
      <c r="B156" s="50"/>
      <c r="C156" s="51"/>
      <c r="D156" s="64"/>
      <c r="E156" s="65"/>
      <c r="F156" s="66"/>
      <c r="G156" s="66"/>
      <c r="H156" s="66"/>
      <c r="I156" s="61"/>
      <c r="J156" s="58"/>
    </row>
    <row r="157" spans="1:10" s="56" customFormat="1" ht="14.25" customHeight="1">
      <c r="A157" s="49">
        <v>1</v>
      </c>
      <c r="B157" s="69" t="s">
        <v>395</v>
      </c>
      <c r="C157" s="63"/>
      <c r="D157" s="78"/>
      <c r="E157" s="73"/>
      <c r="F157" s="66"/>
      <c r="G157" s="66"/>
      <c r="H157" s="66"/>
      <c r="I157" s="61"/>
      <c r="J157" s="58"/>
    </row>
    <row r="158" spans="1:10" s="56" customFormat="1" ht="14.25" customHeight="1">
      <c r="A158" s="49"/>
      <c r="B158" s="50" t="s">
        <v>297</v>
      </c>
      <c r="C158" s="63"/>
      <c r="D158" s="78"/>
      <c r="E158" s="73"/>
      <c r="F158" s="66"/>
      <c r="G158" s="66"/>
      <c r="H158" s="66"/>
      <c r="I158" s="61"/>
      <c r="J158" s="58"/>
    </row>
    <row r="159" spans="1:10" s="56" customFormat="1" ht="14.25" customHeight="1">
      <c r="A159" s="49"/>
      <c r="B159" s="69"/>
      <c r="C159" s="63" t="s">
        <v>208</v>
      </c>
      <c r="D159" s="64"/>
      <c r="E159" s="65"/>
      <c r="F159" s="66"/>
      <c r="G159" s="66"/>
      <c r="H159" s="66"/>
      <c r="I159" s="61">
        <f t="shared" ref="I159:I166" si="17">PRODUCT(D159:H159)</f>
        <v>0</v>
      </c>
      <c r="J159" s="58"/>
    </row>
    <row r="160" spans="1:10" s="56" customFormat="1" ht="14.25" customHeight="1">
      <c r="A160" s="49"/>
      <c r="B160" s="69"/>
      <c r="C160" s="63" t="s">
        <v>208</v>
      </c>
      <c r="D160" s="64"/>
      <c r="E160" s="65"/>
      <c r="F160" s="66"/>
      <c r="G160" s="66"/>
      <c r="H160" s="66"/>
      <c r="I160" s="61">
        <f t="shared" si="17"/>
        <v>0</v>
      </c>
      <c r="J160" s="58"/>
    </row>
    <row r="161" spans="1:10" s="56" customFormat="1" ht="14.25" customHeight="1">
      <c r="A161" s="49"/>
      <c r="B161" s="69"/>
      <c r="C161" s="63" t="s">
        <v>208</v>
      </c>
      <c r="D161" s="64"/>
      <c r="E161" s="65"/>
      <c r="F161" s="66"/>
      <c r="G161" s="66"/>
      <c r="H161" s="66"/>
      <c r="I161" s="61">
        <f t="shared" si="17"/>
        <v>0</v>
      </c>
      <c r="J161" s="58"/>
    </row>
    <row r="162" spans="1:10" s="56" customFormat="1" ht="14.25" customHeight="1">
      <c r="A162" s="49"/>
      <c r="B162" s="69"/>
      <c r="C162" s="63" t="s">
        <v>208</v>
      </c>
      <c r="D162" s="64"/>
      <c r="E162" s="65"/>
      <c r="F162" s="66"/>
      <c r="G162" s="66"/>
      <c r="H162" s="66"/>
      <c r="I162" s="61">
        <f t="shared" si="17"/>
        <v>0</v>
      </c>
      <c r="J162" s="58"/>
    </row>
    <row r="163" spans="1:10" s="56" customFormat="1" ht="14.25" customHeight="1">
      <c r="A163" s="49"/>
      <c r="B163" s="69"/>
      <c r="C163" s="63" t="s">
        <v>208</v>
      </c>
      <c r="D163" s="64"/>
      <c r="E163" s="65"/>
      <c r="F163" s="66"/>
      <c r="G163" s="66"/>
      <c r="H163" s="66"/>
      <c r="I163" s="61">
        <f t="shared" si="17"/>
        <v>0</v>
      </c>
      <c r="J163" s="58"/>
    </row>
    <row r="164" spans="1:10" s="56" customFormat="1" ht="14.25" customHeight="1">
      <c r="A164" s="49"/>
      <c r="B164" s="69"/>
      <c r="C164" s="63" t="s">
        <v>208</v>
      </c>
      <c r="D164" s="64"/>
      <c r="E164" s="65"/>
      <c r="F164" s="66"/>
      <c r="G164" s="66"/>
      <c r="H164" s="66"/>
      <c r="I164" s="61">
        <f t="shared" si="17"/>
        <v>0</v>
      </c>
      <c r="J164" s="58"/>
    </row>
    <row r="165" spans="1:10" s="56" customFormat="1" ht="14.25" customHeight="1">
      <c r="A165" s="49"/>
      <c r="B165" s="69"/>
      <c r="C165" s="63" t="s">
        <v>208</v>
      </c>
      <c r="D165" s="64"/>
      <c r="E165" s="65"/>
      <c r="F165" s="66"/>
      <c r="G165" s="66"/>
      <c r="H165" s="66"/>
      <c r="I165" s="61">
        <f t="shared" si="17"/>
        <v>0</v>
      </c>
      <c r="J165" s="58"/>
    </row>
    <row r="166" spans="1:10" s="56" customFormat="1" ht="14.25" customHeight="1">
      <c r="A166" s="49"/>
      <c r="B166" s="69"/>
      <c r="C166" s="63" t="s">
        <v>208</v>
      </c>
      <c r="D166" s="64"/>
      <c r="E166" s="65"/>
      <c r="F166" s="66"/>
      <c r="G166" s="66"/>
      <c r="H166" s="66"/>
      <c r="I166" s="61">
        <f t="shared" si="17"/>
        <v>0</v>
      </c>
      <c r="J166" s="58"/>
    </row>
    <row r="167" spans="1:10" s="56" customFormat="1" ht="14.25" customHeight="1">
      <c r="A167" s="49"/>
      <c r="B167" s="69"/>
      <c r="C167" s="63"/>
      <c r="D167" s="64"/>
      <c r="E167" s="65"/>
      <c r="F167" s="66"/>
      <c r="G167" s="66"/>
      <c r="H167" s="70" t="s">
        <v>34</v>
      </c>
      <c r="I167" s="60">
        <f>SUM(I159:I166)</f>
        <v>0</v>
      </c>
      <c r="J167" s="55">
        <f>+I167+I167*$J$2</f>
        <v>0</v>
      </c>
    </row>
    <row r="168" spans="1:10" s="56" customFormat="1" ht="14.25" customHeight="1">
      <c r="A168" s="49"/>
      <c r="B168" s="67"/>
      <c r="C168" s="64"/>
      <c r="D168" s="64"/>
      <c r="E168" s="65"/>
      <c r="F168" s="66"/>
      <c r="G168" s="66"/>
      <c r="H168" s="66"/>
      <c r="I168" s="61"/>
      <c r="J168" s="58"/>
    </row>
    <row r="169" spans="1:10" s="56" customFormat="1" ht="14.25" customHeight="1">
      <c r="A169" s="49"/>
      <c r="B169" s="50" t="s">
        <v>148</v>
      </c>
      <c r="C169" s="63"/>
      <c r="D169" s="78"/>
      <c r="E169" s="73"/>
      <c r="F169" s="66"/>
      <c r="G169" s="66"/>
      <c r="H169" s="66"/>
      <c r="I169" s="60"/>
      <c r="J169" s="58"/>
    </row>
    <row r="170" spans="1:10" s="56" customFormat="1" ht="14.25" customHeight="1">
      <c r="A170" s="49"/>
      <c r="B170" s="67"/>
      <c r="C170" s="64" t="s">
        <v>208</v>
      </c>
      <c r="D170" s="64"/>
      <c r="E170" s="79"/>
      <c r="F170" s="64"/>
      <c r="G170" s="64"/>
      <c r="H170" s="64"/>
      <c r="I170" s="61">
        <f t="shared" ref="I170" si="18">PRODUCT(D170:H170)</f>
        <v>0</v>
      </c>
      <c r="J170" s="58"/>
    </row>
    <row r="171" spans="1:10" s="56" customFormat="1" ht="14.25" customHeight="1">
      <c r="A171" s="49"/>
      <c r="B171" s="69"/>
      <c r="C171" s="63"/>
      <c r="D171" s="78"/>
      <c r="E171" s="73"/>
      <c r="F171" s="66"/>
      <c r="G171" s="80"/>
      <c r="H171" s="80"/>
      <c r="I171" s="60">
        <f>SUM(I170:I170)</f>
        <v>0</v>
      </c>
      <c r="J171" s="55">
        <f>+I171+I171*$J$2</f>
        <v>0</v>
      </c>
    </row>
    <row r="172" spans="1:10" s="56" customFormat="1" ht="14.25" customHeight="1">
      <c r="A172" s="49"/>
      <c r="B172" s="69"/>
      <c r="C172" s="63"/>
      <c r="D172" s="78"/>
      <c r="E172" s="73"/>
      <c r="F172" s="66"/>
      <c r="G172" s="65"/>
      <c r="H172" s="65"/>
      <c r="I172" s="61"/>
      <c r="J172" s="58"/>
    </row>
    <row r="173" spans="1:10" s="56" customFormat="1" ht="14.25" customHeight="1">
      <c r="A173" s="49"/>
      <c r="B173" s="69"/>
      <c r="C173" s="63"/>
      <c r="D173" s="78"/>
      <c r="E173" s="73"/>
      <c r="F173" s="66"/>
      <c r="G173" s="66"/>
      <c r="H173" s="66"/>
      <c r="I173" s="61"/>
      <c r="J173" s="58"/>
    </row>
    <row r="174" spans="1:10" s="56" customFormat="1" ht="14.25" customHeight="1">
      <c r="A174" s="49" t="s">
        <v>27</v>
      </c>
      <c r="B174" s="50" t="s">
        <v>300</v>
      </c>
      <c r="C174" s="51"/>
      <c r="D174" s="78"/>
      <c r="E174" s="73"/>
      <c r="F174" s="66"/>
      <c r="G174" s="66"/>
      <c r="H174" s="66"/>
      <c r="I174" s="61"/>
      <c r="J174" s="58"/>
    </row>
    <row r="175" spans="1:10" s="56" customFormat="1" ht="14.25" customHeight="1">
      <c r="A175" s="49"/>
      <c r="B175" s="69"/>
      <c r="C175" s="63"/>
      <c r="D175" s="78"/>
      <c r="E175" s="65"/>
      <c r="F175" s="66"/>
      <c r="G175" s="66"/>
      <c r="H175" s="66"/>
      <c r="I175" s="61"/>
      <c r="J175" s="58"/>
    </row>
    <row r="176" spans="1:10" s="56" customFormat="1" ht="14.25" customHeight="1">
      <c r="A176" s="49"/>
      <c r="B176" s="69"/>
      <c r="C176" s="63"/>
      <c r="D176" s="78"/>
      <c r="E176" s="65"/>
      <c r="F176" s="66"/>
      <c r="G176" s="66"/>
      <c r="H176" s="66"/>
      <c r="I176" s="61"/>
      <c r="J176" s="58"/>
    </row>
    <row r="177" spans="1:10" s="56" customFormat="1" ht="14.25" customHeight="1">
      <c r="A177" s="49"/>
      <c r="B177" s="50" t="s">
        <v>87</v>
      </c>
      <c r="C177" s="51"/>
      <c r="D177" s="78"/>
      <c r="E177" s="65"/>
      <c r="F177" s="66"/>
      <c r="G177" s="66"/>
      <c r="H177" s="66"/>
      <c r="I177" s="61"/>
      <c r="J177" s="58"/>
    </row>
    <row r="178" spans="1:10" s="56" customFormat="1" ht="14.25" customHeight="1">
      <c r="A178" s="49"/>
      <c r="B178" s="50" t="s">
        <v>302</v>
      </c>
      <c r="C178" s="51"/>
      <c r="D178" s="78"/>
      <c r="E178" s="65"/>
      <c r="F178" s="66"/>
      <c r="G178" s="66"/>
      <c r="H178" s="66"/>
      <c r="I178" s="61"/>
      <c r="J178" s="58"/>
    </row>
    <row r="179" spans="1:10" s="56" customFormat="1" ht="14.25" customHeight="1">
      <c r="A179" s="49"/>
      <c r="B179" s="69"/>
      <c r="C179" s="63" t="s">
        <v>208</v>
      </c>
      <c r="D179" s="64"/>
      <c r="E179" s="65"/>
      <c r="F179" s="66"/>
      <c r="G179" s="66"/>
      <c r="H179" s="66"/>
      <c r="I179" s="61">
        <f t="shared" ref="I179:I197" si="19">PRODUCT(D179:H179)</f>
        <v>0</v>
      </c>
      <c r="J179" s="58"/>
    </row>
    <row r="180" spans="1:10" s="56" customFormat="1" ht="14.25" customHeight="1">
      <c r="A180" s="49"/>
      <c r="B180" s="69"/>
      <c r="C180" s="63" t="s">
        <v>208</v>
      </c>
      <c r="D180" s="64"/>
      <c r="E180" s="65"/>
      <c r="F180" s="66"/>
      <c r="G180" s="66"/>
      <c r="H180" s="66"/>
      <c r="I180" s="61">
        <f t="shared" si="19"/>
        <v>0</v>
      </c>
      <c r="J180" s="58"/>
    </row>
    <row r="181" spans="1:10" s="56" customFormat="1" ht="14.25" customHeight="1">
      <c r="A181" s="49"/>
      <c r="B181" s="69"/>
      <c r="C181" s="63"/>
      <c r="D181" s="64"/>
      <c r="E181" s="65"/>
      <c r="F181" s="66"/>
      <c r="G181" s="66"/>
      <c r="H181" s="70" t="s">
        <v>34</v>
      </c>
      <c r="I181" s="60">
        <f>SUM(I179:I180)</f>
        <v>0</v>
      </c>
      <c r="J181" s="55">
        <f>+I181+I181*$J$2</f>
        <v>0</v>
      </c>
    </row>
    <row r="182" spans="1:10" s="56" customFormat="1" ht="14.25" customHeight="1">
      <c r="A182" s="49"/>
      <c r="B182" s="69"/>
      <c r="C182" s="63"/>
      <c r="D182" s="64"/>
      <c r="E182" s="65"/>
      <c r="F182" s="66"/>
      <c r="G182" s="66"/>
      <c r="H182" s="70"/>
      <c r="I182" s="60"/>
      <c r="J182" s="55"/>
    </row>
    <row r="183" spans="1:10" s="56" customFormat="1" ht="14.25" customHeight="1">
      <c r="A183" s="49"/>
      <c r="B183" s="50" t="s">
        <v>303</v>
      </c>
      <c r="C183" s="51"/>
      <c r="D183" s="78"/>
      <c r="E183" s="65"/>
      <c r="F183" s="66"/>
      <c r="G183" s="66"/>
      <c r="H183" s="66"/>
      <c r="I183" s="61"/>
      <c r="J183" s="58"/>
    </row>
    <row r="184" spans="1:10" s="56" customFormat="1" ht="14.25" customHeight="1">
      <c r="A184" s="49"/>
      <c r="B184" s="69"/>
      <c r="C184" s="63" t="s">
        <v>208</v>
      </c>
      <c r="D184" s="64"/>
      <c r="E184" s="65"/>
      <c r="F184" s="66"/>
      <c r="G184" s="66"/>
      <c r="H184" s="66"/>
      <c r="I184" s="61">
        <f>PRODUCT(D184:H184)</f>
        <v>0</v>
      </c>
      <c r="J184" s="58"/>
    </row>
    <row r="185" spans="1:10" s="56" customFormat="1" ht="14.25" customHeight="1">
      <c r="A185" s="49"/>
      <c r="B185" s="69"/>
      <c r="C185" s="63" t="s">
        <v>208</v>
      </c>
      <c r="D185" s="64"/>
      <c r="E185" s="65"/>
      <c r="F185" s="66"/>
      <c r="G185" s="66"/>
      <c r="H185" s="66"/>
      <c r="I185" s="61">
        <f t="shared" ref="I185:I188" si="20">PRODUCT(D185:H185)</f>
        <v>0</v>
      </c>
      <c r="J185" s="58"/>
    </row>
    <row r="186" spans="1:10" s="56" customFormat="1" ht="14.25" customHeight="1">
      <c r="A186" s="49"/>
      <c r="B186" s="69"/>
      <c r="C186" s="63" t="s">
        <v>208</v>
      </c>
      <c r="D186" s="64"/>
      <c r="E186" s="65"/>
      <c r="F186" s="66"/>
      <c r="G186" s="66"/>
      <c r="H186" s="66"/>
      <c r="I186" s="61">
        <f t="shared" si="20"/>
        <v>0</v>
      </c>
      <c r="J186" s="58"/>
    </row>
    <row r="187" spans="1:10" s="56" customFormat="1" ht="14.25" customHeight="1">
      <c r="A187" s="49"/>
      <c r="B187" s="69"/>
      <c r="C187" s="63" t="s">
        <v>208</v>
      </c>
      <c r="D187" s="64"/>
      <c r="E187" s="65"/>
      <c r="F187" s="66"/>
      <c r="G187" s="66"/>
      <c r="H187" s="66"/>
      <c r="I187" s="61">
        <f t="shared" si="20"/>
        <v>0</v>
      </c>
      <c r="J187" s="58"/>
    </row>
    <row r="188" spans="1:10" s="56" customFormat="1" ht="14.25" customHeight="1">
      <c r="A188" s="49"/>
      <c r="B188" s="69"/>
      <c r="C188" s="63" t="s">
        <v>208</v>
      </c>
      <c r="D188" s="64"/>
      <c r="E188" s="65"/>
      <c r="F188" s="66"/>
      <c r="G188" s="66"/>
      <c r="H188" s="66"/>
      <c r="I188" s="61">
        <f t="shared" si="20"/>
        <v>0</v>
      </c>
      <c r="J188" s="58"/>
    </row>
    <row r="189" spans="1:10" s="56" customFormat="1" ht="14.25" customHeight="1">
      <c r="A189" s="49"/>
      <c r="B189" s="69"/>
      <c r="C189" s="63"/>
      <c r="D189" s="64"/>
      <c r="E189" s="65"/>
      <c r="F189" s="66"/>
      <c r="G189" s="66"/>
      <c r="H189" s="70" t="s">
        <v>34</v>
      </c>
      <c r="I189" s="60">
        <f>SUM(I184:I188)</f>
        <v>0</v>
      </c>
      <c r="J189" s="55">
        <f>+I189+I189*$J$2</f>
        <v>0</v>
      </c>
    </row>
    <row r="190" spans="1:10" s="56" customFormat="1" ht="14.25" customHeight="1">
      <c r="A190" s="49"/>
      <c r="B190" s="69"/>
      <c r="C190" s="63"/>
      <c r="D190" s="64"/>
      <c r="E190" s="65"/>
      <c r="F190" s="66"/>
      <c r="G190" s="66"/>
      <c r="H190" s="66"/>
      <c r="I190" s="61"/>
      <c r="J190" s="58"/>
    </row>
    <row r="191" spans="1:10" s="56" customFormat="1" ht="14.25" customHeight="1">
      <c r="A191" s="49"/>
      <c r="B191" s="50" t="s">
        <v>304</v>
      </c>
      <c r="C191" s="63"/>
      <c r="D191" s="64"/>
      <c r="E191" s="65"/>
      <c r="F191" s="66"/>
      <c r="G191" s="66"/>
      <c r="H191" s="66"/>
      <c r="I191" s="61"/>
      <c r="J191" s="58"/>
    </row>
    <row r="192" spans="1:10" s="56" customFormat="1" ht="14.25" customHeight="1">
      <c r="A192" s="49"/>
      <c r="B192" s="69"/>
      <c r="C192" s="63" t="s">
        <v>208</v>
      </c>
      <c r="D192" s="64"/>
      <c r="E192" s="65"/>
      <c r="F192" s="66"/>
      <c r="G192" s="66"/>
      <c r="H192" s="66"/>
      <c r="I192" s="61">
        <f t="shared" si="19"/>
        <v>0</v>
      </c>
      <c r="J192" s="58"/>
    </row>
    <row r="193" spans="1:10" s="56" customFormat="1" ht="14.25" customHeight="1">
      <c r="A193" s="49"/>
      <c r="B193" s="69"/>
      <c r="C193" s="63" t="s">
        <v>208</v>
      </c>
      <c r="D193" s="64"/>
      <c r="E193" s="65"/>
      <c r="F193" s="66"/>
      <c r="G193" s="66"/>
      <c r="H193" s="66"/>
      <c r="I193" s="61">
        <f t="shared" si="19"/>
        <v>0</v>
      </c>
      <c r="J193" s="58"/>
    </row>
    <row r="194" spans="1:10" s="56" customFormat="1" ht="14.25" customHeight="1">
      <c r="A194" s="49"/>
      <c r="B194" s="69"/>
      <c r="C194" s="63" t="s">
        <v>208</v>
      </c>
      <c r="D194" s="64"/>
      <c r="E194" s="65"/>
      <c r="F194" s="66"/>
      <c r="G194" s="66"/>
      <c r="H194" s="66"/>
      <c r="I194" s="61">
        <f t="shared" si="19"/>
        <v>0</v>
      </c>
      <c r="J194" s="58"/>
    </row>
    <row r="195" spans="1:10" s="56" customFormat="1" ht="14.25" customHeight="1">
      <c r="A195" s="49"/>
      <c r="B195" s="69"/>
      <c r="C195" s="63" t="s">
        <v>208</v>
      </c>
      <c r="D195" s="64"/>
      <c r="E195" s="65"/>
      <c r="F195" s="66"/>
      <c r="G195" s="66"/>
      <c r="H195" s="66"/>
      <c r="I195" s="61">
        <f t="shared" si="19"/>
        <v>0</v>
      </c>
      <c r="J195" s="58"/>
    </row>
    <row r="196" spans="1:10" s="56" customFormat="1" ht="14.25" customHeight="1">
      <c r="A196" s="49"/>
      <c r="B196" s="69"/>
      <c r="C196" s="63" t="s">
        <v>208</v>
      </c>
      <c r="D196" s="64"/>
      <c r="E196" s="65"/>
      <c r="F196" s="66"/>
      <c r="G196" s="66"/>
      <c r="H196" s="66"/>
      <c r="I196" s="61">
        <f t="shared" si="19"/>
        <v>0</v>
      </c>
      <c r="J196" s="58"/>
    </row>
    <row r="197" spans="1:10" s="56" customFormat="1" ht="14.25" customHeight="1">
      <c r="A197" s="49"/>
      <c r="B197" s="69"/>
      <c r="C197" s="63" t="s">
        <v>208</v>
      </c>
      <c r="D197" s="64"/>
      <c r="E197" s="65"/>
      <c r="F197" s="66"/>
      <c r="G197" s="66"/>
      <c r="H197" s="66"/>
      <c r="I197" s="61">
        <f t="shared" si="19"/>
        <v>0</v>
      </c>
      <c r="J197" s="58"/>
    </row>
    <row r="198" spans="1:10" s="56" customFormat="1" ht="14.25" customHeight="1">
      <c r="A198" s="49"/>
      <c r="B198" s="69"/>
      <c r="C198" s="63"/>
      <c r="D198" s="64"/>
      <c r="E198" s="65"/>
      <c r="F198" s="66"/>
      <c r="G198" s="66"/>
      <c r="H198" s="70" t="s">
        <v>34</v>
      </c>
      <c r="I198" s="60">
        <f>SUM(I192:I197)</f>
        <v>0</v>
      </c>
      <c r="J198" s="55">
        <f>+I198+I198*$J$2</f>
        <v>0</v>
      </c>
    </row>
    <row r="199" spans="1:10" s="56" customFormat="1" ht="14.25" customHeight="1">
      <c r="A199" s="49"/>
      <c r="B199" s="50" t="s">
        <v>305</v>
      </c>
      <c r="C199" s="63"/>
      <c r="D199" s="64"/>
      <c r="E199" s="65"/>
      <c r="F199" s="66"/>
      <c r="G199" s="66"/>
      <c r="H199" s="66"/>
      <c r="I199" s="61"/>
      <c r="J199" s="58"/>
    </row>
    <row r="200" spans="1:10" s="56" customFormat="1" ht="14.25" customHeight="1">
      <c r="A200" s="49"/>
      <c r="B200" s="69" t="s">
        <v>882</v>
      </c>
      <c r="C200" s="63" t="s">
        <v>208</v>
      </c>
      <c r="D200" s="64">
        <v>1</v>
      </c>
      <c r="E200" s="65">
        <f>2.9+0.8+0.8</f>
        <v>4.5</v>
      </c>
      <c r="F200" s="66"/>
      <c r="G200" s="66">
        <v>1.5</v>
      </c>
      <c r="H200" s="66"/>
      <c r="I200" s="61">
        <f>PRODUCT(D200:H200)</f>
        <v>6.75</v>
      </c>
      <c r="J200" s="58"/>
    </row>
    <row r="201" spans="1:10" s="56" customFormat="1" ht="14.25" customHeight="1">
      <c r="A201" s="49"/>
      <c r="B201" s="69" t="s">
        <v>881</v>
      </c>
      <c r="C201" s="63" t="s">
        <v>208</v>
      </c>
      <c r="D201" s="64">
        <v>1</v>
      </c>
      <c r="E201" s="65">
        <v>2.29</v>
      </c>
      <c r="F201" s="66"/>
      <c r="G201" s="66">
        <v>1.5</v>
      </c>
      <c r="H201" s="66"/>
      <c r="I201" s="61">
        <f>PRODUCT(D201:H201)</f>
        <v>3.4350000000000001</v>
      </c>
      <c r="J201" s="58"/>
    </row>
    <row r="202" spans="1:10" s="56" customFormat="1" ht="14.25" customHeight="1">
      <c r="A202" s="49"/>
      <c r="B202" s="69"/>
      <c r="C202" s="63"/>
      <c r="D202" s="64"/>
      <c r="E202" s="65"/>
      <c r="F202" s="66"/>
      <c r="G202" s="66"/>
      <c r="H202" s="70" t="s">
        <v>34</v>
      </c>
      <c r="I202" s="60">
        <f>SUM(I200:I201)</f>
        <v>10.185</v>
      </c>
      <c r="J202" s="55">
        <f>+I202+I202*$J$2</f>
        <v>11.2035</v>
      </c>
    </row>
    <row r="203" spans="1:10" s="56" customFormat="1" ht="14.25" customHeight="1">
      <c r="A203" s="49"/>
      <c r="B203" s="69"/>
      <c r="C203" s="63"/>
      <c r="D203" s="78"/>
      <c r="E203" s="65"/>
      <c r="F203" s="66"/>
      <c r="G203" s="66"/>
      <c r="H203" s="66"/>
      <c r="I203" s="61"/>
      <c r="J203" s="58"/>
    </row>
    <row r="204" spans="1:10" s="56" customFormat="1" ht="14.25" customHeight="1">
      <c r="A204" s="49"/>
      <c r="B204" s="69"/>
      <c r="C204" s="63"/>
      <c r="D204" s="78"/>
      <c r="E204" s="65"/>
      <c r="F204" s="66"/>
      <c r="G204" s="66"/>
      <c r="H204" s="66"/>
      <c r="I204" s="60"/>
      <c r="J204" s="58"/>
    </row>
    <row r="205" spans="1:10" s="56" customFormat="1" ht="14.25" customHeight="1">
      <c r="A205" s="49"/>
      <c r="B205" s="69"/>
      <c r="C205" s="63"/>
      <c r="D205" s="78"/>
      <c r="E205" s="65"/>
      <c r="F205" s="66"/>
      <c r="G205" s="66"/>
      <c r="H205" s="66"/>
      <c r="I205" s="61"/>
      <c r="J205" s="58"/>
    </row>
    <row r="206" spans="1:10" s="56" customFormat="1" ht="14.25" customHeight="1">
      <c r="A206" s="49" t="s">
        <v>30</v>
      </c>
      <c r="B206" s="50" t="s">
        <v>28</v>
      </c>
      <c r="C206" s="51"/>
      <c r="D206" s="78"/>
      <c r="E206" s="65"/>
      <c r="F206" s="66"/>
      <c r="G206" s="66"/>
      <c r="H206" s="66"/>
      <c r="I206" s="61"/>
      <c r="J206" s="58"/>
    </row>
    <row r="207" spans="1:10" s="56" customFormat="1" ht="14.25" customHeight="1">
      <c r="A207" s="49"/>
      <c r="B207" s="69"/>
      <c r="C207" s="63"/>
      <c r="D207" s="78"/>
      <c r="E207" s="65"/>
      <c r="F207" s="66"/>
      <c r="G207" s="66"/>
      <c r="H207" s="66"/>
      <c r="I207" s="61"/>
      <c r="J207" s="58"/>
    </row>
    <row r="208" spans="1:10" s="56" customFormat="1" ht="14.25" customHeight="1">
      <c r="A208" s="49">
        <v>1</v>
      </c>
      <c r="B208" s="69" t="s">
        <v>396</v>
      </c>
      <c r="C208" s="63"/>
      <c r="D208" s="78" t="s">
        <v>17</v>
      </c>
      <c r="E208" s="65"/>
      <c r="F208" s="66"/>
      <c r="G208" s="66"/>
      <c r="H208" s="66"/>
      <c r="I208" s="61"/>
      <c r="J208" s="58"/>
    </row>
    <row r="209" spans="1:10" s="56" customFormat="1" ht="14.25" customHeight="1">
      <c r="A209" s="49"/>
      <c r="B209" s="69"/>
      <c r="C209" s="63"/>
      <c r="D209" s="78"/>
      <c r="E209" s="65"/>
      <c r="F209" s="66"/>
      <c r="G209" s="66"/>
      <c r="H209" s="66"/>
      <c r="I209" s="61"/>
      <c r="J209" s="58"/>
    </row>
    <row r="210" spans="1:10" s="56" customFormat="1" ht="14.25" customHeight="1">
      <c r="A210" s="49"/>
      <c r="B210" s="69"/>
      <c r="C210" s="63"/>
      <c r="D210" s="78"/>
      <c r="E210" s="65"/>
      <c r="F210" s="66"/>
      <c r="G210" s="66"/>
      <c r="H210" s="66"/>
      <c r="I210" s="61"/>
      <c r="J210" s="58"/>
    </row>
    <row r="211" spans="1:10" s="56" customFormat="1" ht="14.25" customHeight="1">
      <c r="A211" s="49"/>
      <c r="B211" s="50" t="s">
        <v>446</v>
      </c>
      <c r="C211" s="51"/>
      <c r="D211" s="78"/>
      <c r="E211" s="65"/>
      <c r="F211" s="66"/>
      <c r="G211" s="66"/>
      <c r="H211" s="66"/>
      <c r="I211" s="61"/>
      <c r="J211" s="58"/>
    </row>
    <row r="212" spans="1:10" s="56" customFormat="1" ht="14.25" customHeight="1">
      <c r="A212" s="49"/>
      <c r="B212" s="69" t="s">
        <v>448</v>
      </c>
      <c r="C212" s="63" t="s">
        <v>208</v>
      </c>
      <c r="D212" s="64"/>
      <c r="E212" s="65"/>
      <c r="F212" s="66"/>
      <c r="G212" s="66"/>
      <c r="H212" s="66"/>
      <c r="I212" s="61">
        <f t="shared" ref="I212:I213" si="21">PRODUCT(D212:H212)</f>
        <v>0</v>
      </c>
      <c r="J212" s="58"/>
    </row>
    <row r="213" spans="1:10" s="56" customFormat="1" ht="14.25" customHeight="1">
      <c r="A213" s="49"/>
      <c r="B213" s="69"/>
      <c r="C213" s="63" t="s">
        <v>208</v>
      </c>
      <c r="D213" s="64"/>
      <c r="E213" s="65"/>
      <c r="F213" s="66"/>
      <c r="G213" s="66"/>
      <c r="H213" s="66"/>
      <c r="I213" s="61">
        <f t="shared" si="21"/>
        <v>0</v>
      </c>
      <c r="J213" s="58"/>
    </row>
    <row r="214" spans="1:10" s="56" customFormat="1" ht="14.25" customHeight="1">
      <c r="A214" s="49"/>
      <c r="B214" s="69"/>
      <c r="C214" s="63"/>
      <c r="D214" s="64"/>
      <c r="E214" s="65"/>
      <c r="F214" s="66"/>
      <c r="G214" s="66"/>
      <c r="H214" s="70" t="s">
        <v>34</v>
      </c>
      <c r="I214" s="60">
        <f>SUM(I212:I213)</f>
        <v>0</v>
      </c>
      <c r="J214" s="55">
        <f>+I214+I214*$J$2</f>
        <v>0</v>
      </c>
    </row>
    <row r="215" spans="1:10" s="56" customFormat="1" ht="14.25" customHeight="1">
      <c r="A215" s="49"/>
      <c r="B215" s="69"/>
      <c r="C215" s="63"/>
      <c r="D215" s="64"/>
      <c r="E215" s="65"/>
      <c r="F215" s="66"/>
      <c r="G215" s="66"/>
      <c r="H215" s="66"/>
      <c r="I215" s="61"/>
      <c r="J215" s="58"/>
    </row>
    <row r="216" spans="1:10" s="56" customFormat="1" ht="14.25" customHeight="1">
      <c r="A216" s="49"/>
      <c r="B216" s="69"/>
      <c r="C216" s="63"/>
      <c r="D216" s="78"/>
      <c r="E216" s="65"/>
      <c r="F216" s="66"/>
      <c r="G216" s="66"/>
      <c r="H216" s="66"/>
      <c r="I216" s="61"/>
      <c r="J216" s="58"/>
    </row>
    <row r="217" spans="1:10" s="56" customFormat="1" ht="14.25" customHeight="1">
      <c r="A217" s="49"/>
      <c r="B217" s="50" t="s">
        <v>447</v>
      </c>
      <c r="C217" s="51"/>
      <c r="D217" s="78"/>
      <c r="E217" s="65"/>
      <c r="F217" s="66"/>
      <c r="G217" s="66"/>
      <c r="H217" s="66"/>
      <c r="I217" s="61"/>
      <c r="J217" s="58"/>
    </row>
    <row r="218" spans="1:10" s="56" customFormat="1" ht="14.25" customHeight="1">
      <c r="A218" s="49"/>
      <c r="B218" s="69"/>
      <c r="C218" s="63" t="s">
        <v>208</v>
      </c>
      <c r="D218" s="64"/>
      <c r="E218" s="65"/>
      <c r="F218" s="66"/>
      <c r="G218" s="66"/>
      <c r="H218" s="66"/>
      <c r="I218" s="61">
        <f t="shared" ref="I218:I219" si="22">PRODUCT(D218:H218)</f>
        <v>0</v>
      </c>
      <c r="J218" s="58"/>
    </row>
    <row r="219" spans="1:10" s="56" customFormat="1" ht="14.25" customHeight="1">
      <c r="A219" s="49"/>
      <c r="B219" s="69"/>
      <c r="C219" s="63" t="s">
        <v>208</v>
      </c>
      <c r="D219" s="64"/>
      <c r="E219" s="65"/>
      <c r="F219" s="66"/>
      <c r="G219" s="66"/>
      <c r="H219" s="66"/>
      <c r="I219" s="61">
        <f t="shared" si="22"/>
        <v>0</v>
      </c>
      <c r="J219" s="58"/>
    </row>
    <row r="220" spans="1:10" s="56" customFormat="1" ht="14.25" customHeight="1">
      <c r="A220" s="49"/>
      <c r="B220" s="69"/>
      <c r="C220" s="63"/>
      <c r="D220" s="64"/>
      <c r="E220" s="65"/>
      <c r="F220" s="66"/>
      <c r="G220" s="66"/>
      <c r="H220" s="70" t="s">
        <v>34</v>
      </c>
      <c r="I220" s="60">
        <f>SUM(I218:I219)</f>
        <v>0</v>
      </c>
      <c r="J220" s="55">
        <f>+I220+I220*$J$2</f>
        <v>0</v>
      </c>
    </row>
    <row r="221" spans="1:10" s="56" customFormat="1" ht="14.25" customHeight="1">
      <c r="A221" s="49"/>
      <c r="B221" s="69"/>
      <c r="C221" s="63"/>
      <c r="D221" s="64"/>
      <c r="E221" s="65"/>
      <c r="F221" s="66"/>
      <c r="G221" s="66"/>
      <c r="H221" s="66"/>
      <c r="I221" s="61"/>
      <c r="J221" s="58"/>
    </row>
    <row r="222" spans="1:10" s="56" customFormat="1" ht="14.25" customHeight="1">
      <c r="A222" s="49"/>
      <c r="B222" s="81" t="s">
        <v>308</v>
      </c>
      <c r="C222" s="82"/>
      <c r="D222" s="64"/>
      <c r="E222" s="65"/>
      <c r="F222" s="66"/>
      <c r="G222" s="66"/>
      <c r="H222" s="66"/>
      <c r="I222" s="60"/>
      <c r="J222" s="58"/>
    </row>
    <row r="223" spans="1:10" s="56" customFormat="1" ht="14.25" customHeight="1">
      <c r="A223" s="49"/>
      <c r="B223" s="81" t="s">
        <v>848</v>
      </c>
      <c r="C223" s="82"/>
      <c r="D223" s="64"/>
      <c r="E223" s="65"/>
      <c r="F223" s="66"/>
      <c r="G223" s="66"/>
      <c r="H223" s="66"/>
      <c r="I223" s="60"/>
      <c r="J223" s="58"/>
    </row>
    <row r="224" spans="1:10" s="56" customFormat="1" ht="14.25" customHeight="1">
      <c r="A224" s="49"/>
      <c r="B224" s="69" t="s">
        <v>884</v>
      </c>
      <c r="C224" s="63" t="s">
        <v>208</v>
      </c>
      <c r="D224" s="64">
        <v>1</v>
      </c>
      <c r="E224" s="65">
        <v>699.34</v>
      </c>
      <c r="F224" s="66"/>
      <c r="G224" s="66"/>
      <c r="H224" s="66"/>
      <c r="I224" s="61">
        <f t="shared" ref="I224:I230" si="23">PRODUCT(D224:H224)</f>
        <v>699.34</v>
      </c>
      <c r="J224" s="58"/>
    </row>
    <row r="225" spans="1:10" s="56" customFormat="1" ht="14.25" customHeight="1">
      <c r="A225" s="49"/>
      <c r="B225" s="69" t="s">
        <v>885</v>
      </c>
      <c r="C225" s="63" t="s">
        <v>208</v>
      </c>
      <c r="D225" s="64">
        <v>-1</v>
      </c>
      <c r="E225" s="65">
        <v>29.21</v>
      </c>
      <c r="F225" s="66"/>
      <c r="G225" s="66"/>
      <c r="H225" s="66"/>
      <c r="I225" s="61">
        <f t="shared" si="23"/>
        <v>-29.21</v>
      </c>
      <c r="J225" s="58"/>
    </row>
    <row r="226" spans="1:10" s="56" customFormat="1" ht="14.25" customHeight="1">
      <c r="A226" s="49"/>
      <c r="B226" s="69" t="s">
        <v>886</v>
      </c>
      <c r="C226" s="63" t="s">
        <v>208</v>
      </c>
      <c r="D226" s="64">
        <v>-1</v>
      </c>
      <c r="E226" s="65">
        <f>+$J$327</f>
        <v>0</v>
      </c>
      <c r="F226" s="66"/>
      <c r="G226" s="66"/>
      <c r="H226" s="66"/>
      <c r="I226" s="61">
        <f t="shared" si="23"/>
        <v>0</v>
      </c>
      <c r="J226" s="58"/>
    </row>
    <row r="227" spans="1:10" s="56" customFormat="1" ht="14.25" customHeight="1">
      <c r="A227" s="49"/>
      <c r="B227" s="69" t="s">
        <v>887</v>
      </c>
      <c r="C227" s="63" t="s">
        <v>208</v>
      </c>
      <c r="D227" s="64">
        <v>-1</v>
      </c>
      <c r="E227" s="65">
        <f>+$J$338</f>
        <v>50.489999999999995</v>
      </c>
      <c r="F227" s="66"/>
      <c r="G227" s="66"/>
      <c r="H227" s="66"/>
      <c r="I227" s="61">
        <f t="shared" si="23"/>
        <v>-50.489999999999995</v>
      </c>
      <c r="J227" s="58"/>
    </row>
    <row r="228" spans="1:10" s="56" customFormat="1" ht="14.25" customHeight="1">
      <c r="A228" s="49"/>
      <c r="B228" s="69" t="s">
        <v>888</v>
      </c>
      <c r="C228" s="63" t="s">
        <v>208</v>
      </c>
      <c r="D228" s="64">
        <v>-1</v>
      </c>
      <c r="E228" s="65">
        <f>+$J$343</f>
        <v>81.454999999999998</v>
      </c>
      <c r="F228" s="66"/>
      <c r="G228" s="66"/>
      <c r="H228" s="66"/>
      <c r="I228" s="61">
        <f t="shared" si="23"/>
        <v>-81.454999999999998</v>
      </c>
      <c r="J228" s="58"/>
    </row>
    <row r="229" spans="1:10" s="56" customFormat="1" ht="14.25" customHeight="1">
      <c r="A229" s="49"/>
      <c r="B229" s="69" t="s">
        <v>889</v>
      </c>
      <c r="C229" s="63" t="s">
        <v>208</v>
      </c>
      <c r="D229" s="64">
        <v>-1</v>
      </c>
      <c r="E229" s="65">
        <f>+$J$235</f>
        <v>34.636800000000001</v>
      </c>
      <c r="F229" s="66"/>
      <c r="G229" s="66"/>
      <c r="H229" s="66"/>
      <c r="I229" s="61">
        <f t="shared" si="23"/>
        <v>-34.636800000000001</v>
      </c>
      <c r="J229" s="58"/>
    </row>
    <row r="230" spans="1:10" s="56" customFormat="1" ht="14.25" customHeight="1">
      <c r="A230" s="49"/>
      <c r="B230" s="69"/>
      <c r="C230" s="63" t="s">
        <v>208</v>
      </c>
      <c r="D230" s="64"/>
      <c r="E230" s="65"/>
      <c r="F230" s="66"/>
      <c r="G230" s="66"/>
      <c r="H230" s="66"/>
      <c r="I230" s="61">
        <f t="shared" si="23"/>
        <v>0</v>
      </c>
      <c r="J230" s="58"/>
    </row>
    <row r="231" spans="1:10" s="56" customFormat="1" ht="14.25" customHeight="1">
      <c r="A231" s="49"/>
      <c r="B231" s="69"/>
      <c r="C231" s="63"/>
      <c r="D231" s="78"/>
      <c r="E231" s="65"/>
      <c r="F231" s="66"/>
      <c r="G231" s="66"/>
      <c r="H231" s="70" t="s">
        <v>34</v>
      </c>
      <c r="I231" s="60">
        <f>SUM(I224:I230)</f>
        <v>503.54819999999995</v>
      </c>
      <c r="J231" s="55">
        <f>+I231+I231*$J$2</f>
        <v>553.90301999999997</v>
      </c>
    </row>
    <row r="232" spans="1:10" s="56" customFormat="1" ht="14.25" customHeight="1">
      <c r="A232" s="49"/>
      <c r="B232" s="69"/>
      <c r="C232" s="63"/>
      <c r="D232" s="78"/>
      <c r="E232" s="65"/>
      <c r="F232" s="66"/>
      <c r="G232" s="66"/>
      <c r="H232" s="66"/>
      <c r="I232" s="61"/>
      <c r="J232" s="58"/>
    </row>
    <row r="233" spans="1:10" s="56" customFormat="1" ht="14.25" customHeight="1">
      <c r="A233" s="49"/>
      <c r="B233" s="81" t="s">
        <v>849</v>
      </c>
      <c r="C233" s="82"/>
      <c r="D233" s="64"/>
      <c r="E233" s="65"/>
      <c r="F233" s="66"/>
      <c r="G233" s="66"/>
      <c r="H233" s="66"/>
      <c r="I233" s="60"/>
      <c r="J233" s="58"/>
    </row>
    <row r="234" spans="1:10" s="56" customFormat="1" ht="14.25" customHeight="1">
      <c r="A234" s="49"/>
      <c r="B234" s="69" t="s">
        <v>855</v>
      </c>
      <c r="C234" s="63" t="s">
        <v>208</v>
      </c>
      <c r="D234" s="64">
        <v>1</v>
      </c>
      <c r="E234" s="65">
        <v>12.8</v>
      </c>
      <c r="F234" s="66">
        <v>2.46</v>
      </c>
      <c r="G234" s="66"/>
      <c r="H234" s="66"/>
      <c r="I234" s="61">
        <f t="shared" ref="I234" si="24">PRODUCT(D234:H234)</f>
        <v>31.488</v>
      </c>
      <c r="J234" s="58"/>
    </row>
    <row r="235" spans="1:10" s="56" customFormat="1" ht="14.25" customHeight="1">
      <c r="A235" s="49"/>
      <c r="B235" s="69"/>
      <c r="C235" s="63"/>
      <c r="D235" s="78"/>
      <c r="E235" s="65"/>
      <c r="F235" s="66"/>
      <c r="G235" s="66"/>
      <c r="H235" s="70" t="s">
        <v>34</v>
      </c>
      <c r="I235" s="60">
        <f>SUM(I234:I234)</f>
        <v>31.488</v>
      </c>
      <c r="J235" s="55">
        <f>+I235+I235*$J$2</f>
        <v>34.636800000000001</v>
      </c>
    </row>
    <row r="236" spans="1:10" s="56" customFormat="1" ht="14.25" customHeight="1">
      <c r="A236" s="49"/>
      <c r="B236" s="69"/>
      <c r="C236" s="63"/>
      <c r="D236" s="64"/>
      <c r="E236" s="65"/>
      <c r="F236" s="66"/>
      <c r="G236" s="66"/>
      <c r="H236" s="66"/>
      <c r="I236" s="60"/>
      <c r="J236" s="58"/>
    </row>
    <row r="237" spans="1:10" s="56" customFormat="1" ht="14.25" customHeight="1">
      <c r="A237" s="49"/>
      <c r="B237" s="81" t="s">
        <v>850</v>
      </c>
      <c r="C237" s="82"/>
      <c r="D237" s="64"/>
      <c r="E237" s="65"/>
      <c r="F237" s="66"/>
      <c r="G237" s="66"/>
      <c r="H237" s="66"/>
      <c r="I237" s="60"/>
      <c r="J237" s="58"/>
    </row>
    <row r="238" spans="1:10" s="56" customFormat="1" ht="14.25" customHeight="1">
      <c r="A238" s="49"/>
      <c r="B238" s="69"/>
      <c r="C238" s="63" t="s">
        <v>208</v>
      </c>
      <c r="D238" s="64"/>
      <c r="E238" s="65"/>
      <c r="F238" s="66"/>
      <c r="G238" s="66"/>
      <c r="H238" s="66"/>
      <c r="I238" s="61">
        <f t="shared" ref="I238:I240" si="25">PRODUCT(D238:H238)</f>
        <v>0</v>
      </c>
      <c r="J238" s="58"/>
    </row>
    <row r="239" spans="1:10" s="56" customFormat="1" ht="14.25" customHeight="1">
      <c r="A239" s="49"/>
      <c r="B239" s="69"/>
      <c r="C239" s="63" t="s">
        <v>208</v>
      </c>
      <c r="D239" s="64"/>
      <c r="E239" s="65"/>
      <c r="F239" s="66"/>
      <c r="G239" s="66"/>
      <c r="H239" s="66"/>
      <c r="I239" s="61">
        <f t="shared" si="25"/>
        <v>0</v>
      </c>
      <c r="J239" s="58"/>
    </row>
    <row r="240" spans="1:10" s="56" customFormat="1" ht="14.25" customHeight="1">
      <c r="A240" s="49"/>
      <c r="B240" s="69"/>
      <c r="C240" s="63" t="s">
        <v>208</v>
      </c>
      <c r="D240" s="64"/>
      <c r="E240" s="65"/>
      <c r="F240" s="66"/>
      <c r="G240" s="66"/>
      <c r="H240" s="66"/>
      <c r="I240" s="61">
        <f t="shared" si="25"/>
        <v>0</v>
      </c>
      <c r="J240" s="58"/>
    </row>
    <row r="241" spans="1:10" s="56" customFormat="1" ht="14.25" customHeight="1">
      <c r="A241" s="49"/>
      <c r="B241" s="69"/>
      <c r="C241" s="63"/>
      <c r="D241" s="78"/>
      <c r="E241" s="65"/>
      <c r="F241" s="66"/>
      <c r="G241" s="66"/>
      <c r="H241" s="70" t="s">
        <v>34</v>
      </c>
      <c r="I241" s="60">
        <f>SUM(I238:I240)</f>
        <v>0</v>
      </c>
      <c r="J241" s="55">
        <f>+I241+I241*$J$2</f>
        <v>0</v>
      </c>
    </row>
    <row r="242" spans="1:10" s="56" customFormat="1" ht="14.25" customHeight="1">
      <c r="A242" s="49"/>
      <c r="B242" s="69"/>
      <c r="C242" s="63"/>
      <c r="D242" s="64"/>
      <c r="E242" s="65"/>
      <c r="F242" s="66"/>
      <c r="G242" s="66"/>
      <c r="H242" s="66"/>
      <c r="I242" s="60"/>
      <c r="J242" s="58"/>
    </row>
    <row r="243" spans="1:10" s="56" customFormat="1" ht="14.25" customHeight="1">
      <c r="A243" s="49"/>
      <c r="B243" s="81" t="s">
        <v>851</v>
      </c>
      <c r="C243" s="82"/>
      <c r="D243" s="64"/>
      <c r="E243" s="65"/>
      <c r="F243" s="66"/>
      <c r="G243" s="66"/>
      <c r="H243" s="66"/>
      <c r="I243" s="60"/>
      <c r="J243" s="58"/>
    </row>
    <row r="244" spans="1:10" s="56" customFormat="1" ht="14.25" customHeight="1">
      <c r="A244" s="49"/>
      <c r="B244" s="69"/>
      <c r="C244" s="63" t="s">
        <v>208</v>
      </c>
      <c r="D244" s="64"/>
      <c r="E244" s="65"/>
      <c r="F244" s="66"/>
      <c r="G244" s="66"/>
      <c r="H244" s="66"/>
      <c r="I244" s="61">
        <f t="shared" ref="I244:I246" si="26">PRODUCT(D244:H244)</f>
        <v>0</v>
      </c>
      <c r="J244" s="58"/>
    </row>
    <row r="245" spans="1:10" s="56" customFormat="1" ht="14.25" customHeight="1">
      <c r="A245" s="49"/>
      <c r="B245" s="69"/>
      <c r="C245" s="63" t="s">
        <v>208</v>
      </c>
      <c r="D245" s="64"/>
      <c r="E245" s="65"/>
      <c r="F245" s="66"/>
      <c r="G245" s="66"/>
      <c r="H245" s="66"/>
      <c r="I245" s="61">
        <f t="shared" si="26"/>
        <v>0</v>
      </c>
      <c r="J245" s="58"/>
    </row>
    <row r="246" spans="1:10" s="56" customFormat="1" ht="14.25" customHeight="1">
      <c r="A246" s="49"/>
      <c r="B246" s="69"/>
      <c r="C246" s="63" t="s">
        <v>208</v>
      </c>
      <c r="D246" s="64"/>
      <c r="E246" s="65"/>
      <c r="F246" s="66"/>
      <c r="G246" s="66"/>
      <c r="H246" s="66"/>
      <c r="I246" s="61">
        <f t="shared" si="26"/>
        <v>0</v>
      </c>
      <c r="J246" s="58"/>
    </row>
    <row r="247" spans="1:10" s="56" customFormat="1" ht="14.25" customHeight="1">
      <c r="A247" s="49"/>
      <c r="B247" s="69"/>
      <c r="C247" s="63"/>
      <c r="D247" s="78"/>
      <c r="E247" s="65"/>
      <c r="F247" s="66"/>
      <c r="G247" s="66"/>
      <c r="H247" s="70" t="s">
        <v>34</v>
      </c>
      <c r="I247" s="60">
        <f>SUM(I244:I246)</f>
        <v>0</v>
      </c>
      <c r="J247" s="55">
        <f>+I247+I247*$J$2</f>
        <v>0</v>
      </c>
    </row>
    <row r="248" spans="1:10" s="56" customFormat="1" ht="14.25" customHeight="1">
      <c r="A248" s="49"/>
      <c r="B248" s="69"/>
      <c r="C248" s="63"/>
      <c r="D248" s="64"/>
      <c r="E248" s="65"/>
      <c r="F248" s="66"/>
      <c r="G248" s="66"/>
      <c r="H248" s="66"/>
      <c r="I248" s="60"/>
      <c r="J248" s="58"/>
    </row>
    <row r="249" spans="1:10" s="56" customFormat="1" ht="14.25" customHeight="1">
      <c r="A249" s="49"/>
      <c r="B249" s="81" t="s">
        <v>852</v>
      </c>
      <c r="C249" s="82"/>
      <c r="D249" s="64"/>
      <c r="E249" s="65"/>
      <c r="F249" s="66"/>
      <c r="G249" s="66"/>
      <c r="H249" s="66"/>
      <c r="I249" s="60"/>
      <c r="J249" s="58"/>
    </row>
    <row r="250" spans="1:10" s="56" customFormat="1" ht="14.25" customHeight="1">
      <c r="A250" s="49"/>
      <c r="B250" s="69"/>
      <c r="C250" s="63" t="s">
        <v>208</v>
      </c>
      <c r="D250" s="64"/>
      <c r="E250" s="65"/>
      <c r="F250" s="66"/>
      <c r="G250" s="66"/>
      <c r="H250" s="66"/>
      <c r="I250" s="61">
        <f t="shared" ref="I250:I251" si="27">PRODUCT(D250:H250)</f>
        <v>0</v>
      </c>
      <c r="J250" s="58"/>
    </row>
    <row r="251" spans="1:10" s="56" customFormat="1" ht="14.25" customHeight="1">
      <c r="A251" s="49"/>
      <c r="B251" s="69"/>
      <c r="C251" s="63" t="s">
        <v>208</v>
      </c>
      <c r="D251" s="64"/>
      <c r="E251" s="65"/>
      <c r="F251" s="66"/>
      <c r="G251" s="66"/>
      <c r="H251" s="66"/>
      <c r="I251" s="61">
        <f t="shared" si="27"/>
        <v>0</v>
      </c>
      <c r="J251" s="58"/>
    </row>
    <row r="252" spans="1:10" s="56" customFormat="1" ht="14.25" customHeight="1">
      <c r="A252" s="49"/>
      <c r="B252" s="69"/>
      <c r="C252" s="63" t="s">
        <v>208</v>
      </c>
      <c r="D252" s="64"/>
      <c r="E252" s="65"/>
      <c r="F252" s="66"/>
      <c r="G252" s="66"/>
      <c r="H252" s="66"/>
      <c r="I252" s="61">
        <f t="shared" ref="I252" si="28">PRODUCT(D252:H252)</f>
        <v>0</v>
      </c>
      <c r="J252" s="58"/>
    </row>
    <row r="253" spans="1:10" s="56" customFormat="1" ht="14.25" customHeight="1">
      <c r="A253" s="49"/>
      <c r="B253" s="69"/>
      <c r="C253" s="63"/>
      <c r="D253" s="78"/>
      <c r="E253" s="65"/>
      <c r="F253" s="66"/>
      <c r="G253" s="66"/>
      <c r="H253" s="70" t="s">
        <v>34</v>
      </c>
      <c r="I253" s="60">
        <f>SUM(I250:I252)</f>
        <v>0</v>
      </c>
      <c r="J253" s="55">
        <f>+I253+I253*$J$2</f>
        <v>0</v>
      </c>
    </row>
    <row r="254" spans="1:10" s="56" customFormat="1" ht="14.25" customHeight="1">
      <c r="A254" s="49"/>
      <c r="B254" s="69"/>
      <c r="C254" s="63"/>
      <c r="D254" s="64"/>
      <c r="E254" s="65"/>
      <c r="F254" s="66"/>
      <c r="G254" s="66"/>
      <c r="H254" s="66"/>
      <c r="I254" s="60"/>
      <c r="J254" s="58"/>
    </row>
    <row r="255" spans="1:10" s="56" customFormat="1" ht="14.25" customHeight="1">
      <c r="A255" s="49"/>
      <c r="B255" s="81" t="s">
        <v>853</v>
      </c>
      <c r="C255" s="82"/>
      <c r="D255" s="64"/>
      <c r="E255" s="65"/>
      <c r="F255" s="66"/>
      <c r="G255" s="66"/>
      <c r="H255" s="66"/>
      <c r="I255" s="60"/>
      <c r="J255" s="58"/>
    </row>
    <row r="256" spans="1:10" s="56" customFormat="1" ht="14.25" customHeight="1">
      <c r="A256" s="49"/>
      <c r="B256" s="69"/>
      <c r="C256" s="63" t="s">
        <v>208</v>
      </c>
      <c r="D256" s="64"/>
      <c r="E256" s="65"/>
      <c r="F256" s="66"/>
      <c r="G256" s="66"/>
      <c r="H256" s="66"/>
      <c r="I256" s="61">
        <f t="shared" ref="I256:I258" si="29">PRODUCT(D256:H256)</f>
        <v>0</v>
      </c>
      <c r="J256" s="58"/>
    </row>
    <row r="257" spans="1:10" s="56" customFormat="1" ht="14.25" customHeight="1">
      <c r="A257" s="49"/>
      <c r="B257" s="69"/>
      <c r="C257" s="63" t="s">
        <v>208</v>
      </c>
      <c r="D257" s="64"/>
      <c r="E257" s="65"/>
      <c r="F257" s="66"/>
      <c r="G257" s="66"/>
      <c r="H257" s="66"/>
      <c r="I257" s="61">
        <f t="shared" si="29"/>
        <v>0</v>
      </c>
      <c r="J257" s="58"/>
    </row>
    <row r="258" spans="1:10" s="56" customFormat="1" ht="14.25" customHeight="1">
      <c r="A258" s="49"/>
      <c r="B258" s="69"/>
      <c r="C258" s="63" t="s">
        <v>208</v>
      </c>
      <c r="D258" s="64"/>
      <c r="E258" s="65"/>
      <c r="F258" s="66"/>
      <c r="G258" s="66"/>
      <c r="H258" s="66"/>
      <c r="I258" s="61">
        <f t="shared" si="29"/>
        <v>0</v>
      </c>
      <c r="J258" s="58"/>
    </row>
    <row r="259" spans="1:10" s="56" customFormat="1" ht="14.25" customHeight="1">
      <c r="A259" s="49"/>
      <c r="B259" s="69"/>
      <c r="C259" s="63"/>
      <c r="D259" s="78"/>
      <c r="E259" s="65"/>
      <c r="F259" s="66"/>
      <c r="G259" s="66"/>
      <c r="H259" s="70" t="s">
        <v>34</v>
      </c>
      <c r="I259" s="60">
        <f>SUM(I256:I258)</f>
        <v>0</v>
      </c>
      <c r="J259" s="55">
        <f>+I259+I259*$J$2</f>
        <v>0</v>
      </c>
    </row>
    <row r="260" spans="1:10" s="56" customFormat="1" ht="14.25" customHeight="1">
      <c r="A260" s="49"/>
      <c r="B260" s="69"/>
      <c r="C260" s="63"/>
      <c r="D260" s="64"/>
      <c r="E260" s="65"/>
      <c r="F260" s="66"/>
      <c r="G260" s="66"/>
      <c r="H260" s="66"/>
      <c r="I260" s="60"/>
      <c r="J260" s="58"/>
    </row>
    <row r="261" spans="1:10" s="56" customFormat="1" ht="14.25" customHeight="1">
      <c r="A261" s="49"/>
      <c r="B261" s="81" t="s">
        <v>854</v>
      </c>
      <c r="C261" s="82"/>
      <c r="D261" s="64"/>
      <c r="E261" s="65"/>
      <c r="F261" s="66"/>
      <c r="G261" s="66"/>
      <c r="H261" s="66"/>
      <c r="I261" s="60"/>
      <c r="J261" s="58"/>
    </row>
    <row r="262" spans="1:10" s="56" customFormat="1" ht="14.25" customHeight="1">
      <c r="A262" s="49"/>
      <c r="B262" s="69"/>
      <c r="C262" s="63" t="s">
        <v>208</v>
      </c>
      <c r="D262" s="64"/>
      <c r="E262" s="65"/>
      <c r="F262" s="66"/>
      <c r="G262" s="66"/>
      <c r="H262" s="66"/>
      <c r="I262" s="61">
        <f t="shared" ref="I262:I264" si="30">PRODUCT(D262:H262)</f>
        <v>0</v>
      </c>
      <c r="J262" s="58"/>
    </row>
    <row r="263" spans="1:10" s="56" customFormat="1" ht="14.25" customHeight="1">
      <c r="A263" s="49"/>
      <c r="B263" s="69"/>
      <c r="C263" s="63" t="s">
        <v>208</v>
      </c>
      <c r="D263" s="64"/>
      <c r="E263" s="65"/>
      <c r="F263" s="66"/>
      <c r="G263" s="66"/>
      <c r="H263" s="66"/>
      <c r="I263" s="61">
        <f t="shared" si="30"/>
        <v>0</v>
      </c>
      <c r="J263" s="58"/>
    </row>
    <row r="264" spans="1:10" s="56" customFormat="1" ht="14.25" customHeight="1">
      <c r="A264" s="49"/>
      <c r="B264" s="69"/>
      <c r="C264" s="63" t="s">
        <v>208</v>
      </c>
      <c r="D264" s="64"/>
      <c r="E264" s="65"/>
      <c r="F264" s="66"/>
      <c r="G264" s="66"/>
      <c r="H264" s="66"/>
      <c r="I264" s="61">
        <f t="shared" si="30"/>
        <v>0</v>
      </c>
      <c r="J264" s="58"/>
    </row>
    <row r="265" spans="1:10" s="56" customFormat="1" ht="14.25" customHeight="1">
      <c r="A265" s="49"/>
      <c r="B265" s="69"/>
      <c r="C265" s="63"/>
      <c r="D265" s="78"/>
      <c r="E265" s="65"/>
      <c r="F265" s="66"/>
      <c r="G265" s="66"/>
      <c r="H265" s="70" t="s">
        <v>34</v>
      </c>
      <c r="I265" s="60">
        <f>SUM(I262:I264)</f>
        <v>0</v>
      </c>
      <c r="J265" s="55">
        <f>+I265+I265*$J$2</f>
        <v>0</v>
      </c>
    </row>
    <row r="266" spans="1:10" s="56" customFormat="1" ht="14.25" customHeight="1">
      <c r="A266" s="49"/>
      <c r="B266" s="69"/>
      <c r="C266" s="63"/>
      <c r="D266" s="64"/>
      <c r="E266" s="65"/>
      <c r="F266" s="66"/>
      <c r="G266" s="66"/>
      <c r="H266" s="66"/>
      <c r="I266" s="60"/>
      <c r="J266" s="58"/>
    </row>
    <row r="267" spans="1:10" s="56" customFormat="1" ht="14.25" customHeight="1">
      <c r="A267" s="49"/>
      <c r="B267" s="69"/>
      <c r="C267" s="63"/>
      <c r="D267" s="64"/>
      <c r="E267" s="65"/>
      <c r="F267" s="66"/>
      <c r="G267" s="66"/>
      <c r="H267" s="66"/>
      <c r="I267" s="60"/>
      <c r="J267" s="58"/>
    </row>
    <row r="268" spans="1:10" s="56" customFormat="1" ht="14.25" customHeight="1">
      <c r="A268" s="49"/>
      <c r="B268" s="81" t="s">
        <v>892</v>
      </c>
      <c r="C268" s="82"/>
      <c r="D268" s="64"/>
      <c r="E268" s="65"/>
      <c r="F268" s="66"/>
      <c r="G268" s="66"/>
      <c r="H268" s="66"/>
      <c r="I268" s="60"/>
      <c r="J268" s="58"/>
    </row>
    <row r="269" spans="1:10" s="56" customFormat="1" ht="14.25" customHeight="1">
      <c r="A269" s="49"/>
      <c r="B269" s="69" t="s">
        <v>893</v>
      </c>
      <c r="C269" s="63" t="s">
        <v>208</v>
      </c>
      <c r="D269" s="64">
        <v>1</v>
      </c>
      <c r="E269" s="65">
        <f>28+36</f>
        <v>64</v>
      </c>
      <c r="F269" s="66"/>
      <c r="G269" s="66"/>
      <c r="H269" s="66"/>
      <c r="I269" s="61">
        <f t="shared" ref="I269" si="31">PRODUCT(D269:H269)</f>
        <v>64</v>
      </c>
      <c r="J269" s="58"/>
    </row>
    <row r="270" spans="1:10" s="56" customFormat="1" ht="14.25" customHeight="1">
      <c r="A270" s="49"/>
      <c r="B270" s="69"/>
      <c r="C270" s="63"/>
      <c r="D270" s="78"/>
      <c r="E270" s="65"/>
      <c r="F270" s="66"/>
      <c r="G270" s="66"/>
      <c r="H270" s="70" t="s">
        <v>34</v>
      </c>
      <c r="I270" s="60">
        <f>SUM(I269)</f>
        <v>64</v>
      </c>
      <c r="J270" s="55">
        <f>+I270+I270*$J$2</f>
        <v>70.400000000000006</v>
      </c>
    </row>
    <row r="271" spans="1:10" s="56" customFormat="1" ht="14.25" customHeight="1">
      <c r="A271" s="49"/>
      <c r="B271" s="81" t="s">
        <v>894</v>
      </c>
      <c r="C271" s="82"/>
      <c r="D271" s="64"/>
      <c r="E271" s="65"/>
      <c r="F271" s="66"/>
      <c r="G271" s="66"/>
      <c r="H271" s="66"/>
      <c r="I271" s="60"/>
      <c r="J271" s="58"/>
    </row>
    <row r="272" spans="1:10" s="56" customFormat="1" ht="14.25" customHeight="1">
      <c r="A272" s="49"/>
      <c r="B272" s="69" t="s">
        <v>364</v>
      </c>
      <c r="C272" s="63" t="s">
        <v>208</v>
      </c>
      <c r="D272" s="64"/>
      <c r="E272" s="65"/>
      <c r="F272" s="66"/>
      <c r="G272" s="66"/>
      <c r="H272" s="66"/>
      <c r="I272" s="61">
        <f t="shared" ref="I272" si="32">PRODUCT(D272:H272)</f>
        <v>0</v>
      </c>
      <c r="J272" s="58"/>
    </row>
    <row r="273" spans="1:10" s="56" customFormat="1" ht="14.25" customHeight="1">
      <c r="A273" s="49"/>
      <c r="B273" s="69"/>
      <c r="C273" s="63"/>
      <c r="D273" s="78"/>
      <c r="E273" s="65"/>
      <c r="F273" s="66"/>
      <c r="G273" s="66"/>
      <c r="H273" s="70" t="s">
        <v>34</v>
      </c>
      <c r="I273" s="60">
        <f>SUM(I272)</f>
        <v>0</v>
      </c>
      <c r="J273" s="55">
        <f>+I273+I273*$J$2</f>
        <v>0</v>
      </c>
    </row>
    <row r="274" spans="1:10" s="56" customFormat="1" ht="14.25" customHeight="1">
      <c r="A274" s="49"/>
      <c r="B274" s="69"/>
      <c r="C274" s="63"/>
      <c r="D274" s="78"/>
      <c r="E274" s="65"/>
      <c r="F274" s="66"/>
      <c r="G274" s="66"/>
      <c r="H274" s="70"/>
      <c r="I274" s="60"/>
      <c r="J274" s="55"/>
    </row>
    <row r="275" spans="1:10" s="56" customFormat="1" ht="14.25" customHeight="1">
      <c r="A275" s="49"/>
      <c r="B275" s="69"/>
      <c r="C275" s="63"/>
      <c r="D275" s="64"/>
      <c r="E275" s="65"/>
      <c r="F275" s="66"/>
      <c r="G275" s="66"/>
      <c r="H275" s="66"/>
      <c r="I275" s="60"/>
      <c r="J275" s="58"/>
    </row>
    <row r="276" spans="1:10" s="56" customFormat="1" ht="14.25" customHeight="1">
      <c r="A276" s="49"/>
      <c r="B276" s="81" t="s">
        <v>450</v>
      </c>
      <c r="C276" s="82"/>
      <c r="D276" s="64"/>
      <c r="E276" s="65"/>
      <c r="F276" s="66"/>
      <c r="G276" s="66"/>
      <c r="H276" s="66"/>
      <c r="I276" s="60"/>
      <c r="J276" s="58"/>
    </row>
    <row r="277" spans="1:10" s="56" customFormat="1" ht="14.25" customHeight="1">
      <c r="A277" s="49"/>
      <c r="B277" s="69" t="s">
        <v>364</v>
      </c>
      <c r="C277" s="63" t="s">
        <v>208</v>
      </c>
      <c r="D277" s="64">
        <v>1</v>
      </c>
      <c r="E277" s="65">
        <v>35</v>
      </c>
      <c r="F277" s="66"/>
      <c r="G277" s="66"/>
      <c r="H277" s="66"/>
      <c r="I277" s="61">
        <f t="shared" ref="I277" si="33">PRODUCT(D277:H277)</f>
        <v>35</v>
      </c>
      <c r="J277" s="58"/>
    </row>
    <row r="278" spans="1:10" s="56" customFormat="1" ht="14.25" customHeight="1">
      <c r="A278" s="49"/>
      <c r="B278" s="69"/>
      <c r="C278" s="63"/>
      <c r="D278" s="78"/>
      <c r="E278" s="65"/>
      <c r="F278" s="66"/>
      <c r="G278" s="66"/>
      <c r="H278" s="70" t="s">
        <v>34</v>
      </c>
      <c r="I278" s="60">
        <f>SUM(I277)</f>
        <v>35</v>
      </c>
      <c r="J278" s="55">
        <f>+I278+I278*$J$2</f>
        <v>38.5</v>
      </c>
    </row>
    <row r="279" spans="1:10" s="56" customFormat="1" ht="14.25" customHeight="1">
      <c r="A279" s="49"/>
      <c r="B279" s="81" t="s">
        <v>451</v>
      </c>
      <c r="C279" s="82"/>
      <c r="D279" s="64"/>
      <c r="E279" s="65"/>
      <c r="F279" s="66"/>
      <c r="G279" s="66"/>
      <c r="H279" s="66"/>
      <c r="I279" s="60"/>
      <c r="J279" s="58"/>
    </row>
    <row r="280" spans="1:10" s="56" customFormat="1" ht="14.25" customHeight="1">
      <c r="A280" s="49"/>
      <c r="B280" s="69" t="s">
        <v>364</v>
      </c>
      <c r="C280" s="63" t="s">
        <v>208</v>
      </c>
      <c r="D280" s="64"/>
      <c r="E280" s="65"/>
      <c r="F280" s="66"/>
      <c r="G280" s="66"/>
      <c r="H280" s="66"/>
      <c r="I280" s="61">
        <f t="shared" ref="I280" si="34">PRODUCT(D280:H280)</f>
        <v>0</v>
      </c>
      <c r="J280" s="58"/>
    </row>
    <row r="281" spans="1:10" s="56" customFormat="1" ht="14.25" customHeight="1">
      <c r="A281" s="49"/>
      <c r="B281" s="69"/>
      <c r="C281" s="63"/>
      <c r="D281" s="78"/>
      <c r="E281" s="65"/>
      <c r="F281" s="66"/>
      <c r="G281" s="66"/>
      <c r="H281" s="70" t="s">
        <v>34</v>
      </c>
      <c r="I281" s="60">
        <f>SUM(I280)</f>
        <v>0</v>
      </c>
      <c r="J281" s="55">
        <f>+I281+I281*$J$2</f>
        <v>0</v>
      </c>
    </row>
    <row r="282" spans="1:10" s="56" customFormat="1" ht="14.25" customHeight="1">
      <c r="A282" s="49"/>
      <c r="B282" s="69"/>
      <c r="C282" s="63"/>
      <c r="D282" s="78"/>
      <c r="E282" s="65"/>
      <c r="F282" s="66"/>
      <c r="G282" s="66"/>
      <c r="H282" s="70"/>
      <c r="I282" s="60"/>
      <c r="J282" s="55"/>
    </row>
    <row r="283" spans="1:10" s="56" customFormat="1" ht="14.25" customHeight="1">
      <c r="A283" s="49"/>
      <c r="B283" s="81" t="s">
        <v>309</v>
      </c>
      <c r="C283" s="82"/>
      <c r="D283" s="64"/>
      <c r="E283" s="65"/>
      <c r="F283" s="66"/>
      <c r="G283" s="66"/>
      <c r="H283" s="66"/>
      <c r="I283" s="60"/>
      <c r="J283" s="58"/>
    </row>
    <row r="284" spans="1:10" s="56" customFormat="1" ht="14.25" customHeight="1">
      <c r="A284" s="49"/>
      <c r="B284" s="69" t="s">
        <v>1363</v>
      </c>
      <c r="C284" s="63" t="s">
        <v>208</v>
      </c>
      <c r="D284" s="64">
        <v>1</v>
      </c>
      <c r="E284" s="65">
        <v>58</v>
      </c>
      <c r="F284" s="66">
        <v>0.1</v>
      </c>
      <c r="G284" s="66"/>
      <c r="H284" s="66"/>
      <c r="I284" s="61">
        <f t="shared" ref="I284:I286" si="35">PRODUCT(D284:H284)</f>
        <v>5.8000000000000007</v>
      </c>
      <c r="J284" s="58"/>
    </row>
    <row r="285" spans="1:10" s="56" customFormat="1" ht="14.25" customHeight="1">
      <c r="A285" s="49"/>
      <c r="B285" s="69"/>
      <c r="C285" s="63" t="s">
        <v>208</v>
      </c>
      <c r="D285" s="64"/>
      <c r="E285" s="65"/>
      <c r="F285" s="66"/>
      <c r="G285" s="66"/>
      <c r="H285" s="66"/>
      <c r="I285" s="61">
        <f t="shared" si="35"/>
        <v>0</v>
      </c>
      <c r="J285" s="58"/>
    </row>
    <row r="286" spans="1:10" s="56" customFormat="1" ht="14.25" customHeight="1">
      <c r="A286" s="49"/>
      <c r="B286" s="69"/>
      <c r="C286" s="63" t="s">
        <v>208</v>
      </c>
      <c r="D286" s="64"/>
      <c r="E286" s="65"/>
      <c r="F286" s="66"/>
      <c r="G286" s="66"/>
      <c r="H286" s="66"/>
      <c r="I286" s="61">
        <f t="shared" si="35"/>
        <v>0</v>
      </c>
      <c r="J286" s="58"/>
    </row>
    <row r="287" spans="1:10" s="56" customFormat="1" ht="14.25" customHeight="1">
      <c r="A287" s="49"/>
      <c r="B287" s="69"/>
      <c r="C287" s="63"/>
      <c r="D287" s="78"/>
      <c r="E287" s="65"/>
      <c r="F287" s="66"/>
      <c r="G287" s="66"/>
      <c r="H287" s="70" t="s">
        <v>34</v>
      </c>
      <c r="I287" s="60">
        <f>SUM(I284:I286)</f>
        <v>5.8000000000000007</v>
      </c>
      <c r="J287" s="55">
        <f>+I287+I287*$J$2</f>
        <v>6.3800000000000008</v>
      </c>
    </row>
    <row r="288" spans="1:10" s="56" customFormat="1" ht="14.25" customHeight="1">
      <c r="A288" s="49"/>
      <c r="B288" s="69"/>
      <c r="C288" s="63"/>
      <c r="D288" s="78"/>
      <c r="E288" s="65"/>
      <c r="F288" s="66"/>
      <c r="G288" s="66"/>
      <c r="H288" s="66"/>
      <c r="I288" s="61"/>
      <c r="J288" s="58"/>
    </row>
    <row r="289" spans="1:10" s="56" customFormat="1" ht="14.25" customHeight="1">
      <c r="A289" s="49"/>
      <c r="B289" s="81" t="s">
        <v>310</v>
      </c>
      <c r="C289" s="82"/>
      <c r="D289" s="64"/>
      <c r="E289" s="65"/>
      <c r="F289" s="66"/>
      <c r="G289" s="66"/>
      <c r="H289" s="66"/>
      <c r="I289" s="60"/>
      <c r="J289" s="58"/>
    </row>
    <row r="290" spans="1:10" s="56" customFormat="1" ht="14.25" customHeight="1">
      <c r="A290" s="49"/>
      <c r="B290" s="69"/>
      <c r="C290" s="63" t="s">
        <v>208</v>
      </c>
      <c r="D290" s="64"/>
      <c r="E290" s="65"/>
      <c r="F290" s="66"/>
      <c r="G290" s="66"/>
      <c r="H290" s="66"/>
      <c r="I290" s="61">
        <f t="shared" ref="I290" si="36">PRODUCT(D290:H290)</f>
        <v>0</v>
      </c>
      <c r="J290" s="58"/>
    </row>
    <row r="291" spans="1:10" s="56" customFormat="1" ht="14.25" customHeight="1">
      <c r="A291" s="49"/>
      <c r="B291" s="69"/>
      <c r="C291" s="63"/>
      <c r="D291" s="78"/>
      <c r="E291" s="65"/>
      <c r="F291" s="66"/>
      <c r="G291" s="66"/>
      <c r="H291" s="70" t="s">
        <v>34</v>
      </c>
      <c r="I291" s="60">
        <f>SUM(I290)</f>
        <v>0</v>
      </c>
      <c r="J291" s="55">
        <f>+I291+I291*$J$2</f>
        <v>0</v>
      </c>
    </row>
    <row r="292" spans="1:10" s="56" customFormat="1" ht="14.25" customHeight="1">
      <c r="A292" s="49"/>
      <c r="B292" s="69"/>
      <c r="C292" s="63"/>
      <c r="D292" s="64"/>
      <c r="E292" s="65"/>
      <c r="F292" s="66"/>
      <c r="G292" s="66"/>
      <c r="H292" s="66"/>
      <c r="I292" s="60"/>
      <c r="J292" s="58"/>
    </row>
    <row r="293" spans="1:10" s="56" customFormat="1" ht="14.25" customHeight="1">
      <c r="A293" s="49"/>
      <c r="B293" s="81" t="s">
        <v>467</v>
      </c>
      <c r="C293" s="82"/>
      <c r="D293" s="64"/>
      <c r="E293" s="65"/>
      <c r="F293" s="66"/>
      <c r="G293" s="66"/>
      <c r="H293" s="66"/>
      <c r="I293" s="60"/>
      <c r="J293" s="58"/>
    </row>
    <row r="294" spans="1:10" s="56" customFormat="1" ht="14.25" customHeight="1">
      <c r="A294" s="49"/>
      <c r="B294" s="69"/>
      <c r="C294" s="63" t="s">
        <v>208</v>
      </c>
      <c r="D294" s="64"/>
      <c r="E294" s="65"/>
      <c r="F294" s="66"/>
      <c r="G294" s="66"/>
      <c r="H294" s="66"/>
      <c r="I294" s="61">
        <f t="shared" ref="I294:I296" si="37">PRODUCT(D294:H294)</f>
        <v>0</v>
      </c>
      <c r="J294" s="58"/>
    </row>
    <row r="295" spans="1:10" s="56" customFormat="1" ht="14.25" customHeight="1">
      <c r="A295" s="49"/>
      <c r="B295" s="69"/>
      <c r="C295" s="63" t="s">
        <v>208</v>
      </c>
      <c r="D295" s="64"/>
      <c r="E295" s="65"/>
      <c r="F295" s="66"/>
      <c r="G295" s="66"/>
      <c r="H295" s="66"/>
      <c r="I295" s="61">
        <f t="shared" si="37"/>
        <v>0</v>
      </c>
      <c r="J295" s="58"/>
    </row>
    <row r="296" spans="1:10" s="56" customFormat="1" ht="14.25" customHeight="1">
      <c r="A296" s="49"/>
      <c r="B296" s="69"/>
      <c r="C296" s="63" t="s">
        <v>208</v>
      </c>
      <c r="D296" s="64"/>
      <c r="E296" s="65"/>
      <c r="F296" s="66"/>
      <c r="G296" s="66"/>
      <c r="H296" s="66"/>
      <c r="I296" s="61">
        <f t="shared" si="37"/>
        <v>0</v>
      </c>
      <c r="J296" s="58"/>
    </row>
    <row r="297" spans="1:10" s="56" customFormat="1" ht="14.25" customHeight="1">
      <c r="A297" s="49"/>
      <c r="B297" s="69"/>
      <c r="C297" s="63"/>
      <c r="D297" s="78"/>
      <c r="E297" s="65"/>
      <c r="F297" s="66"/>
      <c r="G297" s="66"/>
      <c r="H297" s="70" t="s">
        <v>34</v>
      </c>
      <c r="I297" s="60">
        <f>SUM(I294:I296)</f>
        <v>0</v>
      </c>
      <c r="J297" s="55">
        <f>+I297+I297*$J$2</f>
        <v>0</v>
      </c>
    </row>
    <row r="298" spans="1:10" s="56" customFormat="1" ht="14.25" customHeight="1">
      <c r="A298" s="49"/>
      <c r="B298" s="69"/>
      <c r="C298" s="63"/>
      <c r="D298" s="78"/>
      <c r="E298" s="65"/>
      <c r="F298" s="66"/>
      <c r="G298" s="66"/>
      <c r="H298" s="66"/>
      <c r="I298" s="61"/>
      <c r="J298" s="58"/>
    </row>
    <row r="299" spans="1:10" s="56" customFormat="1" ht="14.25" customHeight="1">
      <c r="A299" s="49"/>
      <c r="B299" s="81" t="s">
        <v>468</v>
      </c>
      <c r="C299" s="82"/>
      <c r="D299" s="64"/>
      <c r="E299" s="65"/>
      <c r="F299" s="66"/>
      <c r="G299" s="66"/>
      <c r="H299" s="66"/>
      <c r="I299" s="60"/>
      <c r="J299" s="58"/>
    </row>
    <row r="300" spans="1:10" s="56" customFormat="1" ht="14.25" customHeight="1">
      <c r="A300" s="49"/>
      <c r="B300" s="69"/>
      <c r="C300" s="63" t="s">
        <v>208</v>
      </c>
      <c r="D300" s="64"/>
      <c r="E300" s="65"/>
      <c r="F300" s="66"/>
      <c r="G300" s="66"/>
      <c r="H300" s="66"/>
      <c r="I300" s="61">
        <f t="shared" ref="I300" si="38">PRODUCT(D300:H300)</f>
        <v>0</v>
      </c>
      <c r="J300" s="58"/>
    </row>
    <row r="301" spans="1:10" s="56" customFormat="1" ht="14.25" customHeight="1">
      <c r="A301" s="49"/>
      <c r="B301" s="69"/>
      <c r="C301" s="63"/>
      <c r="D301" s="78"/>
      <c r="E301" s="65"/>
      <c r="F301" s="66"/>
      <c r="G301" s="66"/>
      <c r="H301" s="70" t="s">
        <v>34</v>
      </c>
      <c r="I301" s="60">
        <f>SUM(I300)</f>
        <v>0</v>
      </c>
      <c r="J301" s="55">
        <f>+I301+I301*$J$2</f>
        <v>0</v>
      </c>
    </row>
    <row r="302" spans="1:10" s="56" customFormat="1" ht="14.25" customHeight="1">
      <c r="A302" s="49"/>
      <c r="B302" s="69"/>
      <c r="C302" s="63"/>
      <c r="D302" s="64"/>
      <c r="E302" s="65"/>
      <c r="F302" s="66"/>
      <c r="G302" s="66"/>
      <c r="H302" s="66"/>
      <c r="I302" s="60"/>
      <c r="J302" s="58"/>
    </row>
    <row r="303" spans="1:10" s="56" customFormat="1" ht="14.25" customHeight="1">
      <c r="A303" s="49"/>
      <c r="B303" s="69"/>
      <c r="C303" s="63"/>
      <c r="D303" s="78"/>
      <c r="E303" s="65"/>
      <c r="F303" s="66"/>
      <c r="G303" s="66"/>
      <c r="H303" s="66"/>
      <c r="I303" s="61"/>
      <c r="J303" s="58"/>
    </row>
    <row r="304" spans="1:10" s="56" customFormat="1" ht="14.25" customHeight="1">
      <c r="A304" s="49"/>
      <c r="B304" s="81" t="s">
        <v>1365</v>
      </c>
      <c r="C304" s="82"/>
      <c r="D304" s="64"/>
      <c r="E304" s="65"/>
      <c r="F304" s="66"/>
      <c r="G304" s="66"/>
      <c r="H304" s="66"/>
      <c r="I304" s="60"/>
      <c r="J304" s="58"/>
    </row>
    <row r="305" spans="1:10" s="56" customFormat="1" ht="14.25" customHeight="1">
      <c r="A305" s="49"/>
      <c r="B305" s="69"/>
      <c r="C305" s="63" t="s">
        <v>208</v>
      </c>
      <c r="D305" s="64"/>
      <c r="E305" s="65"/>
      <c r="F305" s="66"/>
      <c r="G305" s="66"/>
      <c r="H305" s="66"/>
      <c r="I305" s="61">
        <f t="shared" ref="I305" si="39">PRODUCT(D305:H305)</f>
        <v>0</v>
      </c>
      <c r="J305" s="58"/>
    </row>
    <row r="306" spans="1:10" s="56" customFormat="1" ht="14.25" customHeight="1">
      <c r="A306" s="49"/>
      <c r="B306" s="69"/>
      <c r="C306" s="63"/>
      <c r="D306" s="78"/>
      <c r="E306" s="65"/>
      <c r="F306" s="66"/>
      <c r="G306" s="66"/>
      <c r="H306" s="70" t="s">
        <v>34</v>
      </c>
      <c r="I306" s="60">
        <f>SUM(I305)</f>
        <v>0</v>
      </c>
      <c r="J306" s="55">
        <f>+I306+I306*$J$2</f>
        <v>0</v>
      </c>
    </row>
    <row r="307" spans="1:10" s="56" customFormat="1" ht="14.25" customHeight="1">
      <c r="A307" s="49"/>
      <c r="B307" s="69"/>
      <c r="C307" s="63"/>
      <c r="D307" s="64"/>
      <c r="E307" s="65"/>
      <c r="F307" s="66"/>
      <c r="G307" s="66"/>
      <c r="H307" s="66"/>
      <c r="I307" s="60"/>
      <c r="J307" s="58"/>
    </row>
    <row r="308" spans="1:10" s="56" customFormat="1" ht="14.25" customHeight="1">
      <c r="A308" s="49"/>
      <c r="B308" s="50" t="s">
        <v>438</v>
      </c>
      <c r="C308" s="51"/>
      <c r="D308" s="64"/>
      <c r="E308" s="64"/>
      <c r="F308" s="64"/>
      <c r="G308" s="64"/>
      <c r="H308" s="64"/>
      <c r="I308" s="71"/>
      <c r="J308" s="58"/>
    </row>
    <row r="309" spans="1:10" s="56" customFormat="1" ht="14.25" customHeight="1">
      <c r="A309" s="49"/>
      <c r="B309" s="69"/>
      <c r="C309" s="63" t="s">
        <v>208</v>
      </c>
      <c r="D309" s="64"/>
      <c r="E309" s="97"/>
      <c r="F309" s="67"/>
      <c r="G309" s="67"/>
      <c r="H309" s="67"/>
      <c r="I309" s="61">
        <f t="shared" ref="I309:I311" si="40">PRODUCT(D309:H309)</f>
        <v>0</v>
      </c>
      <c r="J309" s="58"/>
    </row>
    <row r="310" spans="1:10" s="56" customFormat="1" ht="14.25" customHeight="1">
      <c r="A310" s="49"/>
      <c r="B310" s="69"/>
      <c r="C310" s="63" t="s">
        <v>208</v>
      </c>
      <c r="D310" s="64"/>
      <c r="E310" s="97"/>
      <c r="F310" s="66"/>
      <c r="G310" s="66"/>
      <c r="H310" s="66"/>
      <c r="I310" s="61">
        <f t="shared" si="40"/>
        <v>0</v>
      </c>
      <c r="J310" s="58"/>
    </row>
    <row r="311" spans="1:10" s="56" customFormat="1" ht="14.25" customHeight="1">
      <c r="A311" s="49"/>
      <c r="B311" s="69"/>
      <c r="C311" s="63"/>
      <c r="D311" s="64"/>
      <c r="E311" s="65"/>
      <c r="F311" s="66"/>
      <c r="G311" s="66"/>
      <c r="H311" s="66"/>
      <c r="I311" s="61">
        <f t="shared" si="40"/>
        <v>0</v>
      </c>
      <c r="J311" s="58"/>
    </row>
    <row r="312" spans="1:10" s="56" customFormat="1" ht="14.25" customHeight="1">
      <c r="A312" s="49"/>
      <c r="B312" s="69"/>
      <c r="C312" s="63"/>
      <c r="D312" s="64"/>
      <c r="E312" s="65"/>
      <c r="F312" s="66"/>
      <c r="G312" s="66"/>
      <c r="H312" s="70" t="s">
        <v>34</v>
      </c>
      <c r="I312" s="60">
        <f>SUM(I309:I311)</f>
        <v>0</v>
      </c>
      <c r="J312" s="55">
        <f>+I312+I312*$J$2</f>
        <v>0</v>
      </c>
    </row>
    <row r="313" spans="1:10" s="56" customFormat="1" ht="14.25" customHeight="1">
      <c r="A313" s="49"/>
      <c r="B313" s="69"/>
      <c r="C313" s="63"/>
      <c r="D313" s="64"/>
      <c r="E313" s="65"/>
      <c r="F313" s="66"/>
      <c r="G313" s="66"/>
      <c r="H313" s="66"/>
      <c r="I313" s="61"/>
      <c r="J313" s="58"/>
    </row>
    <row r="314" spans="1:10" s="56" customFormat="1" ht="14.25" customHeight="1">
      <c r="A314" s="49"/>
      <c r="B314" s="69"/>
      <c r="C314" s="63"/>
      <c r="D314" s="64"/>
      <c r="E314" s="65"/>
      <c r="F314" s="66"/>
      <c r="G314" s="66"/>
      <c r="H314" s="66"/>
      <c r="I314" s="60"/>
      <c r="J314" s="58"/>
    </row>
    <row r="315" spans="1:10" s="56" customFormat="1" ht="14.25" customHeight="1">
      <c r="A315" s="49"/>
      <c r="B315" s="50" t="s">
        <v>42</v>
      </c>
      <c r="C315" s="51"/>
      <c r="D315" s="64"/>
      <c r="E315" s="64"/>
      <c r="F315" s="64"/>
      <c r="G315" s="64"/>
      <c r="H315" s="64"/>
      <c r="I315" s="71"/>
      <c r="J315" s="58"/>
    </row>
    <row r="316" spans="1:10" s="56" customFormat="1" ht="14.25" customHeight="1">
      <c r="A316" s="49"/>
      <c r="B316" s="69"/>
      <c r="C316" s="63"/>
      <c r="D316" s="67"/>
      <c r="E316" s="67"/>
      <c r="F316" s="67"/>
      <c r="G316" s="67"/>
      <c r="H316" s="67"/>
      <c r="I316" s="71"/>
      <c r="J316" s="58"/>
    </row>
    <row r="317" spans="1:10" s="56" customFormat="1" ht="14.25" customHeight="1">
      <c r="A317" s="49"/>
      <c r="B317" s="69"/>
      <c r="C317" s="63"/>
      <c r="D317" s="64"/>
      <c r="E317" s="65"/>
      <c r="F317" s="66"/>
      <c r="G317" s="66"/>
      <c r="H317" s="66"/>
      <c r="I317" s="61"/>
      <c r="J317" s="58"/>
    </row>
    <row r="318" spans="1:10" s="56" customFormat="1" ht="14.25" customHeight="1">
      <c r="A318" s="49"/>
      <c r="B318" s="69"/>
      <c r="C318" s="63"/>
      <c r="D318" s="64"/>
      <c r="E318" s="65"/>
      <c r="F318" s="66"/>
      <c r="G318" s="66"/>
      <c r="H318" s="66"/>
      <c r="I318" s="61"/>
      <c r="J318" s="58"/>
    </row>
    <row r="319" spans="1:10" s="56" customFormat="1" ht="14.25" customHeight="1">
      <c r="A319" s="49"/>
      <c r="B319" s="69"/>
      <c r="C319" s="63"/>
      <c r="D319" s="64"/>
      <c r="E319" s="65"/>
      <c r="F319" s="66"/>
      <c r="G319" s="66"/>
      <c r="H319" s="70" t="s">
        <v>34</v>
      </c>
      <c r="I319" s="60">
        <f>SUM(I317:I318)</f>
        <v>0</v>
      </c>
      <c r="J319" s="55">
        <f>+I319+I319*$J$2</f>
        <v>0</v>
      </c>
    </row>
    <row r="320" spans="1:10" s="56" customFormat="1" ht="14.25" customHeight="1">
      <c r="A320" s="49"/>
      <c r="B320" s="69"/>
      <c r="C320" s="63"/>
      <c r="D320" s="64"/>
      <c r="E320" s="65"/>
      <c r="F320" s="66"/>
      <c r="G320" s="66"/>
      <c r="H320" s="66"/>
      <c r="I320" s="61"/>
      <c r="J320" s="58"/>
    </row>
    <row r="321" spans="1:10" s="56" customFormat="1" ht="14.25" customHeight="1">
      <c r="A321" s="49"/>
      <c r="B321" s="69"/>
      <c r="C321" s="63"/>
      <c r="D321" s="64"/>
      <c r="E321" s="65"/>
      <c r="F321" s="66"/>
      <c r="G321" s="66"/>
      <c r="H321" s="66"/>
      <c r="I321" s="60"/>
      <c r="J321" s="58"/>
    </row>
    <row r="322" spans="1:10" s="56" customFormat="1" ht="14.25" customHeight="1">
      <c r="A322" s="49"/>
      <c r="B322" s="69"/>
      <c r="C322" s="63"/>
      <c r="D322" s="64"/>
      <c r="E322" s="65"/>
      <c r="F322" s="66"/>
      <c r="G322" s="66"/>
      <c r="H322" s="66"/>
      <c r="I322" s="60"/>
      <c r="J322" s="58"/>
    </row>
    <row r="323" spans="1:10" s="56" customFormat="1" ht="14.25" customHeight="1">
      <c r="A323" s="49"/>
      <c r="B323" s="69"/>
      <c r="C323" s="63"/>
      <c r="D323" s="64"/>
      <c r="E323" s="65"/>
      <c r="F323" s="66"/>
      <c r="G323" s="66"/>
      <c r="H323" s="66"/>
      <c r="I323" s="61"/>
      <c r="J323" s="58"/>
    </row>
    <row r="324" spans="1:10" s="56" customFormat="1" ht="14.25" customHeight="1">
      <c r="A324" s="49"/>
      <c r="B324" s="50" t="s">
        <v>150</v>
      </c>
      <c r="C324" s="51"/>
      <c r="D324" s="64"/>
      <c r="E324" s="65"/>
      <c r="F324" s="66"/>
      <c r="G324" s="66"/>
      <c r="H324" s="66"/>
      <c r="I324" s="61"/>
      <c r="J324" s="58"/>
    </row>
    <row r="325" spans="1:10" s="56" customFormat="1" ht="14.25" customHeight="1">
      <c r="A325" s="49"/>
      <c r="B325" s="69"/>
      <c r="C325" s="63" t="s">
        <v>208</v>
      </c>
      <c r="D325" s="64"/>
      <c r="E325" s="65"/>
      <c r="F325" s="66"/>
      <c r="G325" s="66"/>
      <c r="H325" s="66"/>
      <c r="I325" s="61">
        <f t="shared" ref="I325:I326" si="41">PRODUCT(D325:H325)</f>
        <v>0</v>
      </c>
      <c r="J325" s="58"/>
    </row>
    <row r="326" spans="1:10" s="56" customFormat="1" ht="14.25" customHeight="1">
      <c r="A326" s="49"/>
      <c r="B326" s="69"/>
      <c r="C326" s="63" t="s">
        <v>208</v>
      </c>
      <c r="D326" s="64"/>
      <c r="E326" s="65"/>
      <c r="F326" s="66"/>
      <c r="G326" s="66"/>
      <c r="H326" s="66"/>
      <c r="I326" s="61">
        <f t="shared" si="41"/>
        <v>0</v>
      </c>
      <c r="J326" s="58"/>
    </row>
    <row r="327" spans="1:10" s="56" customFormat="1" ht="14.25" customHeight="1">
      <c r="A327" s="49"/>
      <c r="B327" s="69"/>
      <c r="C327" s="63"/>
      <c r="D327" s="64"/>
      <c r="E327" s="65"/>
      <c r="F327" s="66"/>
      <c r="G327" s="66"/>
      <c r="H327" s="70" t="s">
        <v>34</v>
      </c>
      <c r="I327" s="60">
        <f>SUM(I325:I326)</f>
        <v>0</v>
      </c>
      <c r="J327" s="55">
        <f>+I327+I327*$J$2</f>
        <v>0</v>
      </c>
    </row>
    <row r="328" spans="1:10" s="56" customFormat="1" ht="14.25" customHeight="1">
      <c r="A328" s="49"/>
      <c r="B328" s="69"/>
      <c r="C328" s="63"/>
      <c r="D328" s="64"/>
      <c r="E328" s="65"/>
      <c r="F328" s="66"/>
      <c r="G328" s="66"/>
      <c r="H328" s="66"/>
      <c r="I328" s="61"/>
      <c r="J328" s="58"/>
    </row>
    <row r="329" spans="1:10" s="56" customFormat="1" ht="14.25" customHeight="1">
      <c r="A329" s="49"/>
      <c r="B329" s="50" t="s">
        <v>858</v>
      </c>
      <c r="C329" s="51"/>
      <c r="D329" s="64"/>
      <c r="E329" s="65"/>
      <c r="F329" s="66"/>
      <c r="G329" s="66"/>
      <c r="H329" s="66"/>
      <c r="I329" s="61"/>
      <c r="J329" s="58"/>
    </row>
    <row r="330" spans="1:10" s="56" customFormat="1" ht="14.25" customHeight="1">
      <c r="A330" s="49"/>
      <c r="B330" s="69"/>
      <c r="C330" s="63" t="s">
        <v>208</v>
      </c>
      <c r="D330" s="64"/>
      <c r="E330" s="65"/>
      <c r="F330" s="66"/>
      <c r="G330" s="66"/>
      <c r="H330" s="66"/>
      <c r="I330" s="61">
        <f t="shared" ref="I330:I331" si="42">PRODUCT(D330:H330)</f>
        <v>0</v>
      </c>
      <c r="J330" s="58"/>
    </row>
    <row r="331" spans="1:10" s="56" customFormat="1" ht="14.25" customHeight="1">
      <c r="A331" s="49"/>
      <c r="B331" s="69"/>
      <c r="C331" s="63" t="s">
        <v>208</v>
      </c>
      <c r="D331" s="64"/>
      <c r="E331" s="65"/>
      <c r="F331" s="66"/>
      <c r="G331" s="66"/>
      <c r="H331" s="66"/>
      <c r="I331" s="61">
        <f t="shared" si="42"/>
        <v>0</v>
      </c>
      <c r="J331" s="58"/>
    </row>
    <row r="332" spans="1:10" s="56" customFormat="1" ht="14.25" customHeight="1">
      <c r="A332" s="49"/>
      <c r="B332" s="69"/>
      <c r="C332" s="63"/>
      <c r="D332" s="64"/>
      <c r="E332" s="65"/>
      <c r="F332" s="66"/>
      <c r="G332" s="66"/>
      <c r="H332" s="70" t="s">
        <v>34</v>
      </c>
      <c r="I332" s="60">
        <f>SUM(I330:I331)</f>
        <v>0</v>
      </c>
      <c r="J332" s="55">
        <f>+I332+I332*$J$2</f>
        <v>0</v>
      </c>
    </row>
    <row r="333" spans="1:10" s="56" customFormat="1" ht="14.25" customHeight="1">
      <c r="A333" s="49"/>
      <c r="B333" s="69"/>
      <c r="C333" s="63"/>
      <c r="D333" s="64"/>
      <c r="E333" s="65"/>
      <c r="F333" s="66"/>
      <c r="G333" s="66"/>
      <c r="H333" s="66"/>
      <c r="I333" s="61"/>
      <c r="J333" s="58"/>
    </row>
    <row r="334" spans="1:10" s="56" customFormat="1" ht="14.25" customHeight="1">
      <c r="A334" s="49"/>
      <c r="B334" s="69"/>
      <c r="C334" s="63"/>
      <c r="D334" s="64"/>
      <c r="E334" s="65"/>
      <c r="F334" s="66"/>
      <c r="G334" s="66"/>
      <c r="H334" s="66"/>
      <c r="I334" s="60"/>
      <c r="J334" s="58"/>
    </row>
    <row r="335" spans="1:10" s="56" customFormat="1" ht="14.25" customHeight="1">
      <c r="A335" s="49"/>
      <c r="B335" s="50" t="s">
        <v>859</v>
      </c>
      <c r="C335" s="51"/>
      <c r="D335" s="64"/>
      <c r="E335" s="65"/>
      <c r="F335" s="66"/>
      <c r="G335" s="66"/>
      <c r="H335" s="66"/>
      <c r="I335" s="61"/>
      <c r="J335" s="58"/>
    </row>
    <row r="336" spans="1:10" s="56" customFormat="1" ht="14.25" customHeight="1">
      <c r="A336" s="49"/>
      <c r="B336" s="69" t="s">
        <v>861</v>
      </c>
      <c r="C336" s="63" t="s">
        <v>208</v>
      </c>
      <c r="D336" s="64">
        <v>1</v>
      </c>
      <c r="E336" s="65">
        <v>45.9</v>
      </c>
      <c r="F336" s="66"/>
      <c r="G336" s="66"/>
      <c r="H336" s="66"/>
      <c r="I336" s="61">
        <f t="shared" ref="I336:I337" si="43">PRODUCT(D336:H336)</f>
        <v>45.9</v>
      </c>
      <c r="J336" s="58"/>
    </row>
    <row r="337" spans="1:10" s="56" customFormat="1" ht="14.25" customHeight="1">
      <c r="A337" s="49"/>
      <c r="B337" s="69"/>
      <c r="C337" s="63" t="s">
        <v>208</v>
      </c>
      <c r="D337" s="64"/>
      <c r="E337" s="65"/>
      <c r="F337" s="66"/>
      <c r="G337" s="66"/>
      <c r="H337" s="66"/>
      <c r="I337" s="61">
        <f t="shared" si="43"/>
        <v>0</v>
      </c>
      <c r="J337" s="58"/>
    </row>
    <row r="338" spans="1:10" s="56" customFormat="1" ht="14.25" customHeight="1">
      <c r="A338" s="49"/>
      <c r="B338" s="69"/>
      <c r="C338" s="63"/>
      <c r="D338" s="64"/>
      <c r="E338" s="65"/>
      <c r="F338" s="66"/>
      <c r="G338" s="66"/>
      <c r="H338" s="70" t="s">
        <v>34</v>
      </c>
      <c r="I338" s="60">
        <f>SUM(I336:I337)</f>
        <v>45.9</v>
      </c>
      <c r="J338" s="55">
        <f>+I338+I338*$J$2</f>
        <v>50.489999999999995</v>
      </c>
    </row>
    <row r="339" spans="1:10" s="56" customFormat="1" ht="14.25" customHeight="1">
      <c r="A339" s="49"/>
      <c r="B339" s="69"/>
      <c r="C339" s="63"/>
      <c r="D339" s="64"/>
      <c r="E339" s="65"/>
      <c r="F339" s="66"/>
      <c r="G339" s="66"/>
      <c r="H339" s="66"/>
      <c r="I339" s="61"/>
      <c r="J339" s="58"/>
    </row>
    <row r="340" spans="1:10" s="56" customFormat="1" ht="14.25" customHeight="1">
      <c r="A340" s="49"/>
      <c r="B340" s="50" t="s">
        <v>860</v>
      </c>
      <c r="C340" s="51"/>
      <c r="D340" s="64"/>
      <c r="E340" s="65"/>
      <c r="F340" s="66"/>
      <c r="G340" s="66"/>
      <c r="H340" s="66"/>
      <c r="I340" s="61"/>
      <c r="J340" s="58"/>
    </row>
    <row r="341" spans="1:10" s="56" customFormat="1" ht="14.25" customHeight="1">
      <c r="A341" s="49"/>
      <c r="B341" s="69" t="s">
        <v>862</v>
      </c>
      <c r="C341" s="63" t="s">
        <v>208</v>
      </c>
      <c r="D341" s="64">
        <v>1</v>
      </c>
      <c r="E341" s="65">
        <v>74.05</v>
      </c>
      <c r="F341" s="66"/>
      <c r="G341" s="66"/>
      <c r="H341" s="66"/>
      <c r="I341" s="61">
        <f t="shared" ref="I341:I342" si="44">PRODUCT(D341:H341)</f>
        <v>74.05</v>
      </c>
      <c r="J341" s="58"/>
    </row>
    <row r="342" spans="1:10" s="56" customFormat="1" ht="14.25" customHeight="1">
      <c r="A342" s="49"/>
      <c r="B342" s="69"/>
      <c r="C342" s="63" t="s">
        <v>208</v>
      </c>
      <c r="D342" s="64"/>
      <c r="E342" s="65"/>
      <c r="F342" s="66"/>
      <c r="G342" s="66"/>
      <c r="H342" s="66"/>
      <c r="I342" s="61">
        <f t="shared" si="44"/>
        <v>0</v>
      </c>
      <c r="J342" s="58"/>
    </row>
    <row r="343" spans="1:10" s="56" customFormat="1" ht="14.25" customHeight="1">
      <c r="A343" s="49"/>
      <c r="B343" s="69"/>
      <c r="C343" s="63"/>
      <c r="D343" s="64"/>
      <c r="E343" s="65"/>
      <c r="F343" s="66"/>
      <c r="G343" s="66"/>
      <c r="H343" s="70" t="s">
        <v>34</v>
      </c>
      <c r="I343" s="60">
        <f>SUM(I341:I342)</f>
        <v>74.05</v>
      </c>
      <c r="J343" s="55">
        <f>+I343+I343*$J$2</f>
        <v>81.454999999999998</v>
      </c>
    </row>
    <row r="344" spans="1:10" s="56" customFormat="1" ht="14.25" customHeight="1">
      <c r="A344" s="49"/>
      <c r="B344" s="69"/>
      <c r="C344" s="63"/>
      <c r="D344" s="64"/>
      <c r="E344" s="65"/>
      <c r="F344" s="66"/>
      <c r="G344" s="66"/>
      <c r="H344" s="66"/>
      <c r="I344" s="61"/>
      <c r="J344" s="58"/>
    </row>
    <row r="345" spans="1:10" s="56" customFormat="1" ht="14.25" customHeight="1">
      <c r="A345" s="49"/>
      <c r="B345" s="81" t="s">
        <v>904</v>
      </c>
      <c r="C345" s="82"/>
      <c r="D345" s="64"/>
      <c r="E345" s="65"/>
      <c r="F345" s="66"/>
      <c r="G345" s="66"/>
      <c r="H345" s="66"/>
      <c r="I345" s="60"/>
      <c r="J345" s="58"/>
    </row>
    <row r="346" spans="1:10" s="56" customFormat="1" ht="14.25" customHeight="1">
      <c r="A346" s="49"/>
      <c r="B346" s="69" t="s">
        <v>958</v>
      </c>
      <c r="C346" s="63" t="s">
        <v>208</v>
      </c>
      <c r="D346" s="64">
        <v>1</v>
      </c>
      <c r="E346" s="65">
        <v>10</v>
      </c>
      <c r="F346" s="66"/>
      <c r="G346" s="66">
        <v>3.6</v>
      </c>
      <c r="H346" s="66"/>
      <c r="I346" s="61">
        <f t="shared" ref="I346:I347" si="45">PRODUCT(D346:H346)</f>
        <v>36</v>
      </c>
      <c r="J346" s="58"/>
    </row>
    <row r="347" spans="1:10" s="56" customFormat="1" ht="14.25" customHeight="1">
      <c r="A347" s="49"/>
      <c r="B347" s="69"/>
      <c r="C347" s="63" t="s">
        <v>208</v>
      </c>
      <c r="D347" s="64">
        <v>1</v>
      </c>
      <c r="E347" s="65">
        <v>4</v>
      </c>
      <c r="F347" s="66"/>
      <c r="G347" s="66">
        <v>3.8</v>
      </c>
      <c r="H347" s="66"/>
      <c r="I347" s="61">
        <f t="shared" si="45"/>
        <v>15.2</v>
      </c>
      <c r="J347" s="58"/>
    </row>
    <row r="348" spans="1:10" s="56" customFormat="1" ht="14.25" customHeight="1">
      <c r="A348" s="49"/>
      <c r="B348" s="69"/>
      <c r="C348" s="63"/>
      <c r="D348" s="64"/>
      <c r="E348" s="65"/>
      <c r="F348" s="66"/>
      <c r="G348" s="66"/>
      <c r="H348" s="66"/>
      <c r="I348" s="61"/>
      <c r="J348" s="58"/>
    </row>
    <row r="349" spans="1:10" s="56" customFormat="1" ht="14.25" customHeight="1">
      <c r="A349" s="49"/>
      <c r="B349" s="69"/>
      <c r="C349" s="63"/>
      <c r="D349" s="64"/>
      <c r="E349" s="65"/>
      <c r="F349" s="66"/>
      <c r="G349" s="66"/>
      <c r="H349" s="66"/>
      <c r="I349" s="61"/>
      <c r="J349" s="58"/>
    </row>
    <row r="350" spans="1:10" s="56" customFormat="1" ht="14.25" customHeight="1">
      <c r="A350" s="49"/>
      <c r="B350" s="69"/>
      <c r="C350" s="63"/>
      <c r="D350" s="78"/>
      <c r="E350" s="65"/>
      <c r="F350" s="66"/>
      <c r="G350" s="66"/>
      <c r="H350" s="70" t="s">
        <v>34</v>
      </c>
      <c r="I350" s="60">
        <f>SUM(I346:I349)</f>
        <v>51.2</v>
      </c>
      <c r="J350" s="55">
        <f>+I350+I350*$J$2</f>
        <v>56.320000000000007</v>
      </c>
    </row>
    <row r="351" spans="1:10" s="56" customFormat="1" ht="14.25" customHeight="1">
      <c r="A351" s="49"/>
      <c r="B351" s="69"/>
      <c r="C351" s="63"/>
      <c r="D351" s="64"/>
      <c r="E351" s="65"/>
      <c r="F351" s="66"/>
      <c r="G351" s="66"/>
      <c r="H351" s="66"/>
      <c r="I351" s="60"/>
      <c r="J351" s="58"/>
    </row>
    <row r="352" spans="1:10" s="56" customFormat="1" ht="14.25" customHeight="1">
      <c r="A352" s="62"/>
      <c r="B352" s="69"/>
      <c r="C352" s="63"/>
      <c r="D352" s="64"/>
      <c r="E352" s="65"/>
      <c r="F352" s="66"/>
      <c r="G352" s="66"/>
      <c r="H352" s="66"/>
      <c r="I352" s="61"/>
      <c r="J352" s="58"/>
    </row>
    <row r="353" spans="1:10" s="56" customFormat="1" ht="14.25" customHeight="1">
      <c r="A353" s="62"/>
      <c r="B353" s="69"/>
      <c r="C353" s="63"/>
      <c r="D353" s="64"/>
      <c r="E353" s="65"/>
      <c r="F353" s="66"/>
      <c r="G353" s="66"/>
      <c r="H353" s="66"/>
      <c r="I353" s="61"/>
      <c r="J353" s="58"/>
    </row>
    <row r="354" spans="1:10" s="56" customFormat="1" ht="14.25" customHeight="1">
      <c r="A354" s="62"/>
      <c r="B354" s="69"/>
      <c r="C354" s="63"/>
      <c r="D354" s="64"/>
      <c r="E354" s="65"/>
      <c r="F354" s="66"/>
      <c r="G354" s="66"/>
      <c r="H354" s="66"/>
      <c r="I354" s="61"/>
      <c r="J354" s="58"/>
    </row>
    <row r="355" spans="1:10" s="56" customFormat="1" ht="14.25" customHeight="1">
      <c r="A355" s="62"/>
      <c r="B355" s="83" t="s">
        <v>16</v>
      </c>
      <c r="C355" s="84"/>
      <c r="D355" s="64"/>
      <c r="E355" s="65"/>
      <c r="F355" s="66"/>
      <c r="G355" s="66"/>
      <c r="H355" s="66"/>
      <c r="I355" s="61"/>
      <c r="J355" s="58"/>
    </row>
    <row r="356" spans="1:10" s="56" customFormat="1" ht="14.25" customHeight="1">
      <c r="A356" s="62"/>
      <c r="B356" s="83"/>
      <c r="C356" s="84"/>
      <c r="D356" s="64"/>
      <c r="E356" s="65"/>
      <c r="F356" s="66"/>
      <c r="G356" s="66"/>
      <c r="H356" s="66"/>
      <c r="I356" s="61"/>
      <c r="J356" s="58"/>
    </row>
    <row r="357" spans="1:10" s="56" customFormat="1" ht="14.25" customHeight="1">
      <c r="A357" s="62"/>
      <c r="B357" s="83" t="s">
        <v>137</v>
      </c>
      <c r="C357" s="84"/>
      <c r="D357" s="64"/>
      <c r="E357" s="65"/>
      <c r="F357" s="66"/>
      <c r="G357" s="66"/>
      <c r="H357" s="66"/>
      <c r="I357" s="61"/>
      <c r="J357" s="58"/>
    </row>
    <row r="358" spans="1:10" s="56" customFormat="1" ht="14.25" customHeight="1">
      <c r="A358" s="49"/>
      <c r="B358" s="85" t="s">
        <v>935</v>
      </c>
      <c r="C358" s="86" t="s">
        <v>288</v>
      </c>
      <c r="D358" s="64">
        <v>1</v>
      </c>
      <c r="E358" s="65">
        <f>2.4+2.4+1</f>
        <v>5.8</v>
      </c>
      <c r="F358" s="114">
        <v>6.5000000000000002E-2</v>
      </c>
      <c r="G358" s="66">
        <v>0.1</v>
      </c>
      <c r="H358" s="66"/>
      <c r="I358" s="61">
        <f t="shared" ref="I358:I364" si="46">PRODUCT(D358:H358)</f>
        <v>3.7700000000000004E-2</v>
      </c>
      <c r="J358" s="58"/>
    </row>
    <row r="359" spans="1:10" s="56" customFormat="1" ht="14.25" customHeight="1">
      <c r="A359" s="49"/>
      <c r="B359" s="85" t="s">
        <v>936</v>
      </c>
      <c r="C359" s="86" t="s">
        <v>288</v>
      </c>
      <c r="D359" s="64">
        <v>1</v>
      </c>
      <c r="E359" s="65">
        <f>2.4+2.4+1.5</f>
        <v>6.3</v>
      </c>
      <c r="F359" s="114">
        <v>6.5000000000000002E-2</v>
      </c>
      <c r="G359" s="66">
        <v>0.1</v>
      </c>
      <c r="H359" s="66"/>
      <c r="I359" s="61">
        <f t="shared" si="46"/>
        <v>4.095E-2</v>
      </c>
      <c r="J359" s="58"/>
    </row>
    <row r="360" spans="1:10" s="56" customFormat="1" ht="14.25" customHeight="1">
      <c r="A360" s="49"/>
      <c r="B360" s="87"/>
      <c r="C360" s="86" t="s">
        <v>288</v>
      </c>
      <c r="D360" s="64"/>
      <c r="E360" s="65"/>
      <c r="F360" s="66"/>
      <c r="G360" s="66"/>
      <c r="H360" s="66"/>
      <c r="I360" s="61">
        <f t="shared" si="46"/>
        <v>0</v>
      </c>
      <c r="J360" s="58"/>
    </row>
    <row r="361" spans="1:10" s="56" customFormat="1" ht="14.25" customHeight="1">
      <c r="A361" s="49"/>
      <c r="B361" s="87"/>
      <c r="C361" s="86" t="s">
        <v>288</v>
      </c>
      <c r="D361" s="64"/>
      <c r="E361" s="65"/>
      <c r="F361" s="66"/>
      <c r="G361" s="66"/>
      <c r="H361" s="66"/>
      <c r="I361" s="61">
        <f t="shared" si="46"/>
        <v>0</v>
      </c>
      <c r="J361" s="58"/>
    </row>
    <row r="362" spans="1:10" s="56" customFormat="1" ht="14.25" customHeight="1">
      <c r="A362" s="49"/>
      <c r="B362" s="85"/>
      <c r="C362" s="86" t="s">
        <v>288</v>
      </c>
      <c r="D362" s="64"/>
      <c r="E362" s="65"/>
      <c r="F362" s="66"/>
      <c r="G362" s="66"/>
      <c r="H362" s="66"/>
      <c r="I362" s="61">
        <f t="shared" si="46"/>
        <v>0</v>
      </c>
      <c r="J362" s="58"/>
    </row>
    <row r="363" spans="1:10" s="56" customFormat="1" ht="14.25" customHeight="1">
      <c r="A363" s="49"/>
      <c r="B363" s="85"/>
      <c r="C363" s="86" t="s">
        <v>288</v>
      </c>
      <c r="D363" s="64"/>
      <c r="E363" s="65"/>
      <c r="F363" s="66"/>
      <c r="G363" s="66"/>
      <c r="H363" s="66"/>
      <c r="I363" s="61">
        <f t="shared" si="46"/>
        <v>0</v>
      </c>
      <c r="J363" s="58"/>
    </row>
    <row r="364" spans="1:10" s="56" customFormat="1" ht="14.25" customHeight="1">
      <c r="A364" s="49"/>
      <c r="B364" s="85"/>
      <c r="C364" s="86" t="s">
        <v>288</v>
      </c>
      <c r="D364" s="64"/>
      <c r="E364" s="65"/>
      <c r="F364" s="66"/>
      <c r="G364" s="66"/>
      <c r="H364" s="66"/>
      <c r="I364" s="61">
        <f t="shared" si="46"/>
        <v>0</v>
      </c>
      <c r="J364" s="58"/>
    </row>
    <row r="365" spans="1:10" s="56" customFormat="1" ht="14.25" customHeight="1">
      <c r="A365" s="49"/>
      <c r="B365" s="69"/>
      <c r="C365" s="63"/>
      <c r="D365" s="64"/>
      <c r="E365" s="65"/>
      <c r="F365" s="66"/>
      <c r="G365" s="66"/>
      <c r="H365" s="70" t="s">
        <v>34</v>
      </c>
      <c r="I365" s="60">
        <f>SUM(I358:I364)</f>
        <v>7.8649999999999998E-2</v>
      </c>
      <c r="J365" s="55">
        <f>+I365+I365*$J$2</f>
        <v>8.6514999999999995E-2</v>
      </c>
    </row>
    <row r="366" spans="1:10" s="56" customFormat="1" ht="14.25" customHeight="1">
      <c r="A366" s="62"/>
      <c r="B366" s="83"/>
      <c r="C366" s="84"/>
      <c r="D366" s="64"/>
      <c r="E366" s="65"/>
      <c r="F366" s="66"/>
      <c r="G366" s="66"/>
      <c r="H366" s="66"/>
      <c r="I366" s="61"/>
      <c r="J366" s="58"/>
    </row>
    <row r="367" spans="1:10" s="56" customFormat="1" ht="14.25" customHeight="1">
      <c r="A367" s="62"/>
      <c r="B367" s="83" t="s">
        <v>317</v>
      </c>
      <c r="C367" s="84"/>
      <c r="D367" s="64"/>
      <c r="E367" s="65"/>
      <c r="F367" s="66"/>
      <c r="G367" s="66"/>
      <c r="H367" s="66"/>
      <c r="I367" s="61"/>
      <c r="J367" s="58"/>
    </row>
    <row r="368" spans="1:10" s="56" customFormat="1" ht="14.25" customHeight="1">
      <c r="A368" s="49"/>
      <c r="B368" s="85"/>
      <c r="C368" s="86" t="s">
        <v>208</v>
      </c>
      <c r="D368" s="64"/>
      <c r="E368" s="65"/>
      <c r="F368" s="66"/>
      <c r="G368" s="66"/>
      <c r="H368" s="66"/>
      <c r="I368" s="61">
        <f t="shared" ref="I368:I369" si="47">PRODUCT(D368:H368)</f>
        <v>0</v>
      </c>
      <c r="J368" s="58"/>
    </row>
    <row r="369" spans="1:10" s="56" customFormat="1" ht="14.25" customHeight="1">
      <c r="A369" s="49"/>
      <c r="B369" s="85"/>
      <c r="C369" s="86" t="s">
        <v>208</v>
      </c>
      <c r="D369" s="64"/>
      <c r="E369" s="65"/>
      <c r="F369" s="66"/>
      <c r="G369" s="66"/>
      <c r="H369" s="66"/>
      <c r="I369" s="61">
        <f t="shared" si="47"/>
        <v>0</v>
      </c>
      <c r="J369" s="58"/>
    </row>
    <row r="370" spans="1:10" s="56" customFormat="1" ht="14.25" customHeight="1">
      <c r="A370" s="49"/>
      <c r="B370" s="69"/>
      <c r="C370" s="63"/>
      <c r="D370" s="64"/>
      <c r="E370" s="65"/>
      <c r="F370" s="66"/>
      <c r="G370" s="66"/>
      <c r="H370" s="70" t="s">
        <v>34</v>
      </c>
      <c r="I370" s="60">
        <f>SUM(I368:I369)</f>
        <v>0</v>
      </c>
      <c r="J370" s="55">
        <f>+I370+I370*$J$2</f>
        <v>0</v>
      </c>
    </row>
    <row r="371" spans="1:10" s="56" customFormat="1" ht="14.25" customHeight="1">
      <c r="A371" s="62"/>
      <c r="B371" s="83"/>
      <c r="C371" s="84"/>
      <c r="D371" s="64"/>
      <c r="E371" s="65"/>
      <c r="F371" s="66"/>
      <c r="G371" s="66"/>
      <c r="H371" s="66"/>
      <c r="I371" s="61"/>
      <c r="J371" s="58"/>
    </row>
    <row r="372" spans="1:10" s="56" customFormat="1" ht="14.25" customHeight="1">
      <c r="A372" s="62"/>
      <c r="B372" s="83"/>
      <c r="C372" s="84"/>
      <c r="D372" s="64"/>
      <c r="E372" s="65"/>
      <c r="F372" s="66"/>
      <c r="G372" s="66"/>
      <c r="H372" s="66"/>
      <c r="I372" s="61"/>
      <c r="J372" s="58"/>
    </row>
    <row r="373" spans="1:10" s="56" customFormat="1" ht="14.25" customHeight="1">
      <c r="A373" s="62"/>
      <c r="B373" s="83" t="s">
        <v>318</v>
      </c>
      <c r="C373" s="84"/>
      <c r="D373" s="64"/>
      <c r="E373" s="65"/>
      <c r="F373" s="66"/>
      <c r="G373" s="66"/>
      <c r="H373" s="66"/>
      <c r="I373" s="61"/>
      <c r="J373" s="58"/>
    </row>
    <row r="374" spans="1:10" s="56" customFormat="1" ht="14.25" customHeight="1">
      <c r="A374" s="49"/>
      <c r="B374" s="85" t="s">
        <v>935</v>
      </c>
      <c r="C374" s="86" t="s">
        <v>208</v>
      </c>
      <c r="D374" s="64">
        <v>1</v>
      </c>
      <c r="E374" s="65">
        <v>1</v>
      </c>
      <c r="F374" s="66"/>
      <c r="G374" s="66">
        <v>2.4</v>
      </c>
      <c r="H374" s="66"/>
      <c r="I374" s="61">
        <f t="shared" ref="I374:I375" si="48">PRODUCT(D374:H374)</f>
        <v>2.4</v>
      </c>
      <c r="J374" s="58"/>
    </row>
    <row r="375" spans="1:10" s="56" customFormat="1" ht="14.25" customHeight="1">
      <c r="A375" s="49"/>
      <c r="B375" s="87" t="s">
        <v>1366</v>
      </c>
      <c r="C375" s="86" t="s">
        <v>208</v>
      </c>
      <c r="D375" s="64">
        <v>1</v>
      </c>
      <c r="E375" s="65">
        <v>1.5</v>
      </c>
      <c r="F375" s="66"/>
      <c r="G375" s="66">
        <v>2.4</v>
      </c>
      <c r="H375" s="66"/>
      <c r="I375" s="61">
        <f t="shared" si="48"/>
        <v>3.5999999999999996</v>
      </c>
      <c r="J375" s="58"/>
    </row>
    <row r="376" spans="1:10" s="56" customFormat="1" ht="14.25" customHeight="1">
      <c r="A376" s="49"/>
      <c r="B376" s="69"/>
      <c r="C376" s="63"/>
      <c r="D376" s="64"/>
      <c r="E376" s="65"/>
      <c r="F376" s="66"/>
      <c r="G376" s="66"/>
      <c r="H376" s="70" t="s">
        <v>34</v>
      </c>
      <c r="I376" s="60">
        <f>SUM(I374:I375)</f>
        <v>6</v>
      </c>
      <c r="J376" s="55">
        <f>+I376+I376*$J$2</f>
        <v>6.6</v>
      </c>
    </row>
    <row r="377" spans="1:10" s="56" customFormat="1" ht="14.25" customHeight="1">
      <c r="A377" s="62"/>
      <c r="B377" s="83"/>
      <c r="C377" s="84"/>
      <c r="D377" s="64"/>
      <c r="E377" s="65"/>
      <c r="F377" s="66"/>
      <c r="G377" s="66"/>
      <c r="H377" s="66"/>
      <c r="I377" s="61"/>
      <c r="J377" s="58"/>
    </row>
    <row r="378" spans="1:10" s="56" customFormat="1" ht="14.25" customHeight="1">
      <c r="A378" s="62"/>
      <c r="B378" s="83" t="s">
        <v>313</v>
      </c>
      <c r="C378" s="84"/>
      <c r="D378" s="64"/>
      <c r="E378" s="65"/>
      <c r="F378" s="66"/>
      <c r="G378" s="66"/>
      <c r="H378" s="66"/>
      <c r="I378" s="61"/>
      <c r="J378" s="58"/>
    </row>
    <row r="379" spans="1:10" s="56" customFormat="1" ht="14.25" customHeight="1">
      <c r="A379" s="49"/>
      <c r="B379" s="85"/>
      <c r="C379" s="86" t="s">
        <v>208</v>
      </c>
      <c r="D379" s="64"/>
      <c r="E379" s="65"/>
      <c r="F379" s="66"/>
      <c r="G379" s="66"/>
      <c r="H379" s="66"/>
      <c r="I379" s="61">
        <f t="shared" ref="I379" si="49">PRODUCT(D379:H379)</f>
        <v>0</v>
      </c>
      <c r="J379" s="58"/>
    </row>
    <row r="380" spans="1:10" s="56" customFormat="1" ht="14.25" customHeight="1">
      <c r="A380" s="49"/>
      <c r="B380" s="69"/>
      <c r="C380" s="63"/>
      <c r="D380" s="64"/>
      <c r="E380" s="65"/>
      <c r="F380" s="66"/>
      <c r="G380" s="66"/>
      <c r="H380" s="70" t="s">
        <v>34</v>
      </c>
      <c r="I380" s="60">
        <f>SUM(I379:I379)</f>
        <v>0</v>
      </c>
      <c r="J380" s="55">
        <f>+I380+I380*$J$2</f>
        <v>0</v>
      </c>
    </row>
    <row r="381" spans="1:10" s="56" customFormat="1" ht="14.25" customHeight="1">
      <c r="A381" s="62"/>
      <c r="B381" s="85"/>
      <c r="C381" s="86"/>
      <c r="D381" s="64"/>
      <c r="E381" s="65"/>
      <c r="F381" s="66"/>
      <c r="G381" s="66"/>
      <c r="H381" s="66"/>
      <c r="I381" s="61"/>
      <c r="J381" s="58"/>
    </row>
    <row r="382" spans="1:10" s="56" customFormat="1" ht="14.25" customHeight="1">
      <c r="A382" s="62"/>
      <c r="B382" s="83"/>
      <c r="C382" s="84"/>
      <c r="D382" s="64"/>
      <c r="E382" s="65"/>
      <c r="F382" s="66"/>
      <c r="G382" s="66"/>
      <c r="H382" s="66"/>
      <c r="I382" s="61"/>
      <c r="J382" s="58"/>
    </row>
    <row r="383" spans="1:10" s="56" customFormat="1" ht="14.25" customHeight="1">
      <c r="A383" s="62"/>
      <c r="B383" s="83" t="s">
        <v>152</v>
      </c>
      <c r="C383" s="84"/>
      <c r="D383" s="64"/>
      <c r="E383" s="65"/>
      <c r="F383" s="66"/>
      <c r="G383" s="66"/>
      <c r="H383" s="66"/>
      <c r="I383" s="61"/>
      <c r="J383" s="58"/>
    </row>
    <row r="384" spans="1:10" s="56" customFormat="1" ht="14.25" customHeight="1">
      <c r="A384" s="49"/>
      <c r="B384" s="87" t="s">
        <v>264</v>
      </c>
      <c r="C384" s="86" t="s">
        <v>208</v>
      </c>
      <c r="D384" s="64"/>
      <c r="E384" s="65"/>
      <c r="F384" s="66"/>
      <c r="G384" s="66"/>
      <c r="H384" s="66"/>
      <c r="I384" s="61">
        <f t="shared" ref="I384:I385" si="50">PRODUCT(D384:H384)</f>
        <v>0</v>
      </c>
      <c r="J384" s="58"/>
    </row>
    <row r="385" spans="1:10" s="56" customFormat="1" ht="14.25" customHeight="1">
      <c r="A385" s="49"/>
      <c r="B385" s="87" t="s">
        <v>315</v>
      </c>
      <c r="C385" s="86" t="s">
        <v>208</v>
      </c>
      <c r="D385" s="64">
        <v>2</v>
      </c>
      <c r="E385" s="65">
        <v>0.8</v>
      </c>
      <c r="F385" s="66"/>
      <c r="G385" s="66">
        <v>1.8</v>
      </c>
      <c r="H385" s="66"/>
      <c r="I385" s="61">
        <f t="shared" si="50"/>
        <v>2.8800000000000003</v>
      </c>
      <c r="J385" s="58"/>
    </row>
    <row r="386" spans="1:10" s="56" customFormat="1" ht="14.25" customHeight="1">
      <c r="A386" s="49"/>
      <c r="B386" s="69"/>
      <c r="C386" s="63"/>
      <c r="D386" s="64"/>
      <c r="E386" s="65"/>
      <c r="F386" s="66"/>
      <c r="G386" s="66"/>
      <c r="H386" s="70" t="s">
        <v>34</v>
      </c>
      <c r="I386" s="60">
        <f>SUM(I384:I385)</f>
        <v>2.8800000000000003</v>
      </c>
      <c r="J386" s="55">
        <f>+I386+I386*$J$2</f>
        <v>3.1680000000000001</v>
      </c>
    </row>
    <row r="387" spans="1:10" s="56" customFormat="1" ht="14.25" customHeight="1">
      <c r="A387" s="62"/>
      <c r="B387" s="83"/>
      <c r="C387" s="84"/>
      <c r="D387" s="64"/>
      <c r="E387" s="65"/>
      <c r="F387" s="66"/>
      <c r="G387" s="66"/>
      <c r="H387" s="66"/>
      <c r="I387" s="61"/>
      <c r="J387" s="58"/>
    </row>
    <row r="388" spans="1:10" s="56" customFormat="1" ht="14.25" customHeight="1">
      <c r="A388" s="62"/>
      <c r="B388" s="83" t="s">
        <v>316</v>
      </c>
      <c r="C388" s="84"/>
      <c r="D388" s="64"/>
      <c r="E388" s="65"/>
      <c r="F388" s="66"/>
      <c r="G388" s="66"/>
      <c r="H388" s="66"/>
      <c r="I388" s="61"/>
      <c r="J388" s="58"/>
    </row>
    <row r="389" spans="1:10" s="56" customFormat="1" ht="14.25" customHeight="1">
      <c r="A389" s="49"/>
      <c r="B389" s="87"/>
      <c r="C389" s="86" t="s">
        <v>193</v>
      </c>
      <c r="D389" s="64"/>
      <c r="E389" s="65"/>
      <c r="F389" s="66"/>
      <c r="G389" s="66"/>
      <c r="H389" s="66"/>
      <c r="I389" s="61">
        <f t="shared" ref="I389:I390" si="51">PRODUCT(D389:H389)</f>
        <v>0</v>
      </c>
      <c r="J389" s="58"/>
    </row>
    <row r="390" spans="1:10" s="56" customFormat="1" ht="14.25" customHeight="1">
      <c r="A390" s="49"/>
      <c r="B390" s="87"/>
      <c r="C390" s="86" t="s">
        <v>193</v>
      </c>
      <c r="D390" s="64"/>
      <c r="E390" s="65"/>
      <c r="F390" s="66"/>
      <c r="G390" s="66"/>
      <c r="H390" s="66"/>
      <c r="I390" s="61">
        <f t="shared" si="51"/>
        <v>0</v>
      </c>
      <c r="J390" s="58"/>
    </row>
    <row r="391" spans="1:10" s="56" customFormat="1" ht="14.25" customHeight="1">
      <c r="A391" s="49"/>
      <c r="B391" s="69"/>
      <c r="C391" s="63"/>
      <c r="D391" s="64"/>
      <c r="E391" s="65"/>
      <c r="F391" s="66"/>
      <c r="G391" s="66"/>
      <c r="H391" s="70" t="s">
        <v>34</v>
      </c>
      <c r="I391" s="60">
        <f>SUM(I389:I390)</f>
        <v>0</v>
      </c>
      <c r="J391" s="55">
        <f>+I391+I391*$J$2</f>
        <v>0</v>
      </c>
    </row>
    <row r="392" spans="1:10" s="56" customFormat="1" ht="14.25" customHeight="1">
      <c r="A392" s="62"/>
      <c r="B392" s="83"/>
      <c r="C392" s="84"/>
      <c r="D392" s="64"/>
      <c r="E392" s="65"/>
      <c r="F392" s="66"/>
      <c r="G392" s="66"/>
      <c r="H392" s="66"/>
      <c r="I392" s="61"/>
      <c r="J392" s="58"/>
    </row>
    <row r="393" spans="1:10" s="56" customFormat="1" ht="14.25" customHeight="1">
      <c r="A393" s="62"/>
      <c r="B393" s="83"/>
      <c r="C393" s="84"/>
      <c r="D393" s="64"/>
      <c r="E393" s="65"/>
      <c r="F393" s="66"/>
      <c r="G393" s="66"/>
      <c r="H393" s="66"/>
      <c r="I393" s="61"/>
      <c r="J393" s="58"/>
    </row>
    <row r="394" spans="1:10" s="56" customFormat="1" ht="14.25" customHeight="1">
      <c r="A394" s="62"/>
      <c r="B394" s="83"/>
      <c r="C394" s="84"/>
      <c r="D394" s="64"/>
      <c r="E394" s="65"/>
      <c r="F394" s="66"/>
      <c r="G394" s="66"/>
      <c r="H394" s="66"/>
      <c r="I394" s="61"/>
      <c r="J394" s="58"/>
    </row>
    <row r="395" spans="1:10" s="56" customFormat="1" ht="14.25" customHeight="1">
      <c r="A395" s="62"/>
      <c r="B395" s="83"/>
      <c r="C395" s="84"/>
      <c r="D395" s="64"/>
      <c r="E395" s="65"/>
      <c r="F395" s="66"/>
      <c r="G395" s="66"/>
      <c r="H395" s="66"/>
      <c r="I395" s="61"/>
      <c r="J395" s="58"/>
    </row>
    <row r="396" spans="1:10" s="56" customFormat="1" ht="14.25" customHeight="1">
      <c r="A396" s="62"/>
      <c r="B396" s="83" t="s">
        <v>374</v>
      </c>
      <c r="C396" s="84"/>
      <c r="D396" s="64"/>
      <c r="E396" s="65"/>
      <c r="F396" s="66"/>
      <c r="G396" s="66"/>
      <c r="H396" s="66"/>
      <c r="I396" s="61"/>
      <c r="J396" s="58"/>
    </row>
    <row r="397" spans="1:10" s="56" customFormat="1" ht="14.25" customHeight="1">
      <c r="A397" s="49"/>
      <c r="B397" s="87"/>
      <c r="C397" s="86" t="s">
        <v>208</v>
      </c>
      <c r="D397" s="64"/>
      <c r="E397" s="65"/>
      <c r="F397" s="66"/>
      <c r="G397" s="66"/>
      <c r="H397" s="66"/>
      <c r="I397" s="61">
        <f t="shared" ref="I397:I403" si="52">PRODUCT(D397:H397)</f>
        <v>0</v>
      </c>
      <c r="J397" s="58"/>
    </row>
    <row r="398" spans="1:10" s="56" customFormat="1" ht="14.25" customHeight="1">
      <c r="A398" s="49"/>
      <c r="B398" s="69"/>
      <c r="C398" s="63"/>
      <c r="D398" s="64"/>
      <c r="E398" s="65"/>
      <c r="F398" s="66"/>
      <c r="G398" s="66"/>
      <c r="H398" s="70" t="s">
        <v>34</v>
      </c>
      <c r="I398" s="60">
        <f>SUM(I397:I397)</f>
        <v>0</v>
      </c>
      <c r="J398" s="55">
        <f>+I398+I398*$J$2</f>
        <v>0</v>
      </c>
    </row>
    <row r="399" spans="1:10" s="56" customFormat="1" ht="14.25" customHeight="1">
      <c r="A399" s="49"/>
      <c r="B399" s="87"/>
      <c r="C399" s="86"/>
      <c r="D399" s="64"/>
      <c r="E399" s="65"/>
      <c r="F399" s="66"/>
      <c r="G399" s="66"/>
      <c r="H399" s="66"/>
      <c r="I399" s="61"/>
      <c r="J399" s="58"/>
    </row>
    <row r="400" spans="1:10" s="56" customFormat="1" ht="14.25" customHeight="1">
      <c r="A400" s="49"/>
      <c r="B400" s="87"/>
      <c r="C400" s="86"/>
      <c r="D400" s="64"/>
      <c r="E400" s="65"/>
      <c r="F400" s="66"/>
      <c r="G400" s="66"/>
      <c r="H400" s="66"/>
      <c r="I400" s="61"/>
      <c r="J400" s="58"/>
    </row>
    <row r="401" spans="1:10" s="56" customFormat="1" ht="14.25" customHeight="1">
      <c r="A401" s="49"/>
      <c r="B401" s="98" t="s">
        <v>375</v>
      </c>
      <c r="C401" s="86" t="s">
        <v>208</v>
      </c>
      <c r="D401" s="64"/>
      <c r="E401" s="65"/>
      <c r="F401" s="66"/>
      <c r="G401" s="66"/>
      <c r="H401" s="66"/>
      <c r="I401" s="61">
        <f t="shared" si="52"/>
        <v>0</v>
      </c>
      <c r="J401" s="58"/>
    </row>
    <row r="402" spans="1:10" s="56" customFormat="1" ht="14.25" customHeight="1">
      <c r="A402" s="49"/>
      <c r="B402" s="87"/>
      <c r="C402" s="86" t="s">
        <v>208</v>
      </c>
      <c r="D402" s="64"/>
      <c r="E402" s="65"/>
      <c r="F402" s="66"/>
      <c r="G402" s="66"/>
      <c r="H402" s="66"/>
      <c r="I402" s="61">
        <f t="shared" si="52"/>
        <v>0</v>
      </c>
      <c r="J402" s="58"/>
    </row>
    <row r="403" spans="1:10" s="56" customFormat="1" ht="14.25" customHeight="1">
      <c r="A403" s="49"/>
      <c r="B403" s="87"/>
      <c r="C403" s="86" t="s">
        <v>208</v>
      </c>
      <c r="D403" s="64"/>
      <c r="E403" s="65"/>
      <c r="F403" s="66"/>
      <c r="G403" s="66"/>
      <c r="H403" s="66"/>
      <c r="I403" s="61">
        <f t="shared" si="52"/>
        <v>0</v>
      </c>
      <c r="J403" s="58"/>
    </row>
    <row r="404" spans="1:10" s="56" customFormat="1" ht="14.25" customHeight="1">
      <c r="A404" s="49"/>
      <c r="B404" s="69"/>
      <c r="C404" s="63"/>
      <c r="D404" s="64"/>
      <c r="E404" s="65"/>
      <c r="F404" s="66"/>
      <c r="G404" s="66"/>
      <c r="H404" s="70" t="s">
        <v>34</v>
      </c>
      <c r="I404" s="60">
        <f>SUM(I401:I403)</f>
        <v>0</v>
      </c>
      <c r="J404" s="55">
        <f>+I404+I404*$J$2</f>
        <v>0</v>
      </c>
    </row>
    <row r="405" spans="1:10" s="56" customFormat="1" ht="14.25" customHeight="1">
      <c r="A405" s="62"/>
      <c r="B405" s="83" t="s">
        <v>459</v>
      </c>
      <c r="C405" s="84"/>
      <c r="D405" s="64"/>
      <c r="E405" s="65"/>
      <c r="F405" s="66"/>
      <c r="G405" s="66"/>
      <c r="H405" s="66"/>
      <c r="I405" s="61"/>
      <c r="J405" s="58"/>
    </row>
    <row r="406" spans="1:10" s="56" customFormat="1" ht="14.25" customHeight="1">
      <c r="A406" s="49"/>
      <c r="B406" s="87" t="s">
        <v>351</v>
      </c>
      <c r="C406" s="86" t="s">
        <v>208</v>
      </c>
      <c r="D406" s="64"/>
      <c r="E406" s="65"/>
      <c r="F406" s="66"/>
      <c r="G406" s="66"/>
      <c r="H406" s="66"/>
      <c r="I406" s="61">
        <f t="shared" ref="I406:I407" si="53">PRODUCT(D406:H406)</f>
        <v>0</v>
      </c>
      <c r="J406" s="55"/>
    </row>
    <row r="407" spans="1:10" s="56" customFormat="1" ht="14.25" customHeight="1">
      <c r="A407" s="49"/>
      <c r="B407" s="87" t="s">
        <v>460</v>
      </c>
      <c r="C407" s="86" t="s">
        <v>208</v>
      </c>
      <c r="D407" s="64"/>
      <c r="E407" s="65"/>
      <c r="F407" s="66"/>
      <c r="G407" s="66"/>
      <c r="H407" s="66"/>
      <c r="I407" s="61">
        <f t="shared" si="53"/>
        <v>0</v>
      </c>
      <c r="J407" s="55"/>
    </row>
    <row r="408" spans="1:10" s="56" customFormat="1" ht="14.25" customHeight="1">
      <c r="A408" s="49"/>
      <c r="B408" s="87"/>
      <c r="C408" s="86"/>
      <c r="D408" s="64"/>
      <c r="E408" s="65"/>
      <c r="F408" s="66"/>
      <c r="G408" s="66"/>
      <c r="H408" s="70" t="s">
        <v>34</v>
      </c>
      <c r="I408" s="61">
        <f>SUM(I406:I407)</f>
        <v>0</v>
      </c>
      <c r="J408" s="55">
        <f t="shared" ref="J408" si="54">+I408+I408*$J$2</f>
        <v>0</v>
      </c>
    </row>
    <row r="409" spans="1:10" s="56" customFormat="1" ht="14.25" customHeight="1">
      <c r="A409" s="49"/>
      <c r="B409" s="87"/>
      <c r="C409" s="86"/>
      <c r="D409" s="64"/>
      <c r="E409" s="65"/>
      <c r="F409" s="66"/>
      <c r="G409" s="66"/>
      <c r="H409" s="66"/>
      <c r="I409" s="61"/>
      <c r="J409" s="58"/>
    </row>
    <row r="410" spans="1:10" s="56" customFormat="1" ht="14.25" customHeight="1">
      <c r="A410" s="62"/>
      <c r="B410" s="83" t="s">
        <v>320</v>
      </c>
      <c r="C410" s="84" t="s">
        <v>324</v>
      </c>
      <c r="D410" s="64">
        <v>1</v>
      </c>
      <c r="E410" s="65"/>
      <c r="F410" s="66"/>
      <c r="G410" s="66"/>
      <c r="H410" s="66"/>
      <c r="I410" s="61">
        <f t="shared" ref="I410:I414" si="55">PRODUCT(D410:H410)</f>
        <v>1</v>
      </c>
      <c r="J410" s="58"/>
    </row>
    <row r="411" spans="1:10" s="56" customFormat="1" ht="14.25" customHeight="1">
      <c r="A411" s="62"/>
      <c r="B411" s="83" t="s">
        <v>321</v>
      </c>
      <c r="C411" s="84" t="s">
        <v>324</v>
      </c>
      <c r="D411" s="64">
        <v>1</v>
      </c>
      <c r="E411" s="65"/>
      <c r="F411" s="66"/>
      <c r="G411" s="66"/>
      <c r="H411" s="66"/>
      <c r="I411" s="61">
        <f t="shared" si="55"/>
        <v>1</v>
      </c>
      <c r="J411" s="58"/>
    </row>
    <row r="412" spans="1:10" s="56" customFormat="1" ht="14.25" customHeight="1">
      <c r="A412" s="62"/>
      <c r="B412" s="83" t="s">
        <v>322</v>
      </c>
      <c r="C412" s="84" t="s">
        <v>324</v>
      </c>
      <c r="D412" s="64"/>
      <c r="E412" s="65"/>
      <c r="F412" s="66"/>
      <c r="G412" s="66"/>
      <c r="H412" s="66"/>
      <c r="I412" s="61">
        <f t="shared" si="55"/>
        <v>0</v>
      </c>
      <c r="J412" s="58"/>
    </row>
    <row r="413" spans="1:10" s="56" customFormat="1" ht="14.25" customHeight="1">
      <c r="A413" s="62"/>
      <c r="B413" s="83" t="s">
        <v>323</v>
      </c>
      <c r="C413" s="84" t="s">
        <v>324</v>
      </c>
      <c r="D413" s="64">
        <v>2</v>
      </c>
      <c r="E413" s="65"/>
      <c r="F413" s="66"/>
      <c r="G413" s="66"/>
      <c r="H413" s="66"/>
      <c r="I413" s="61">
        <f t="shared" si="55"/>
        <v>2</v>
      </c>
      <c r="J413" s="58"/>
    </row>
    <row r="414" spans="1:10" s="56" customFormat="1" ht="14.25" customHeight="1">
      <c r="A414" s="62"/>
      <c r="B414" s="83" t="s">
        <v>1367</v>
      </c>
      <c r="C414" s="84" t="s">
        <v>1042</v>
      </c>
      <c r="D414" s="64">
        <v>2</v>
      </c>
      <c r="E414" s="65"/>
      <c r="F414" s="66"/>
      <c r="G414" s="66"/>
      <c r="H414" s="66"/>
      <c r="I414" s="61">
        <f t="shared" si="55"/>
        <v>2</v>
      </c>
      <c r="J414" s="58"/>
    </row>
    <row r="415" spans="1:10" s="56" customFormat="1" ht="14.25" customHeight="1">
      <c r="A415" s="88"/>
      <c r="B415" s="85"/>
      <c r="C415" s="86"/>
      <c r="D415" s="64"/>
      <c r="E415" s="65"/>
      <c r="F415" s="66"/>
      <c r="G415" s="66"/>
      <c r="H415" s="66"/>
      <c r="I415" s="61"/>
      <c r="J415" s="58"/>
    </row>
    <row r="416" spans="1:10" s="56" customFormat="1" ht="14.25" customHeight="1">
      <c r="A416" s="89"/>
      <c r="B416" s="83"/>
      <c r="C416" s="84"/>
      <c r="D416" s="64"/>
      <c r="E416" s="65"/>
      <c r="F416" s="66"/>
      <c r="G416" s="66"/>
      <c r="H416" s="66"/>
      <c r="I416" s="61"/>
      <c r="J416" s="58"/>
    </row>
    <row r="417" spans="1:12" s="56" customFormat="1" ht="14.25" customHeight="1">
      <c r="A417" s="62" t="s">
        <v>9</v>
      </c>
      <c r="B417" s="50" t="s">
        <v>33</v>
      </c>
      <c r="C417" s="51"/>
      <c r="D417" s="64"/>
      <c r="E417" s="65"/>
      <c r="F417" s="66"/>
      <c r="G417" s="66"/>
      <c r="H417" s="66"/>
      <c r="I417" s="61"/>
      <c r="J417" s="58"/>
    </row>
    <row r="418" spans="1:12" s="56" customFormat="1" ht="14.25" customHeight="1">
      <c r="A418" s="62">
        <v>1</v>
      </c>
      <c r="B418" s="4" t="s">
        <v>863</v>
      </c>
      <c r="C418" s="51"/>
      <c r="D418" s="64"/>
      <c r="E418" s="65"/>
      <c r="F418" s="66"/>
      <c r="G418" s="66"/>
      <c r="H418" s="66"/>
      <c r="I418" s="61"/>
      <c r="J418" s="58"/>
    </row>
    <row r="419" spans="1:12" s="56" customFormat="1" ht="14.25" customHeight="1">
      <c r="A419" s="62"/>
      <c r="B419" s="81" t="s">
        <v>149</v>
      </c>
      <c r="C419" s="51"/>
      <c r="D419" s="64"/>
      <c r="E419" s="65"/>
      <c r="F419" s="66"/>
      <c r="G419" s="66"/>
      <c r="H419" s="66"/>
      <c r="I419" s="61"/>
      <c r="J419" s="58"/>
      <c r="K419" s="90"/>
      <c r="L419" s="115" t="s">
        <v>959</v>
      </c>
    </row>
    <row r="420" spans="1:12" s="56" customFormat="1" ht="14.25" customHeight="1">
      <c r="A420" s="62"/>
      <c r="B420" s="56" t="s">
        <v>937</v>
      </c>
      <c r="C420" s="86" t="s">
        <v>208</v>
      </c>
      <c r="D420" s="64">
        <v>1</v>
      </c>
      <c r="E420" s="64">
        <v>18.7</v>
      </c>
      <c r="F420" s="64"/>
      <c r="G420" s="64">
        <v>4</v>
      </c>
      <c r="H420" s="64"/>
      <c r="I420" s="61">
        <f t="shared" ref="I420:I432" si="56">PRODUCT(D420:H420)</f>
        <v>74.8</v>
      </c>
      <c r="J420" s="58"/>
      <c r="K420" s="90"/>
      <c r="L420" s="56">
        <f t="shared" ref="L420:L432" si="57">+D420*E420</f>
        <v>18.7</v>
      </c>
    </row>
    <row r="421" spans="1:12" s="56" customFormat="1" ht="14.25" customHeight="1">
      <c r="A421" s="62"/>
      <c r="B421" s="69" t="s">
        <v>301</v>
      </c>
      <c r="C421" s="86" t="s">
        <v>208</v>
      </c>
      <c r="D421" s="64">
        <v>-1</v>
      </c>
      <c r="E421" s="65">
        <v>1</v>
      </c>
      <c r="F421" s="64"/>
      <c r="G421" s="66">
        <v>2.4</v>
      </c>
      <c r="H421" s="64"/>
      <c r="I421" s="61">
        <f t="shared" si="56"/>
        <v>-2.4</v>
      </c>
      <c r="J421" s="58"/>
      <c r="K421" s="90"/>
      <c r="L421" s="56">
        <f t="shared" si="57"/>
        <v>-1</v>
      </c>
    </row>
    <row r="422" spans="1:12" s="56" customFormat="1" ht="14.25" customHeight="1">
      <c r="A422" s="62"/>
      <c r="B422" s="72" t="s">
        <v>938</v>
      </c>
      <c r="C422" s="86" t="s">
        <v>208</v>
      </c>
      <c r="D422" s="64">
        <v>1</v>
      </c>
      <c r="E422" s="65">
        <v>11</v>
      </c>
      <c r="F422" s="66"/>
      <c r="G422" s="66">
        <v>4</v>
      </c>
      <c r="H422" s="64"/>
      <c r="I422" s="61">
        <f t="shared" si="56"/>
        <v>44</v>
      </c>
      <c r="J422" s="58"/>
      <c r="K422" s="90"/>
      <c r="L422" s="56">
        <f t="shared" si="57"/>
        <v>11</v>
      </c>
    </row>
    <row r="423" spans="1:12" s="56" customFormat="1" ht="14.25" customHeight="1">
      <c r="A423" s="62"/>
      <c r="B423" s="72" t="s">
        <v>939</v>
      </c>
      <c r="C423" s="86" t="s">
        <v>208</v>
      </c>
      <c r="D423" s="64">
        <v>2</v>
      </c>
      <c r="E423" s="65">
        <v>1.98</v>
      </c>
      <c r="F423" s="66"/>
      <c r="G423" s="66">
        <v>4</v>
      </c>
      <c r="H423" s="64"/>
      <c r="I423" s="61">
        <f t="shared" si="56"/>
        <v>15.84</v>
      </c>
      <c r="J423" s="58"/>
      <c r="K423" s="90"/>
      <c r="L423" s="56">
        <f t="shared" si="57"/>
        <v>3.96</v>
      </c>
    </row>
    <row r="424" spans="1:12" s="56" customFormat="1" ht="14.25" customHeight="1">
      <c r="A424" s="62"/>
      <c r="B424" s="72"/>
      <c r="C424" s="86" t="s">
        <v>208</v>
      </c>
      <c r="D424" s="64">
        <v>1</v>
      </c>
      <c r="E424" s="65">
        <v>0.68899999999999995</v>
      </c>
      <c r="F424" s="66"/>
      <c r="G424" s="66">
        <v>4</v>
      </c>
      <c r="H424" s="64"/>
      <c r="I424" s="61">
        <f t="shared" si="56"/>
        <v>2.7559999999999998</v>
      </c>
      <c r="J424" s="58"/>
      <c r="K424" s="90"/>
      <c r="L424" s="56">
        <f t="shared" si="57"/>
        <v>0.68899999999999995</v>
      </c>
    </row>
    <row r="425" spans="1:12" s="56" customFormat="1" ht="14.25" customHeight="1">
      <c r="A425" s="62"/>
      <c r="B425" s="72" t="s">
        <v>940</v>
      </c>
      <c r="C425" s="86" t="s">
        <v>208</v>
      </c>
      <c r="D425" s="64">
        <v>1</v>
      </c>
      <c r="E425" s="65">
        <f>3.19+0.9</f>
        <v>4.09</v>
      </c>
      <c r="F425" s="66"/>
      <c r="G425" s="66">
        <v>4</v>
      </c>
      <c r="H425" s="64"/>
      <c r="I425" s="61">
        <f t="shared" si="56"/>
        <v>16.36</v>
      </c>
      <c r="J425" s="58"/>
      <c r="K425" s="90"/>
      <c r="L425" s="56">
        <f t="shared" si="57"/>
        <v>4.09</v>
      </c>
    </row>
    <row r="426" spans="1:12" s="56" customFormat="1" ht="14.25" customHeight="1">
      <c r="A426" s="62"/>
      <c r="B426" s="72" t="s">
        <v>941</v>
      </c>
      <c r="C426" s="86" t="s">
        <v>208</v>
      </c>
      <c r="D426" s="64">
        <v>1</v>
      </c>
      <c r="E426" s="65">
        <v>2.3540000000000001</v>
      </c>
      <c r="F426" s="66"/>
      <c r="G426" s="66">
        <v>4</v>
      </c>
      <c r="H426" s="64"/>
      <c r="I426" s="61">
        <f t="shared" si="56"/>
        <v>9.4160000000000004</v>
      </c>
      <c r="J426" s="58"/>
      <c r="K426" s="90"/>
      <c r="L426" s="56">
        <f t="shared" si="57"/>
        <v>2.3540000000000001</v>
      </c>
    </row>
    <row r="427" spans="1:12" s="56" customFormat="1" ht="14.25" customHeight="1">
      <c r="A427" s="62"/>
      <c r="B427" s="72" t="s">
        <v>942</v>
      </c>
      <c r="C427" s="86" t="s">
        <v>208</v>
      </c>
      <c r="D427" s="64">
        <v>1</v>
      </c>
      <c r="E427" s="65">
        <v>4.2</v>
      </c>
      <c r="F427" s="66"/>
      <c r="G427" s="66">
        <v>2.7</v>
      </c>
      <c r="H427" s="64"/>
      <c r="I427" s="61">
        <f t="shared" si="56"/>
        <v>11.340000000000002</v>
      </c>
      <c r="J427" s="58"/>
      <c r="K427" s="90"/>
      <c r="L427" s="56">
        <f t="shared" si="57"/>
        <v>4.2</v>
      </c>
    </row>
    <row r="428" spans="1:12" s="56" customFormat="1" ht="14.25" customHeight="1">
      <c r="A428" s="62"/>
      <c r="B428" s="72"/>
      <c r="C428" s="86" t="s">
        <v>208</v>
      </c>
      <c r="D428" s="64">
        <v>3</v>
      </c>
      <c r="E428" s="65">
        <v>1.44</v>
      </c>
      <c r="F428" s="66"/>
      <c r="G428" s="66">
        <v>2.7</v>
      </c>
      <c r="H428" s="64"/>
      <c r="I428" s="61">
        <f t="shared" si="56"/>
        <v>11.664000000000001</v>
      </c>
      <c r="J428" s="58"/>
      <c r="K428" s="90"/>
      <c r="L428" s="56">
        <f t="shared" si="57"/>
        <v>4.32</v>
      </c>
    </row>
    <row r="429" spans="1:12" s="56" customFormat="1" ht="14.25" customHeight="1">
      <c r="A429" s="62"/>
      <c r="B429" s="72" t="s">
        <v>301</v>
      </c>
      <c r="C429" s="86" t="s">
        <v>208</v>
      </c>
      <c r="D429" s="64">
        <v>-3</v>
      </c>
      <c r="E429" s="65">
        <v>0.7</v>
      </c>
      <c r="F429" s="66"/>
      <c r="G429" s="66">
        <v>2.4</v>
      </c>
      <c r="H429" s="64"/>
      <c r="I429" s="61">
        <f t="shared" si="56"/>
        <v>-5.0399999999999991</v>
      </c>
      <c r="J429" s="58"/>
      <c r="K429" s="90"/>
      <c r="L429" s="56">
        <f t="shared" si="57"/>
        <v>-2.0999999999999996</v>
      </c>
    </row>
    <row r="430" spans="1:12" s="56" customFormat="1" ht="14.25" customHeight="1">
      <c r="A430" s="62"/>
      <c r="B430" s="67" t="s">
        <v>943</v>
      </c>
      <c r="C430" s="86" t="s">
        <v>208</v>
      </c>
      <c r="D430" s="64">
        <v>1</v>
      </c>
      <c r="E430" s="64">
        <v>14</v>
      </c>
      <c r="F430" s="64"/>
      <c r="G430" s="64">
        <v>4</v>
      </c>
      <c r="H430" s="64"/>
      <c r="I430" s="61">
        <f t="shared" si="56"/>
        <v>56</v>
      </c>
      <c r="J430" s="58"/>
      <c r="K430" s="90"/>
      <c r="L430" s="56">
        <f t="shared" si="57"/>
        <v>14</v>
      </c>
    </row>
    <row r="431" spans="1:12" s="56" customFormat="1" ht="14.25" customHeight="1">
      <c r="A431" s="62"/>
      <c r="B431" s="67"/>
      <c r="C431" s="86" t="s">
        <v>208</v>
      </c>
      <c r="D431" s="64">
        <v>1</v>
      </c>
      <c r="E431" s="64">
        <v>7.9</v>
      </c>
      <c r="F431" s="66"/>
      <c r="G431" s="66">
        <v>4</v>
      </c>
      <c r="H431" s="64"/>
      <c r="I431" s="61">
        <f t="shared" si="56"/>
        <v>31.6</v>
      </c>
      <c r="J431" s="58"/>
      <c r="K431" s="90"/>
      <c r="L431" s="56">
        <f t="shared" si="57"/>
        <v>7.9</v>
      </c>
    </row>
    <row r="432" spans="1:12" s="56" customFormat="1" ht="14.25" customHeight="1">
      <c r="A432" s="62"/>
      <c r="B432" s="67" t="s">
        <v>944</v>
      </c>
      <c r="C432" s="86" t="s">
        <v>208</v>
      </c>
      <c r="D432" s="64">
        <v>-18</v>
      </c>
      <c r="E432" s="64">
        <v>1.1000000000000001</v>
      </c>
      <c r="F432" s="66"/>
      <c r="G432" s="66">
        <v>2.95</v>
      </c>
      <c r="H432" s="64"/>
      <c r="I432" s="61">
        <f t="shared" si="56"/>
        <v>-58.410000000000004</v>
      </c>
      <c r="J432" s="58"/>
      <c r="K432" s="90"/>
      <c r="L432" s="56">
        <f t="shared" si="57"/>
        <v>-19.8</v>
      </c>
    </row>
    <row r="433" spans="1:14" s="56" customFormat="1" ht="14.25" customHeight="1">
      <c r="A433" s="49"/>
      <c r="B433" s="69"/>
      <c r="C433" s="63"/>
      <c r="D433" s="64"/>
      <c r="E433" s="65"/>
      <c r="F433" s="66"/>
      <c r="G433" s="66"/>
      <c r="H433" s="70" t="s">
        <v>34</v>
      </c>
      <c r="I433" s="60">
        <f>SUM(I420:I432)</f>
        <v>207.92600000000002</v>
      </c>
      <c r="J433" s="55">
        <f>+I433+I433*$J$2</f>
        <v>228.71860000000001</v>
      </c>
      <c r="L433" s="56">
        <f>SUM(L420:L432)</f>
        <v>48.313000000000002</v>
      </c>
      <c r="M433" s="56">
        <v>2</v>
      </c>
      <c r="N433" s="56">
        <f>+L433*M433</f>
        <v>96.626000000000005</v>
      </c>
    </row>
    <row r="434" spans="1:14" s="56" customFormat="1" ht="14.25" customHeight="1">
      <c r="A434" s="62"/>
      <c r="B434" s="50"/>
      <c r="C434" s="51"/>
      <c r="D434" s="64"/>
      <c r="E434" s="65"/>
      <c r="F434" s="66"/>
      <c r="G434" s="66"/>
      <c r="H434" s="66"/>
      <c r="I434" s="61"/>
      <c r="J434" s="58"/>
      <c r="K434" s="90"/>
    </row>
    <row r="435" spans="1:14" s="56" customFormat="1" ht="14.25" customHeight="1">
      <c r="A435" s="62">
        <v>2</v>
      </c>
      <c r="B435" s="4" t="s">
        <v>945</v>
      </c>
      <c r="C435" s="51"/>
      <c r="D435" s="64"/>
      <c r="E435" s="65"/>
      <c r="F435" s="66"/>
      <c r="G435" s="66"/>
      <c r="H435" s="66"/>
      <c r="I435" s="61"/>
      <c r="J435" s="58"/>
    </row>
    <row r="436" spans="1:14" s="56" customFormat="1" ht="14.25" customHeight="1">
      <c r="A436" s="62"/>
      <c r="B436" s="72"/>
      <c r="C436" s="86" t="s">
        <v>208</v>
      </c>
      <c r="D436" s="64"/>
      <c r="E436" s="65"/>
      <c r="F436" s="66"/>
      <c r="G436" s="66"/>
      <c r="H436" s="64"/>
      <c r="I436" s="61">
        <f t="shared" ref="I436:I438" si="58">PRODUCT(D436:H436)</f>
        <v>0</v>
      </c>
      <c r="J436" s="58"/>
    </row>
    <row r="437" spans="1:14" s="56" customFormat="1" ht="14.25" customHeight="1">
      <c r="A437" s="62"/>
      <c r="B437" s="72"/>
      <c r="C437" s="86" t="s">
        <v>208</v>
      </c>
      <c r="D437" s="64"/>
      <c r="E437" s="65"/>
      <c r="F437" s="66"/>
      <c r="G437" s="66"/>
      <c r="H437" s="64"/>
      <c r="I437" s="61">
        <f t="shared" si="58"/>
        <v>0</v>
      </c>
      <c r="J437" s="58"/>
    </row>
    <row r="438" spans="1:14" s="56" customFormat="1" ht="14.25" customHeight="1">
      <c r="A438" s="62"/>
      <c r="B438" s="72"/>
      <c r="C438" s="86" t="s">
        <v>208</v>
      </c>
      <c r="D438" s="64"/>
      <c r="E438" s="65"/>
      <c r="F438" s="66"/>
      <c r="G438" s="66"/>
      <c r="H438" s="64"/>
      <c r="I438" s="61">
        <f t="shared" si="58"/>
        <v>0</v>
      </c>
      <c r="J438" s="58"/>
    </row>
    <row r="439" spans="1:14" s="56" customFormat="1" ht="14.25" customHeight="1">
      <c r="A439" s="49"/>
      <c r="B439" s="69"/>
      <c r="C439" s="63"/>
      <c r="D439" s="64"/>
      <c r="E439" s="65"/>
      <c r="F439" s="66"/>
      <c r="G439" s="66"/>
      <c r="H439" s="70" t="s">
        <v>34</v>
      </c>
      <c r="I439" s="60">
        <f>SUM(I436:I438)</f>
        <v>0</v>
      </c>
      <c r="J439" s="55">
        <f>+I439+I439*$J$2</f>
        <v>0</v>
      </c>
    </row>
    <row r="440" spans="1:14" s="56" customFormat="1" ht="14.25" customHeight="1">
      <c r="A440" s="62"/>
      <c r="B440" s="50"/>
      <c r="C440" s="51"/>
      <c r="D440" s="64"/>
      <c r="E440" s="65"/>
      <c r="F440" s="66"/>
      <c r="G440" s="66"/>
      <c r="H440" s="66"/>
      <c r="I440" s="61"/>
      <c r="J440" s="58"/>
    </row>
    <row r="441" spans="1:14" s="56" customFormat="1" ht="14.25" customHeight="1">
      <c r="A441" s="62"/>
      <c r="B441" s="50"/>
      <c r="C441" s="51"/>
      <c r="D441" s="64"/>
      <c r="E441" s="65"/>
      <c r="F441" s="66"/>
      <c r="G441" s="66"/>
      <c r="H441" s="66"/>
      <c r="I441" s="61"/>
      <c r="J441" s="58"/>
    </row>
    <row r="442" spans="1:14" s="56" customFormat="1" ht="14.25" customHeight="1">
      <c r="A442" s="62">
        <v>3</v>
      </c>
      <c r="B442" s="13" t="s">
        <v>864</v>
      </c>
      <c r="C442" s="51"/>
      <c r="D442" s="64"/>
      <c r="E442" s="65"/>
      <c r="F442" s="66"/>
      <c r="G442" s="66"/>
      <c r="H442" s="66"/>
      <c r="I442" s="61"/>
      <c r="J442" s="58"/>
    </row>
    <row r="443" spans="1:14" s="56" customFormat="1" ht="14.25" customHeight="1">
      <c r="A443" s="62"/>
      <c r="B443" s="67"/>
      <c r="C443" s="64" t="s">
        <v>208</v>
      </c>
      <c r="D443" s="64"/>
      <c r="E443" s="64"/>
      <c r="F443" s="64"/>
      <c r="G443" s="64"/>
      <c r="H443" s="64"/>
      <c r="I443" s="61">
        <f t="shared" ref="I443" si="59">PRODUCT(D443:H443)</f>
        <v>0</v>
      </c>
      <c r="J443" s="58"/>
    </row>
    <row r="444" spans="1:14" s="56" customFormat="1" ht="14.25" customHeight="1">
      <c r="A444" s="62"/>
      <c r="B444" s="67"/>
      <c r="C444" s="64"/>
      <c r="D444" s="64"/>
      <c r="E444" s="64"/>
      <c r="F444" s="64"/>
      <c r="G444" s="64"/>
      <c r="H444" s="70" t="s">
        <v>34</v>
      </c>
      <c r="I444" s="60">
        <f>SUM(I443:I443)</f>
        <v>0</v>
      </c>
      <c r="J444" s="55">
        <f>+I444+I444*$J$2</f>
        <v>0</v>
      </c>
    </row>
    <row r="445" spans="1:14" s="56" customFormat="1" ht="14.25" customHeight="1">
      <c r="A445" s="62"/>
      <c r="B445" s="67"/>
      <c r="C445" s="64"/>
      <c r="D445" s="64"/>
      <c r="E445" s="64"/>
      <c r="F445" s="64"/>
      <c r="G445" s="64"/>
      <c r="H445" s="64"/>
      <c r="I445" s="71"/>
      <c r="J445" s="58"/>
    </row>
    <row r="446" spans="1:14" s="56" customFormat="1" ht="14.25" customHeight="1">
      <c r="A446" s="62">
        <v>4</v>
      </c>
      <c r="B446" s="13" t="s">
        <v>865</v>
      </c>
      <c r="C446" s="51"/>
      <c r="D446" s="64"/>
      <c r="E446" s="65"/>
      <c r="F446" s="66"/>
      <c r="G446" s="66"/>
      <c r="H446" s="66"/>
      <c r="I446" s="61"/>
      <c r="J446" s="58"/>
      <c r="L446" s="115" t="s">
        <v>959</v>
      </c>
    </row>
    <row r="447" spans="1:14" s="56" customFormat="1" ht="14.25" customHeight="1">
      <c r="A447" s="62"/>
      <c r="B447" s="56" t="s">
        <v>947</v>
      </c>
      <c r="C447" s="86" t="s">
        <v>208</v>
      </c>
      <c r="D447" s="64">
        <v>1</v>
      </c>
      <c r="E447" s="64">
        <v>20.87</v>
      </c>
      <c r="F447" s="64"/>
      <c r="G447" s="64">
        <v>3.6</v>
      </c>
      <c r="H447" s="64"/>
      <c r="I447" s="61">
        <f t="shared" ref="I447:I459" si="60">PRODUCT(D447:H447)</f>
        <v>75.132000000000005</v>
      </c>
      <c r="J447" s="58"/>
      <c r="K447" s="90"/>
      <c r="L447" s="56">
        <f>+D447*E447</f>
        <v>20.87</v>
      </c>
    </row>
    <row r="448" spans="1:14" s="56" customFormat="1" ht="14.25" customHeight="1">
      <c r="A448" s="62"/>
      <c r="B448" s="69" t="s">
        <v>948</v>
      </c>
      <c r="C448" s="86" t="s">
        <v>208</v>
      </c>
      <c r="D448" s="64">
        <v>1</v>
      </c>
      <c r="E448" s="65">
        <v>13.42</v>
      </c>
      <c r="F448" s="64"/>
      <c r="G448" s="66">
        <v>3.6</v>
      </c>
      <c r="H448" s="64"/>
      <c r="I448" s="61">
        <f t="shared" si="60"/>
        <v>48.311999999999998</v>
      </c>
      <c r="J448" s="58"/>
      <c r="K448" s="90"/>
      <c r="L448" s="56">
        <f t="shared" ref="L448:L454" si="61">+D448*E448</f>
        <v>13.42</v>
      </c>
    </row>
    <row r="449" spans="1:12" s="56" customFormat="1" ht="14.25" customHeight="1">
      <c r="A449" s="62"/>
      <c r="B449" s="72" t="s">
        <v>949</v>
      </c>
      <c r="C449" s="86" t="s">
        <v>208</v>
      </c>
      <c r="D449" s="64">
        <v>1</v>
      </c>
      <c r="E449" s="65">
        <v>10.7</v>
      </c>
      <c r="F449" s="66"/>
      <c r="G449" s="66">
        <v>3.6</v>
      </c>
      <c r="H449" s="64"/>
      <c r="I449" s="61">
        <f t="shared" si="60"/>
        <v>38.519999999999996</v>
      </c>
      <c r="J449" s="58"/>
      <c r="K449" s="90"/>
      <c r="L449" s="56">
        <f t="shared" si="61"/>
        <v>10.7</v>
      </c>
    </row>
    <row r="450" spans="1:12" s="56" customFormat="1" ht="14.25" customHeight="1">
      <c r="A450" s="62"/>
      <c r="B450" s="72" t="s">
        <v>950</v>
      </c>
      <c r="C450" s="86" t="s">
        <v>208</v>
      </c>
      <c r="D450" s="64">
        <v>1</v>
      </c>
      <c r="E450" s="65">
        <v>6.2</v>
      </c>
      <c r="F450" s="66"/>
      <c r="G450" s="66">
        <f>3.6-0.85</f>
        <v>2.75</v>
      </c>
      <c r="H450" s="64"/>
      <c r="I450" s="61">
        <f t="shared" si="60"/>
        <v>17.05</v>
      </c>
      <c r="J450" s="58"/>
      <c r="K450" s="90"/>
    </row>
    <row r="451" spans="1:12" s="56" customFormat="1" ht="14.25" customHeight="1">
      <c r="A451" s="62"/>
      <c r="B451" s="72" t="s">
        <v>951</v>
      </c>
      <c r="C451" s="86" t="s">
        <v>208</v>
      </c>
      <c r="D451" s="64">
        <v>-4</v>
      </c>
      <c r="E451" s="65">
        <v>1.1000000000000001</v>
      </c>
      <c r="F451" s="66"/>
      <c r="G451" s="66">
        <v>2.1</v>
      </c>
      <c r="H451" s="64"/>
      <c r="I451" s="61">
        <f t="shared" si="60"/>
        <v>-9.240000000000002</v>
      </c>
      <c r="J451" s="58"/>
      <c r="K451" s="90"/>
    </row>
    <row r="452" spans="1:12" s="56" customFormat="1" ht="14.25" customHeight="1">
      <c r="A452" s="62"/>
      <c r="B452" s="72" t="s">
        <v>952</v>
      </c>
      <c r="C452" s="86" t="s">
        <v>208</v>
      </c>
      <c r="D452" s="64">
        <v>3</v>
      </c>
      <c r="E452" s="65">
        <v>0.26</v>
      </c>
      <c r="F452" s="66"/>
      <c r="G452" s="66">
        <v>3.6</v>
      </c>
      <c r="H452" s="64"/>
      <c r="I452" s="61">
        <f t="shared" si="60"/>
        <v>2.8080000000000003</v>
      </c>
      <c r="J452" s="58"/>
      <c r="K452" s="90"/>
      <c r="L452" s="56">
        <f t="shared" si="61"/>
        <v>0.78</v>
      </c>
    </row>
    <row r="453" spans="1:12" s="56" customFormat="1" ht="14.25" customHeight="1">
      <c r="A453" s="62"/>
      <c r="B453" s="72" t="s">
        <v>954</v>
      </c>
      <c r="C453" s="86" t="s">
        <v>208</v>
      </c>
      <c r="D453" s="64">
        <v>1</v>
      </c>
      <c r="E453" s="65">
        <v>2.4</v>
      </c>
      <c r="F453" s="66"/>
      <c r="G453" s="66">
        <v>3.6</v>
      </c>
      <c r="H453" s="64"/>
      <c r="I453" s="61">
        <f t="shared" si="60"/>
        <v>8.64</v>
      </c>
      <c r="J453" s="58"/>
      <c r="K453" s="90"/>
      <c r="L453" s="56">
        <f t="shared" si="61"/>
        <v>2.4</v>
      </c>
    </row>
    <row r="454" spans="1:12" s="56" customFormat="1" ht="14.25" customHeight="1">
      <c r="A454" s="62"/>
      <c r="B454" s="72" t="s">
        <v>953</v>
      </c>
      <c r="C454" s="86" t="s">
        <v>208</v>
      </c>
      <c r="D454" s="64">
        <v>4</v>
      </c>
      <c r="E454" s="65">
        <f>0.45*4</f>
        <v>1.8</v>
      </c>
      <c r="F454" s="66"/>
      <c r="G454" s="66">
        <v>3.6</v>
      </c>
      <c r="H454" s="64"/>
      <c r="I454" s="61">
        <f t="shared" si="60"/>
        <v>25.92</v>
      </c>
      <c r="J454" s="58"/>
      <c r="K454" s="90"/>
      <c r="L454" s="56">
        <f t="shared" si="61"/>
        <v>7.2</v>
      </c>
    </row>
    <row r="455" spans="1:12" s="56" customFormat="1" ht="14.25" customHeight="1">
      <c r="A455" s="62"/>
      <c r="B455" s="72"/>
      <c r="C455" s="86" t="s">
        <v>208</v>
      </c>
      <c r="D455" s="64"/>
      <c r="E455" s="65"/>
      <c r="F455" s="66"/>
      <c r="G455" s="66"/>
      <c r="H455" s="64"/>
      <c r="I455" s="61">
        <f t="shared" si="60"/>
        <v>0</v>
      </c>
      <c r="J455" s="58"/>
      <c r="K455" s="90"/>
    </row>
    <row r="456" spans="1:12" s="56" customFormat="1" ht="14.25" customHeight="1">
      <c r="A456" s="62"/>
      <c r="B456" s="72"/>
      <c r="C456" s="86" t="s">
        <v>208</v>
      </c>
      <c r="D456" s="64"/>
      <c r="E456" s="65"/>
      <c r="F456" s="66"/>
      <c r="G456" s="66"/>
      <c r="H456" s="64"/>
      <c r="I456" s="61">
        <f t="shared" si="60"/>
        <v>0</v>
      </c>
      <c r="J456" s="58"/>
      <c r="K456" s="90"/>
    </row>
    <row r="457" spans="1:12" s="56" customFormat="1" ht="14.25" customHeight="1">
      <c r="A457" s="62"/>
      <c r="B457" s="67"/>
      <c r="C457" s="86" t="s">
        <v>208</v>
      </c>
      <c r="D457" s="64"/>
      <c r="E457" s="64"/>
      <c r="F457" s="64"/>
      <c r="G457" s="64"/>
      <c r="H457" s="64"/>
      <c r="I457" s="61">
        <f t="shared" si="60"/>
        <v>0</v>
      </c>
      <c r="J457" s="58"/>
      <c r="K457" s="90"/>
    </row>
    <row r="458" spans="1:12" s="56" customFormat="1" ht="14.25" customHeight="1">
      <c r="A458" s="62"/>
      <c r="B458" s="67"/>
      <c r="C458" s="86" t="s">
        <v>208</v>
      </c>
      <c r="D458" s="64"/>
      <c r="E458" s="64"/>
      <c r="F458" s="66"/>
      <c r="G458" s="66"/>
      <c r="H458" s="64"/>
      <c r="I458" s="61">
        <f t="shared" si="60"/>
        <v>0</v>
      </c>
      <c r="J458" s="58"/>
      <c r="K458" s="90"/>
    </row>
    <row r="459" spans="1:12" s="56" customFormat="1" ht="14.25" customHeight="1">
      <c r="A459" s="62"/>
      <c r="B459" s="67"/>
      <c r="C459" s="86" t="s">
        <v>208</v>
      </c>
      <c r="D459" s="64"/>
      <c r="E459" s="64"/>
      <c r="F459" s="66"/>
      <c r="G459" s="66"/>
      <c r="H459" s="64"/>
      <c r="I459" s="61">
        <f t="shared" si="60"/>
        <v>0</v>
      </c>
      <c r="J459" s="58"/>
      <c r="K459" s="90"/>
    </row>
    <row r="460" spans="1:12" s="56" customFormat="1" ht="14.25" customHeight="1">
      <c r="A460" s="49"/>
      <c r="B460" s="69"/>
      <c r="C460" s="63" t="s">
        <v>208</v>
      </c>
      <c r="D460" s="64"/>
      <c r="E460" s="65"/>
      <c r="F460" s="66"/>
      <c r="G460" s="66"/>
      <c r="H460" s="66"/>
      <c r="I460" s="61">
        <f>PRODUCT(D460:H460)</f>
        <v>0</v>
      </c>
      <c r="J460" s="58"/>
    </row>
    <row r="461" spans="1:12" s="56" customFormat="1" ht="14.25" customHeight="1">
      <c r="A461" s="49"/>
      <c r="B461" s="69"/>
      <c r="C461" s="63" t="s">
        <v>208</v>
      </c>
      <c r="D461" s="64"/>
      <c r="E461" s="65"/>
      <c r="F461" s="66"/>
      <c r="G461" s="66"/>
      <c r="H461" s="66"/>
      <c r="I461" s="61">
        <f>PRODUCT(D461:H461)</f>
        <v>0</v>
      </c>
      <c r="J461" s="58"/>
    </row>
    <row r="462" spans="1:12" s="56" customFormat="1" ht="14.25" customHeight="1">
      <c r="A462" s="49"/>
      <c r="B462" s="69"/>
      <c r="C462" s="63" t="s">
        <v>208</v>
      </c>
      <c r="D462" s="64"/>
      <c r="E462" s="65"/>
      <c r="F462" s="66"/>
      <c r="G462" s="66"/>
      <c r="H462" s="66"/>
      <c r="I462" s="61">
        <f>PRODUCT(D462:H462)</f>
        <v>0</v>
      </c>
      <c r="J462" s="58"/>
    </row>
    <row r="463" spans="1:12" s="56" customFormat="1" ht="14.25" customHeight="1">
      <c r="A463" s="62"/>
      <c r="B463" s="67"/>
      <c r="C463" s="64"/>
      <c r="D463" s="64"/>
      <c r="E463" s="64"/>
      <c r="F463" s="64"/>
      <c r="G463" s="64"/>
      <c r="H463" s="70" t="s">
        <v>34</v>
      </c>
      <c r="I463" s="60">
        <f>SUM(I447:I462)</f>
        <v>207.142</v>
      </c>
      <c r="J463" s="55">
        <f>+I463+I463*$J$2</f>
        <v>227.8562</v>
      </c>
      <c r="L463" s="56">
        <f>SUM(L447:L462)</f>
        <v>55.37</v>
      </c>
    </row>
    <row r="464" spans="1:12" s="56" customFormat="1" ht="14.25" customHeight="1">
      <c r="A464" s="62"/>
      <c r="B464" s="67"/>
      <c r="C464" s="64"/>
      <c r="D464" s="64"/>
      <c r="E464" s="64"/>
      <c r="F464" s="64"/>
      <c r="G464" s="64"/>
      <c r="H464" s="64"/>
      <c r="I464" s="71"/>
      <c r="J464" s="58"/>
    </row>
    <row r="465" spans="1:10" s="56" customFormat="1" ht="14.25" customHeight="1">
      <c r="A465" s="62">
        <v>5</v>
      </c>
      <c r="B465" s="13" t="s">
        <v>946</v>
      </c>
      <c r="C465" s="51"/>
      <c r="D465" s="64"/>
      <c r="E465" s="65"/>
      <c r="F465" s="66"/>
      <c r="G465" s="66"/>
      <c r="H465" s="66"/>
      <c r="I465" s="61"/>
      <c r="J465" s="58"/>
    </row>
    <row r="466" spans="1:10" s="56" customFormat="1" ht="14.25" customHeight="1">
      <c r="A466" s="62"/>
      <c r="B466" s="67" t="s">
        <v>878</v>
      </c>
      <c r="C466" s="64" t="s">
        <v>208</v>
      </c>
      <c r="D466" s="64">
        <v>1</v>
      </c>
      <c r="E466" s="64">
        <v>5</v>
      </c>
      <c r="F466" s="64"/>
      <c r="G466" s="64">
        <v>4</v>
      </c>
      <c r="H466" s="64"/>
      <c r="I466" s="61">
        <f t="shared" ref="I466" si="62">PRODUCT(D466:H466)</f>
        <v>20</v>
      </c>
      <c r="J466" s="58"/>
    </row>
    <row r="467" spans="1:10" s="56" customFormat="1" ht="14.25" customHeight="1">
      <c r="A467" s="49"/>
      <c r="B467" s="69"/>
      <c r="C467" s="63" t="s">
        <v>208</v>
      </c>
      <c r="D467" s="64"/>
      <c r="E467" s="65"/>
      <c r="F467" s="66"/>
      <c r="G467" s="66"/>
      <c r="H467" s="66"/>
      <c r="I467" s="61">
        <f>PRODUCT(D467:H467)</f>
        <v>0</v>
      </c>
      <c r="J467" s="58"/>
    </row>
    <row r="468" spans="1:10" s="56" customFormat="1" ht="14.25" customHeight="1">
      <c r="A468" s="62"/>
      <c r="B468" s="67"/>
      <c r="C468" s="64" t="s">
        <v>208</v>
      </c>
      <c r="D468" s="64"/>
      <c r="E468" s="64"/>
      <c r="F468" s="64"/>
      <c r="G468" s="64"/>
      <c r="H468" s="64"/>
      <c r="I468" s="61">
        <f t="shared" ref="I468" si="63">PRODUCT(D468:H468)</f>
        <v>0</v>
      </c>
      <c r="J468" s="58"/>
    </row>
    <row r="469" spans="1:10" s="56" customFormat="1" ht="14.25" customHeight="1">
      <c r="A469" s="62"/>
      <c r="B469" s="67"/>
      <c r="C469" s="64" t="s">
        <v>208</v>
      </c>
      <c r="D469" s="64"/>
      <c r="E469" s="64"/>
      <c r="F469" s="64"/>
      <c r="G469" s="64"/>
      <c r="H469" s="64"/>
      <c r="I469" s="61">
        <f t="shared" ref="I469:I471" si="64">PRODUCT(D469:H469)</f>
        <v>0</v>
      </c>
      <c r="J469" s="58"/>
    </row>
    <row r="470" spans="1:10" s="56" customFormat="1" ht="14.25" customHeight="1">
      <c r="A470" s="49"/>
      <c r="B470" s="69"/>
      <c r="C470" s="63" t="s">
        <v>208</v>
      </c>
      <c r="D470" s="64"/>
      <c r="E470" s="65"/>
      <c r="F470" s="66"/>
      <c r="G470" s="66"/>
      <c r="H470" s="66"/>
      <c r="I470" s="61">
        <f>PRODUCT(D470:H470)</f>
        <v>0</v>
      </c>
      <c r="J470" s="58"/>
    </row>
    <row r="471" spans="1:10" s="56" customFormat="1" ht="14.25" customHeight="1">
      <c r="A471" s="62"/>
      <c r="B471" s="67"/>
      <c r="C471" s="64" t="s">
        <v>208</v>
      </c>
      <c r="D471" s="64"/>
      <c r="E471" s="64"/>
      <c r="F471" s="64"/>
      <c r="G471" s="64"/>
      <c r="H471" s="64"/>
      <c r="I471" s="61">
        <f t="shared" si="64"/>
        <v>0</v>
      </c>
      <c r="J471" s="58"/>
    </row>
    <row r="472" spans="1:10" s="56" customFormat="1" ht="14.25" customHeight="1">
      <c r="A472" s="62"/>
      <c r="B472" s="67"/>
      <c r="C472" s="64"/>
      <c r="D472" s="64"/>
      <c r="E472" s="64"/>
      <c r="F472" s="64"/>
      <c r="G472" s="64"/>
      <c r="H472" s="70" t="s">
        <v>34</v>
      </c>
      <c r="I472" s="60">
        <f>SUM(I466:I471)</f>
        <v>20</v>
      </c>
      <c r="J472" s="55">
        <f>+I472+I472*$J$2</f>
        <v>22</v>
      </c>
    </row>
    <row r="473" spans="1:10" s="56" customFormat="1" ht="14.25" customHeight="1">
      <c r="A473" s="62"/>
      <c r="B473" s="67"/>
      <c r="C473" s="64"/>
      <c r="D473" s="64"/>
      <c r="E473" s="64"/>
      <c r="F473" s="64"/>
      <c r="G473" s="64"/>
      <c r="H473" s="64"/>
      <c r="I473" s="71"/>
      <c r="J473" s="58"/>
    </row>
    <row r="474" spans="1:10" s="56" customFormat="1" ht="14.25" customHeight="1">
      <c r="A474" s="62">
        <v>6</v>
      </c>
      <c r="B474" s="13" t="s">
        <v>905</v>
      </c>
      <c r="C474" s="51"/>
      <c r="D474" s="64"/>
      <c r="E474" s="65"/>
      <c r="F474" s="66"/>
      <c r="G474" s="66"/>
      <c r="H474" s="66"/>
      <c r="I474" s="61"/>
      <c r="J474" s="58"/>
    </row>
    <row r="475" spans="1:10" s="56" customFormat="1" ht="14.25" customHeight="1">
      <c r="A475" s="62"/>
      <c r="B475" s="13"/>
      <c r="C475" s="51"/>
      <c r="D475" s="64"/>
      <c r="E475" s="65"/>
      <c r="F475" s="66"/>
      <c r="G475" s="66"/>
      <c r="H475" s="66"/>
      <c r="I475" s="61"/>
      <c r="J475" s="58"/>
    </row>
    <row r="476" spans="1:10" s="56" customFormat="1" ht="14.25" customHeight="1">
      <c r="A476" s="62" t="s">
        <v>4</v>
      </c>
      <c r="B476" s="12" t="s">
        <v>1063</v>
      </c>
      <c r="C476" s="63" t="s">
        <v>208</v>
      </c>
      <c r="D476" s="64"/>
      <c r="E476" s="65"/>
      <c r="F476" s="66"/>
      <c r="G476" s="66"/>
      <c r="H476" s="66"/>
      <c r="I476" s="61">
        <f>PRODUCT(D476:H476)</f>
        <v>0</v>
      </c>
      <c r="J476" s="58"/>
    </row>
    <row r="477" spans="1:10" s="56" customFormat="1" ht="14.25" customHeight="1">
      <c r="A477" s="49"/>
      <c r="B477" s="69"/>
      <c r="C477" s="86" t="s">
        <v>208</v>
      </c>
      <c r="D477" s="64"/>
      <c r="E477" s="64"/>
      <c r="F477" s="64"/>
      <c r="G477" s="64"/>
      <c r="H477" s="64"/>
      <c r="I477" s="61">
        <f t="shared" ref="I477" si="65">PRODUCT(D477:H477)</f>
        <v>0</v>
      </c>
      <c r="J477" s="58"/>
    </row>
    <row r="478" spans="1:10" s="56" customFormat="1" ht="14.25" customHeight="1">
      <c r="A478" s="62"/>
      <c r="C478" s="51"/>
      <c r="D478" s="64"/>
      <c r="E478" s="65"/>
      <c r="F478" s="66"/>
      <c r="G478" s="66"/>
      <c r="H478" s="70" t="s">
        <v>34</v>
      </c>
      <c r="I478" s="60">
        <f>SUM(I476:I477)</f>
        <v>0</v>
      </c>
      <c r="J478" s="55">
        <f>+I478+I478*$J$2</f>
        <v>0</v>
      </c>
    </row>
    <row r="479" spans="1:10" s="56" customFormat="1" ht="14.25" customHeight="1">
      <c r="A479" s="62"/>
      <c r="B479" s="50"/>
      <c r="C479" s="51"/>
      <c r="D479" s="64"/>
      <c r="E479" s="65"/>
      <c r="F479" s="66"/>
      <c r="G479" s="66"/>
      <c r="H479" s="66"/>
      <c r="I479" s="61"/>
      <c r="J479" s="58"/>
    </row>
    <row r="480" spans="1:10" s="56" customFormat="1" ht="14.25" customHeight="1">
      <c r="A480" s="62"/>
      <c r="B480" s="13"/>
      <c r="C480" s="51"/>
      <c r="D480" s="64"/>
      <c r="E480" s="65"/>
      <c r="F480" s="66"/>
      <c r="G480" s="66"/>
      <c r="H480" s="66"/>
      <c r="I480" s="61"/>
      <c r="J480" s="58"/>
    </row>
    <row r="481" spans="1:10" s="56" customFormat="1" ht="14.25" customHeight="1">
      <c r="A481" s="62" t="s">
        <v>5</v>
      </c>
      <c r="B481" s="12" t="s">
        <v>1062</v>
      </c>
      <c r="C481" s="63" t="s">
        <v>208</v>
      </c>
      <c r="D481" s="64"/>
      <c r="E481" s="65"/>
      <c r="F481" s="66"/>
      <c r="G481" s="66"/>
      <c r="H481" s="66"/>
      <c r="I481" s="61">
        <f>PRODUCT(D481:H481)</f>
        <v>0</v>
      </c>
      <c r="J481" s="58"/>
    </row>
    <row r="482" spans="1:10" s="56" customFormat="1" ht="14.25" customHeight="1">
      <c r="A482" s="49"/>
      <c r="B482" s="69"/>
      <c r="C482" s="86" t="s">
        <v>208</v>
      </c>
      <c r="D482" s="64"/>
      <c r="E482" s="64"/>
      <c r="F482" s="64"/>
      <c r="G482" s="64"/>
      <c r="H482" s="64"/>
      <c r="I482" s="61">
        <f t="shared" ref="I482" si="66">PRODUCT(D482:H482)</f>
        <v>0</v>
      </c>
      <c r="J482" s="58"/>
    </row>
    <row r="483" spans="1:10" s="56" customFormat="1" ht="14.25" customHeight="1">
      <c r="A483" s="62"/>
      <c r="C483" s="51"/>
      <c r="D483" s="64"/>
      <c r="E483" s="65"/>
      <c r="F483" s="66"/>
      <c r="G483" s="66"/>
      <c r="H483" s="70" t="s">
        <v>34</v>
      </c>
      <c r="I483" s="60">
        <f>SUM(I481:I482)</f>
        <v>0</v>
      </c>
      <c r="J483" s="55">
        <f>+I483+I483*$J$2</f>
        <v>0</v>
      </c>
    </row>
    <row r="484" spans="1:10" s="56" customFormat="1" ht="14.25" customHeight="1">
      <c r="A484" s="62"/>
      <c r="B484" s="50"/>
      <c r="C484" s="51"/>
      <c r="D484" s="64"/>
      <c r="E484" s="65"/>
      <c r="F484" s="66"/>
      <c r="G484" s="66"/>
      <c r="H484" s="66"/>
      <c r="I484" s="61"/>
      <c r="J484" s="58"/>
    </row>
    <row r="485" spans="1:10" s="56" customFormat="1" ht="14.25" customHeight="1">
      <c r="A485" s="62"/>
      <c r="B485" s="13"/>
      <c r="C485" s="51"/>
      <c r="D485" s="64"/>
      <c r="E485" s="65"/>
      <c r="F485" s="66"/>
      <c r="G485" s="66"/>
      <c r="H485" s="66"/>
      <c r="I485" s="61"/>
      <c r="J485" s="58"/>
    </row>
    <row r="486" spans="1:10" s="56" customFormat="1" ht="14.25" customHeight="1">
      <c r="A486" s="62" t="s">
        <v>173</v>
      </c>
      <c r="B486" s="12" t="s">
        <v>1061</v>
      </c>
      <c r="C486" s="63"/>
      <c r="D486" s="64"/>
      <c r="E486" s="65"/>
      <c r="F486" s="66"/>
      <c r="G486" s="66"/>
      <c r="H486" s="66"/>
      <c r="I486" s="61">
        <f t="shared" ref="I486:I490" si="67">PRODUCT(D486:H486)</f>
        <v>0</v>
      </c>
      <c r="J486" s="58"/>
    </row>
    <row r="487" spans="1:10" s="56" customFormat="1" ht="14.25" customHeight="1">
      <c r="A487" s="49"/>
      <c r="B487" s="69" t="s">
        <v>906</v>
      </c>
      <c r="C487" s="63" t="s">
        <v>208</v>
      </c>
      <c r="D487" s="64">
        <v>1</v>
      </c>
      <c r="E487" s="65">
        <v>13.4</v>
      </c>
      <c r="F487" s="66"/>
      <c r="G487" s="66">
        <v>4</v>
      </c>
      <c r="H487" s="66"/>
      <c r="I487" s="61">
        <f t="shared" si="67"/>
        <v>53.6</v>
      </c>
      <c r="J487" s="58"/>
    </row>
    <row r="488" spans="1:10" s="56" customFormat="1" ht="14.25" customHeight="1">
      <c r="A488" s="49"/>
      <c r="B488" s="69" t="s">
        <v>907</v>
      </c>
      <c r="C488" s="63" t="s">
        <v>208</v>
      </c>
      <c r="D488" s="64">
        <v>2</v>
      </c>
      <c r="E488" s="65">
        <v>0.42499999999999999</v>
      </c>
      <c r="F488" s="66"/>
      <c r="G488" s="66">
        <v>4</v>
      </c>
      <c r="H488" s="66"/>
      <c r="I488" s="61">
        <f t="shared" si="67"/>
        <v>3.4</v>
      </c>
      <c r="J488" s="58"/>
    </row>
    <row r="489" spans="1:10" s="56" customFormat="1" ht="14.25" customHeight="1">
      <c r="A489" s="49"/>
      <c r="B489" s="69" t="s">
        <v>908</v>
      </c>
      <c r="C489" s="63" t="s">
        <v>208</v>
      </c>
      <c r="D489" s="64">
        <v>-1</v>
      </c>
      <c r="E489" s="65">
        <v>1.8</v>
      </c>
      <c r="F489" s="66"/>
      <c r="G489" s="66">
        <v>2.4</v>
      </c>
      <c r="H489" s="66"/>
      <c r="I489" s="61">
        <f t="shared" si="67"/>
        <v>-4.32</v>
      </c>
      <c r="J489" s="58"/>
    </row>
    <row r="490" spans="1:10" s="56" customFormat="1" ht="14.25" customHeight="1">
      <c r="A490" s="49"/>
      <c r="B490" s="69" t="s">
        <v>909</v>
      </c>
      <c r="C490" s="63" t="s">
        <v>208</v>
      </c>
      <c r="D490" s="64">
        <v>1</v>
      </c>
      <c r="E490" s="65">
        <v>10.29</v>
      </c>
      <c r="F490" s="66"/>
      <c r="G490" s="66">
        <v>4</v>
      </c>
      <c r="H490" s="66"/>
      <c r="I490" s="61">
        <f t="shared" si="67"/>
        <v>41.16</v>
      </c>
      <c r="J490" s="58"/>
    </row>
    <row r="491" spans="1:10" s="56" customFormat="1" ht="14.25" customHeight="1">
      <c r="A491" s="49"/>
      <c r="B491" s="12" t="s">
        <v>910</v>
      </c>
      <c r="C491" s="86" t="s">
        <v>208</v>
      </c>
      <c r="D491" s="64">
        <v>-1</v>
      </c>
      <c r="E491" s="65">
        <v>3.61</v>
      </c>
      <c r="F491" s="66"/>
      <c r="G491" s="66">
        <v>3.2</v>
      </c>
      <c r="H491" s="66"/>
      <c r="I491" s="61">
        <f t="shared" ref="I491:I509" si="68">PRODUCT(D491:H491)</f>
        <v>-11.552</v>
      </c>
      <c r="J491" s="58"/>
    </row>
    <row r="492" spans="1:10" s="56" customFormat="1" ht="14.25" customHeight="1">
      <c r="A492" s="49"/>
      <c r="B492" s="12" t="s">
        <v>911</v>
      </c>
      <c r="C492" s="86" t="s">
        <v>208</v>
      </c>
      <c r="D492" s="64">
        <v>2</v>
      </c>
      <c r="E492" s="65">
        <v>2.508</v>
      </c>
      <c r="F492" s="66"/>
      <c r="G492" s="66">
        <v>3.6</v>
      </c>
      <c r="H492" s="66"/>
      <c r="I492" s="61">
        <f t="shared" si="68"/>
        <v>18.057600000000001</v>
      </c>
      <c r="J492" s="58"/>
    </row>
    <row r="493" spans="1:10" s="56" customFormat="1" ht="14.25" customHeight="1">
      <c r="A493" s="49"/>
      <c r="B493" s="12" t="s">
        <v>912</v>
      </c>
      <c r="C493" s="86" t="s">
        <v>208</v>
      </c>
      <c r="D493" s="64">
        <v>1</v>
      </c>
      <c r="E493" s="65">
        <v>1.36</v>
      </c>
      <c r="F493" s="66"/>
      <c r="G493" s="66">
        <v>3.6</v>
      </c>
      <c r="H493" s="66"/>
      <c r="I493" s="61">
        <f t="shared" si="68"/>
        <v>4.8960000000000008</v>
      </c>
      <c r="J493" s="58"/>
    </row>
    <row r="494" spans="1:10" s="56" customFormat="1" ht="14.25" customHeight="1">
      <c r="A494" s="49"/>
      <c r="B494" s="12" t="s">
        <v>913</v>
      </c>
      <c r="C494" s="86" t="s">
        <v>208</v>
      </c>
      <c r="D494" s="64">
        <v>-1</v>
      </c>
      <c r="E494" s="65">
        <v>0.8</v>
      </c>
      <c r="F494" s="66"/>
      <c r="G494" s="66">
        <v>2.4</v>
      </c>
      <c r="H494" s="66"/>
      <c r="I494" s="61">
        <f t="shared" si="68"/>
        <v>-1.92</v>
      </c>
      <c r="J494" s="58"/>
    </row>
    <row r="495" spans="1:10" s="56" customFormat="1" ht="14.25" customHeight="1">
      <c r="A495" s="49"/>
      <c r="B495" s="12" t="s">
        <v>914</v>
      </c>
      <c r="C495" s="86" t="s">
        <v>208</v>
      </c>
      <c r="D495" s="64">
        <v>1</v>
      </c>
      <c r="E495" s="65">
        <f>0.9+0.6</f>
        <v>1.5</v>
      </c>
      <c r="F495" s="66"/>
      <c r="G495" s="66">
        <v>3.15</v>
      </c>
      <c r="H495" s="66"/>
      <c r="I495" s="61">
        <f t="shared" si="68"/>
        <v>4.7249999999999996</v>
      </c>
      <c r="J495" s="58"/>
    </row>
    <row r="496" spans="1:10" s="56" customFormat="1" ht="14.25" customHeight="1">
      <c r="A496" s="49"/>
      <c r="B496" s="12" t="s">
        <v>915</v>
      </c>
      <c r="C496" s="86" t="s">
        <v>208</v>
      </c>
      <c r="D496" s="64">
        <v>1</v>
      </c>
      <c r="E496" s="65">
        <v>0.5</v>
      </c>
      <c r="F496" s="66"/>
      <c r="G496" s="66">
        <v>4</v>
      </c>
      <c r="H496" s="66"/>
      <c r="I496" s="61">
        <f t="shared" si="68"/>
        <v>2</v>
      </c>
      <c r="J496" s="58"/>
    </row>
    <row r="497" spans="1:10" s="56" customFormat="1" ht="14.25" customHeight="1">
      <c r="A497" s="49"/>
      <c r="B497" s="69" t="s">
        <v>880</v>
      </c>
      <c r="C497" s="63" t="s">
        <v>208</v>
      </c>
      <c r="D497" s="64">
        <v>1</v>
      </c>
      <c r="E497" s="65">
        <f>1.7+0.9+0.9</f>
        <v>3.5</v>
      </c>
      <c r="F497" s="66"/>
      <c r="G497" s="66">
        <v>3.15</v>
      </c>
      <c r="H497" s="66"/>
      <c r="I497" s="61">
        <f>PRODUCT(D497:H497)</f>
        <v>11.025</v>
      </c>
      <c r="J497" s="58"/>
    </row>
    <row r="498" spans="1:10" s="56" customFormat="1" ht="14.25" customHeight="1">
      <c r="A498" s="49"/>
      <c r="B498" s="69" t="s">
        <v>879</v>
      </c>
      <c r="C498" s="86" t="s">
        <v>208</v>
      </c>
      <c r="D498" s="64">
        <v>1</v>
      </c>
      <c r="E498" s="65">
        <v>3.1</v>
      </c>
      <c r="F498" s="66"/>
      <c r="G498" s="66">
        <v>3.15</v>
      </c>
      <c r="H498" s="66"/>
      <c r="I498" s="61">
        <f t="shared" si="68"/>
        <v>9.7650000000000006</v>
      </c>
      <c r="J498" s="58"/>
    </row>
    <row r="499" spans="1:10" s="56" customFormat="1" ht="14.25" customHeight="1">
      <c r="A499" s="49"/>
      <c r="B499" s="12" t="s">
        <v>916</v>
      </c>
      <c r="C499" s="86" t="s">
        <v>208</v>
      </c>
      <c r="D499" s="64">
        <v>1</v>
      </c>
      <c r="E499" s="65">
        <f>0.9+1.5</f>
        <v>2.4</v>
      </c>
      <c r="F499" s="66"/>
      <c r="G499" s="66">
        <v>4</v>
      </c>
      <c r="H499" s="66"/>
      <c r="I499" s="61">
        <f t="shared" si="68"/>
        <v>9.6</v>
      </c>
      <c r="J499" s="58"/>
    </row>
    <row r="500" spans="1:10" s="56" customFormat="1" ht="14.25" customHeight="1">
      <c r="A500" s="49"/>
      <c r="B500" s="12" t="s">
        <v>917</v>
      </c>
      <c r="C500" s="86" t="s">
        <v>208</v>
      </c>
      <c r="D500" s="64">
        <v>2</v>
      </c>
      <c r="E500" s="65">
        <v>5.7</v>
      </c>
      <c r="F500" s="66"/>
      <c r="G500" s="66">
        <v>4</v>
      </c>
      <c r="H500" s="66"/>
      <c r="I500" s="61">
        <f t="shared" si="68"/>
        <v>45.6</v>
      </c>
      <c r="J500" s="58"/>
    </row>
    <row r="501" spans="1:10" s="56" customFormat="1" ht="14.25" customHeight="1">
      <c r="A501" s="49"/>
      <c r="B501" s="12"/>
      <c r="C501" s="86" t="s">
        <v>208</v>
      </c>
      <c r="D501" s="64">
        <v>2</v>
      </c>
      <c r="E501" s="65">
        <v>0.69</v>
      </c>
      <c r="F501" s="66"/>
      <c r="G501" s="66">
        <v>4</v>
      </c>
      <c r="H501" s="66"/>
      <c r="I501" s="61">
        <f t="shared" si="68"/>
        <v>5.52</v>
      </c>
      <c r="J501" s="58"/>
    </row>
    <row r="502" spans="1:10" s="56" customFormat="1" ht="14.25" customHeight="1">
      <c r="A502" s="49"/>
      <c r="B502" s="12" t="s">
        <v>918</v>
      </c>
      <c r="C502" s="86" t="s">
        <v>208</v>
      </c>
      <c r="D502" s="64">
        <v>2</v>
      </c>
      <c r="E502" s="65">
        <v>1.2</v>
      </c>
      <c r="F502" s="66"/>
      <c r="G502" s="66">
        <v>4</v>
      </c>
      <c r="H502" s="66"/>
      <c r="I502" s="61">
        <f t="shared" si="68"/>
        <v>9.6</v>
      </c>
      <c r="J502" s="58"/>
    </row>
    <row r="503" spans="1:10" s="56" customFormat="1" ht="14.25" customHeight="1">
      <c r="A503" s="49"/>
      <c r="B503" s="12" t="s">
        <v>919</v>
      </c>
      <c r="C503" s="86" t="s">
        <v>208</v>
      </c>
      <c r="D503" s="64">
        <v>-2</v>
      </c>
      <c r="E503" s="65">
        <v>1.2</v>
      </c>
      <c r="F503" s="66"/>
      <c r="G503" s="66">
        <v>2.4</v>
      </c>
      <c r="H503" s="66"/>
      <c r="I503" s="61">
        <f t="shared" si="68"/>
        <v>-5.76</v>
      </c>
      <c r="J503" s="58"/>
    </row>
    <row r="504" spans="1:10" s="56" customFormat="1" ht="14.25" customHeight="1">
      <c r="A504" s="49"/>
      <c r="B504" s="12" t="s">
        <v>928</v>
      </c>
      <c r="C504" s="86" t="s">
        <v>208</v>
      </c>
      <c r="D504" s="64">
        <v>1</v>
      </c>
      <c r="E504" s="65">
        <v>2.3540000000000001</v>
      </c>
      <c r="F504" s="66"/>
      <c r="G504" s="66">
        <v>4</v>
      </c>
      <c r="H504" s="66"/>
      <c r="I504" s="61">
        <f t="shared" si="68"/>
        <v>9.4160000000000004</v>
      </c>
      <c r="J504" s="58"/>
    </row>
    <row r="505" spans="1:10" s="56" customFormat="1" ht="14.25" customHeight="1">
      <c r="A505" s="49"/>
      <c r="B505" s="12" t="s">
        <v>933</v>
      </c>
      <c r="C505" s="86" t="s">
        <v>208</v>
      </c>
      <c r="D505" s="64">
        <v>1</v>
      </c>
      <c r="E505" s="65">
        <v>11</v>
      </c>
      <c r="F505" s="66"/>
      <c r="G505" s="66">
        <v>4</v>
      </c>
      <c r="H505" s="66"/>
      <c r="I505" s="61">
        <f t="shared" si="68"/>
        <v>44</v>
      </c>
      <c r="J505" s="58"/>
    </row>
    <row r="506" spans="1:10" s="56" customFormat="1" ht="14.25" customHeight="1">
      <c r="A506" s="49"/>
      <c r="B506" s="12" t="s">
        <v>934</v>
      </c>
      <c r="C506" s="86" t="s">
        <v>208</v>
      </c>
      <c r="D506" s="64">
        <v>1</v>
      </c>
      <c r="E506" s="65">
        <v>13.7</v>
      </c>
      <c r="F506" s="66"/>
      <c r="G506" s="66">
        <v>0.8</v>
      </c>
      <c r="H506" s="66"/>
      <c r="I506" s="61">
        <f t="shared" si="68"/>
        <v>10.96</v>
      </c>
      <c r="J506" s="58"/>
    </row>
    <row r="507" spans="1:10" s="56" customFormat="1" ht="14.25" customHeight="1">
      <c r="A507" s="49"/>
      <c r="B507" s="12" t="s">
        <v>934</v>
      </c>
      <c r="C507" s="86" t="s">
        <v>208</v>
      </c>
      <c r="D507" s="64">
        <v>1</v>
      </c>
      <c r="E507" s="65">
        <v>44.62</v>
      </c>
      <c r="F507" s="66"/>
      <c r="G507" s="66">
        <v>0.8</v>
      </c>
      <c r="H507" s="66"/>
      <c r="I507" s="61">
        <f t="shared" si="68"/>
        <v>35.695999999999998</v>
      </c>
      <c r="J507" s="58"/>
    </row>
    <row r="508" spans="1:10" s="56" customFormat="1" ht="14.25" customHeight="1">
      <c r="A508" s="49"/>
      <c r="B508" s="12"/>
      <c r="C508" s="86" t="s">
        <v>208</v>
      </c>
      <c r="D508" s="64"/>
      <c r="E508" s="65"/>
      <c r="F508" s="66"/>
      <c r="G508" s="66"/>
      <c r="H508" s="66"/>
      <c r="I508" s="61">
        <f t="shared" si="68"/>
        <v>0</v>
      </c>
      <c r="J508" s="58"/>
    </row>
    <row r="509" spans="1:10" s="56" customFormat="1" ht="14.25" customHeight="1">
      <c r="A509" s="49"/>
      <c r="B509" s="69"/>
      <c r="C509" s="86" t="s">
        <v>208</v>
      </c>
      <c r="D509" s="64"/>
      <c r="E509" s="64"/>
      <c r="F509" s="64"/>
      <c r="G509" s="64"/>
      <c r="H509" s="64"/>
      <c r="I509" s="61">
        <f t="shared" si="68"/>
        <v>0</v>
      </c>
      <c r="J509" s="58"/>
    </row>
    <row r="510" spans="1:10" s="56" customFormat="1" ht="14.25" customHeight="1">
      <c r="A510" s="62"/>
      <c r="C510" s="51"/>
      <c r="D510" s="64"/>
      <c r="E510" s="65"/>
      <c r="F510" s="66"/>
      <c r="G510" s="66"/>
      <c r="H510" s="70" t="s">
        <v>34</v>
      </c>
      <c r="I510" s="60">
        <f>SUM(I486:I509)</f>
        <v>295.46860000000004</v>
      </c>
      <c r="J510" s="55">
        <f>+I510+I510*$J$2</f>
        <v>325.01546000000002</v>
      </c>
    </row>
    <row r="511" spans="1:10" s="56" customFormat="1" ht="14.25" customHeight="1">
      <c r="A511" s="62"/>
      <c r="B511" s="50"/>
      <c r="C511" s="51"/>
      <c r="D511" s="64"/>
      <c r="E511" s="65"/>
      <c r="F511" s="66"/>
      <c r="G511" s="66"/>
      <c r="H511" s="66"/>
      <c r="I511" s="61"/>
      <c r="J511" s="58"/>
    </row>
    <row r="512" spans="1:10" s="56" customFormat="1" ht="14.25" customHeight="1">
      <c r="A512" s="49"/>
      <c r="B512" s="69"/>
      <c r="C512" s="63"/>
      <c r="D512" s="64"/>
      <c r="E512" s="65"/>
      <c r="F512" s="66"/>
      <c r="G512" s="66"/>
      <c r="H512" s="66"/>
      <c r="I512" s="61"/>
      <c r="J512" s="58"/>
    </row>
    <row r="513" spans="1:10" s="56" customFormat="1" ht="14.25" customHeight="1">
      <c r="A513" s="49"/>
      <c r="B513" s="50" t="s">
        <v>158</v>
      </c>
      <c r="C513" s="51"/>
      <c r="D513" s="64"/>
      <c r="E513" s="65"/>
      <c r="F513" s="66"/>
      <c r="G513" s="66"/>
      <c r="H513" s="66"/>
      <c r="I513" s="61"/>
      <c r="J513" s="58"/>
    </row>
    <row r="514" spans="1:10" s="56" customFormat="1" ht="14.25" customHeight="1">
      <c r="A514" s="49"/>
      <c r="B514" s="50" t="s">
        <v>157</v>
      </c>
      <c r="C514" s="51"/>
      <c r="D514" s="64"/>
      <c r="E514" s="65"/>
      <c r="F514" s="66"/>
      <c r="G514" s="66"/>
      <c r="H514" s="66"/>
      <c r="I514" s="61"/>
      <c r="J514" s="58"/>
    </row>
    <row r="515" spans="1:10" s="56" customFormat="1" ht="14.25" customHeight="1">
      <c r="A515" s="49"/>
      <c r="C515" s="86" t="s">
        <v>208</v>
      </c>
      <c r="D515" s="64"/>
      <c r="E515" s="64"/>
      <c r="F515" s="64"/>
      <c r="G515" s="64"/>
      <c r="H515" s="64"/>
      <c r="I515" s="61">
        <f t="shared" ref="I515:I519" si="69">PRODUCT(D515:H515)</f>
        <v>0</v>
      </c>
      <c r="J515" s="58"/>
    </row>
    <row r="516" spans="1:10" s="56" customFormat="1" ht="14.25" customHeight="1">
      <c r="A516" s="49"/>
      <c r="B516" s="69"/>
      <c r="C516" s="86" t="s">
        <v>208</v>
      </c>
      <c r="D516" s="64"/>
      <c r="E516" s="65"/>
      <c r="F516" s="64"/>
      <c r="G516" s="66"/>
      <c r="H516" s="64"/>
      <c r="I516" s="61">
        <f t="shared" si="69"/>
        <v>0</v>
      </c>
      <c r="J516" s="58"/>
    </row>
    <row r="517" spans="1:10" s="56" customFormat="1" ht="14.25" customHeight="1">
      <c r="A517" s="49"/>
      <c r="B517" s="72"/>
      <c r="C517" s="86" t="s">
        <v>208</v>
      </c>
      <c r="D517" s="64"/>
      <c r="E517" s="65"/>
      <c r="F517" s="66"/>
      <c r="G517" s="66"/>
      <c r="H517" s="64"/>
      <c r="I517" s="61">
        <f t="shared" si="69"/>
        <v>0</v>
      </c>
      <c r="J517" s="58"/>
    </row>
    <row r="518" spans="1:10" s="56" customFormat="1" ht="14.25" customHeight="1">
      <c r="A518" s="49"/>
      <c r="B518" s="72"/>
      <c r="C518" s="86" t="s">
        <v>208</v>
      </c>
      <c r="D518" s="64"/>
      <c r="E518" s="65"/>
      <c r="F518" s="66"/>
      <c r="G518" s="66"/>
      <c r="H518" s="64"/>
      <c r="I518" s="61">
        <f t="shared" si="69"/>
        <v>0</v>
      </c>
      <c r="J518" s="58"/>
    </row>
    <row r="519" spans="1:10" s="56" customFormat="1" ht="14.25" customHeight="1">
      <c r="A519" s="49"/>
      <c r="B519" s="72"/>
      <c r="C519" s="86" t="s">
        <v>208</v>
      </c>
      <c r="D519" s="64"/>
      <c r="E519" s="65"/>
      <c r="F519" s="66"/>
      <c r="G519" s="66"/>
      <c r="H519" s="64"/>
      <c r="I519" s="61">
        <f t="shared" si="69"/>
        <v>0</v>
      </c>
      <c r="J519" s="58"/>
    </row>
    <row r="520" spans="1:10" s="56" customFormat="1" ht="14.25" customHeight="1">
      <c r="A520" s="49"/>
      <c r="B520" s="69"/>
      <c r="C520" s="63"/>
      <c r="D520" s="64"/>
      <c r="E520" s="65"/>
      <c r="F520" s="66"/>
      <c r="G520" s="66"/>
      <c r="H520" s="70" t="s">
        <v>34</v>
      </c>
      <c r="I520" s="60">
        <f>SUM(I515:I519)</f>
        <v>0</v>
      </c>
      <c r="J520" s="55">
        <f>+I520+I520*$J$2</f>
        <v>0</v>
      </c>
    </row>
    <row r="521" spans="1:10" s="56" customFormat="1" ht="14.25" customHeight="1">
      <c r="A521" s="49"/>
      <c r="B521" s="72"/>
      <c r="C521" s="49"/>
      <c r="D521" s="64"/>
      <c r="E521" s="65"/>
      <c r="F521" s="66"/>
      <c r="G521" s="66"/>
      <c r="H521" s="66"/>
      <c r="I521" s="61"/>
      <c r="J521" s="58"/>
    </row>
    <row r="522" spans="1:10" s="56" customFormat="1" ht="14.25" customHeight="1">
      <c r="A522" s="49"/>
      <c r="B522" s="69"/>
      <c r="C522" s="63"/>
      <c r="D522" s="64"/>
      <c r="E522" s="65"/>
      <c r="F522" s="74"/>
      <c r="G522" s="66"/>
      <c r="H522" s="66"/>
      <c r="I522" s="60"/>
      <c r="J522" s="58"/>
    </row>
    <row r="523" spans="1:10" s="56" customFormat="1" ht="14.25" customHeight="1">
      <c r="A523" s="89"/>
      <c r="B523" s="91" t="s">
        <v>170</v>
      </c>
      <c r="C523" s="92"/>
      <c r="D523" s="64"/>
      <c r="E523" s="64"/>
      <c r="F523" s="66"/>
      <c r="G523" s="66"/>
      <c r="H523" s="66"/>
      <c r="I523" s="60"/>
      <c r="J523" s="58"/>
    </row>
    <row r="524" spans="1:10" s="56" customFormat="1" ht="14.25" customHeight="1">
      <c r="A524" s="49"/>
      <c r="B524" s="72" t="s">
        <v>364</v>
      </c>
      <c r="C524" s="63" t="s">
        <v>50</v>
      </c>
      <c r="D524" s="64">
        <v>1</v>
      </c>
      <c r="E524" s="65">
        <f>+N433+L463</f>
        <v>151.99600000000001</v>
      </c>
      <c r="F524" s="66"/>
      <c r="G524" s="66"/>
      <c r="H524" s="66"/>
      <c r="I524" s="61">
        <f t="shared" ref="I524:I525" si="70">PRODUCT(D524:H524)</f>
        <v>151.99600000000001</v>
      </c>
      <c r="J524" s="58"/>
    </row>
    <row r="525" spans="1:10" s="56" customFormat="1" ht="14.25" customHeight="1">
      <c r="A525" s="49"/>
      <c r="B525" s="69"/>
      <c r="C525" s="63" t="s">
        <v>50</v>
      </c>
      <c r="D525" s="64"/>
      <c r="E525" s="65"/>
      <c r="F525" s="66"/>
      <c r="G525" s="66"/>
      <c r="H525" s="66"/>
      <c r="I525" s="61">
        <f t="shared" si="70"/>
        <v>0</v>
      </c>
      <c r="J525" s="58"/>
    </row>
    <row r="526" spans="1:10" s="56" customFormat="1" ht="14.25" customHeight="1">
      <c r="A526" s="49"/>
      <c r="B526" s="69"/>
      <c r="C526" s="63"/>
      <c r="D526" s="64"/>
      <c r="E526" s="65"/>
      <c r="F526" s="66"/>
      <c r="G526" s="66"/>
      <c r="H526" s="70" t="s">
        <v>34</v>
      </c>
      <c r="I526" s="60">
        <f>SUM(I524:I525)</f>
        <v>151.99600000000001</v>
      </c>
      <c r="J526" s="55">
        <f>+I526+I526*$J$2</f>
        <v>167.19560000000001</v>
      </c>
    </row>
    <row r="527" spans="1:10" s="56" customFormat="1" ht="14.25" customHeight="1">
      <c r="A527" s="49"/>
      <c r="B527" s="69"/>
      <c r="C527" s="63"/>
      <c r="D527" s="64"/>
      <c r="E527" s="65"/>
      <c r="F527" s="66"/>
      <c r="G527" s="66"/>
      <c r="H527" s="66"/>
      <c r="I527" s="61"/>
      <c r="J527" s="58"/>
    </row>
    <row r="528" spans="1:10" s="56" customFormat="1" ht="14.25" customHeight="1">
      <c r="A528" s="49"/>
      <c r="B528" s="67"/>
      <c r="C528" s="64"/>
      <c r="D528" s="64"/>
      <c r="E528" s="64"/>
      <c r="F528" s="64"/>
      <c r="G528" s="64"/>
      <c r="H528" s="64"/>
      <c r="I528" s="71"/>
      <c r="J528" s="58"/>
    </row>
    <row r="529" spans="1:17" s="56" customFormat="1" ht="14.25" customHeight="1">
      <c r="A529" s="49"/>
      <c r="B529" s="50" t="s">
        <v>328</v>
      </c>
      <c r="C529" s="51"/>
      <c r="D529" s="64"/>
      <c r="E529" s="65"/>
      <c r="F529" s="66"/>
      <c r="G529" s="66"/>
      <c r="H529" s="66"/>
      <c r="I529" s="60"/>
      <c r="J529" s="58"/>
    </row>
    <row r="530" spans="1:17" s="56" customFormat="1" ht="14.25" customHeight="1">
      <c r="A530" s="49"/>
      <c r="B530" s="67"/>
      <c r="C530" s="64" t="s">
        <v>208</v>
      </c>
      <c r="D530" s="64"/>
      <c r="E530" s="64"/>
      <c r="F530" s="64"/>
      <c r="G530" s="64"/>
      <c r="H530" s="64"/>
      <c r="I530" s="61">
        <f t="shared" ref="I530" si="71">PRODUCT(D530:H530)</f>
        <v>0</v>
      </c>
      <c r="J530" s="58"/>
    </row>
    <row r="531" spans="1:17" s="56" customFormat="1" ht="14.25" customHeight="1">
      <c r="A531" s="49"/>
      <c r="B531" s="67"/>
      <c r="C531" s="64"/>
      <c r="D531" s="64"/>
      <c r="E531" s="64"/>
      <c r="F531" s="64"/>
      <c r="G531" s="64"/>
      <c r="H531" s="64"/>
      <c r="I531" s="61">
        <f t="shared" ref="I531" si="72">PRODUCT(D531:H531)</f>
        <v>0</v>
      </c>
      <c r="J531" s="58"/>
    </row>
    <row r="532" spans="1:17" s="56" customFormat="1" ht="14.25" customHeight="1">
      <c r="A532" s="49"/>
      <c r="B532" s="69"/>
      <c r="C532" s="63"/>
      <c r="D532" s="64"/>
      <c r="E532" s="65"/>
      <c r="F532" s="66"/>
      <c r="G532" s="66"/>
      <c r="H532" s="70" t="s">
        <v>34</v>
      </c>
      <c r="I532" s="60">
        <f>SUM(I530:I531)</f>
        <v>0</v>
      </c>
      <c r="J532" s="55">
        <f>+I532+I532*$J$2</f>
        <v>0</v>
      </c>
    </row>
    <row r="533" spans="1:17" s="56" customFormat="1" ht="14.25" customHeight="1">
      <c r="A533" s="49"/>
      <c r="B533" s="67"/>
      <c r="C533" s="64"/>
      <c r="D533" s="64"/>
      <c r="E533" s="64"/>
      <c r="F533" s="64"/>
      <c r="G533" s="64"/>
      <c r="H533" s="64"/>
      <c r="I533" s="71"/>
      <c r="J533" s="58"/>
    </row>
    <row r="534" spans="1:17" s="56" customFormat="1" ht="14.25" customHeight="1">
      <c r="A534" s="49"/>
      <c r="B534" s="50" t="s">
        <v>329</v>
      </c>
      <c r="C534" s="51"/>
      <c r="D534" s="64"/>
      <c r="E534" s="65"/>
      <c r="F534" s="66"/>
      <c r="G534" s="66"/>
      <c r="H534" s="66"/>
      <c r="I534" s="60"/>
      <c r="J534" s="58"/>
    </row>
    <row r="535" spans="1:17" s="56" customFormat="1" ht="14.25" customHeight="1">
      <c r="A535" s="49"/>
      <c r="B535" s="67" t="s">
        <v>955</v>
      </c>
      <c r="C535" s="64" t="s">
        <v>208</v>
      </c>
      <c r="D535" s="64">
        <v>1</v>
      </c>
      <c r="E535" s="64">
        <v>3.1</v>
      </c>
      <c r="F535" s="64"/>
      <c r="G535" s="64">
        <v>0.85</v>
      </c>
      <c r="H535" s="64"/>
      <c r="I535" s="61">
        <f t="shared" ref="I535:I538" si="73">PRODUCT(D535:H535)</f>
        <v>2.6349999999999998</v>
      </c>
      <c r="J535" s="58"/>
    </row>
    <row r="536" spans="1:17" s="56" customFormat="1" ht="14.25" customHeight="1">
      <c r="A536" s="49"/>
      <c r="B536" s="67" t="s">
        <v>956</v>
      </c>
      <c r="C536" s="64" t="s">
        <v>208</v>
      </c>
      <c r="D536" s="64">
        <v>1</v>
      </c>
      <c r="E536" s="64">
        <v>2.2000000000000002</v>
      </c>
      <c r="F536" s="64"/>
      <c r="G536" s="64">
        <v>0.85</v>
      </c>
      <c r="H536" s="64"/>
      <c r="I536" s="61">
        <f t="shared" si="73"/>
        <v>1.87</v>
      </c>
      <c r="J536" s="58"/>
    </row>
    <row r="537" spans="1:17" s="56" customFormat="1" ht="14.25" customHeight="1">
      <c r="A537" s="49"/>
      <c r="B537" s="67" t="s">
        <v>940</v>
      </c>
      <c r="C537" s="64" t="s">
        <v>208</v>
      </c>
      <c r="D537" s="64">
        <v>1</v>
      </c>
      <c r="E537" s="64">
        <v>2.9</v>
      </c>
      <c r="F537" s="64"/>
      <c r="G537" s="64">
        <v>0.85</v>
      </c>
      <c r="H537" s="64"/>
      <c r="I537" s="61">
        <f t="shared" si="73"/>
        <v>2.4649999999999999</v>
      </c>
      <c r="J537" s="58"/>
    </row>
    <row r="538" spans="1:17" s="56" customFormat="1" ht="14.25" customHeight="1">
      <c r="A538" s="49"/>
      <c r="B538" s="67" t="s">
        <v>957</v>
      </c>
      <c r="C538" s="63" t="s">
        <v>208</v>
      </c>
      <c r="D538" s="64">
        <v>1</v>
      </c>
      <c r="E538" s="64">
        <v>1.75</v>
      </c>
      <c r="F538" s="66"/>
      <c r="G538" s="64">
        <v>0.85</v>
      </c>
      <c r="H538" s="70"/>
      <c r="I538" s="61">
        <f t="shared" si="73"/>
        <v>1.4875</v>
      </c>
      <c r="J538" s="55"/>
      <c r="Q538" s="90"/>
    </row>
    <row r="539" spans="1:17" s="56" customFormat="1" ht="14.25" customHeight="1">
      <c r="A539" s="49"/>
      <c r="B539" s="67"/>
      <c r="C539" s="64"/>
      <c r="D539" s="64"/>
      <c r="E539" s="64"/>
      <c r="F539" s="64"/>
      <c r="G539" s="64"/>
      <c r="H539" s="70" t="s">
        <v>34</v>
      </c>
      <c r="I539" s="60">
        <f>SUM(I535:I538)</f>
        <v>8.4574999999999996</v>
      </c>
      <c r="J539" s="55">
        <f>+I539+I539*$J$2</f>
        <v>9.3032500000000002</v>
      </c>
    </row>
    <row r="540" spans="1:17" s="56" customFormat="1" ht="14.25" customHeight="1">
      <c r="A540" s="49"/>
      <c r="B540" s="69"/>
      <c r="C540" s="63"/>
      <c r="D540" s="64"/>
      <c r="E540" s="65"/>
      <c r="F540" s="66"/>
      <c r="G540" s="66"/>
      <c r="H540" s="66"/>
      <c r="I540" s="61"/>
      <c r="J540" s="58"/>
    </row>
    <row r="541" spans="1:17" s="56" customFormat="1" ht="14.25" customHeight="1">
      <c r="A541" s="49"/>
      <c r="B541" s="50" t="s">
        <v>37</v>
      </c>
      <c r="C541" s="51"/>
      <c r="D541" s="64"/>
      <c r="E541" s="65"/>
      <c r="F541" s="66"/>
      <c r="G541" s="66"/>
      <c r="H541" s="66"/>
      <c r="I541" s="60"/>
      <c r="J541" s="58"/>
    </row>
    <row r="542" spans="1:17" s="56" customFormat="1" ht="14.25" customHeight="1">
      <c r="A542" s="49"/>
      <c r="B542" s="69"/>
      <c r="C542" s="63"/>
      <c r="D542" s="64"/>
      <c r="E542" s="65"/>
      <c r="F542" s="66"/>
      <c r="G542" s="66"/>
      <c r="H542" s="66"/>
      <c r="I542" s="61"/>
      <c r="J542" s="58"/>
    </row>
    <row r="543" spans="1:17" s="56" customFormat="1" ht="14.25" customHeight="1">
      <c r="A543" s="49"/>
      <c r="B543" s="50" t="s">
        <v>43</v>
      </c>
      <c r="C543" s="51"/>
      <c r="D543" s="64"/>
      <c r="E543" s="65"/>
      <c r="F543" s="66"/>
      <c r="G543" s="66"/>
      <c r="H543" s="66"/>
      <c r="I543" s="61"/>
      <c r="J543" s="58"/>
    </row>
    <row r="544" spans="1:17" s="56" customFormat="1" ht="14.25" customHeight="1">
      <c r="A544" s="49"/>
      <c r="B544" s="69" t="s">
        <v>960</v>
      </c>
      <c r="C544" s="63" t="s">
        <v>208</v>
      </c>
      <c r="D544" s="64">
        <v>1</v>
      </c>
      <c r="E544" s="65">
        <v>685</v>
      </c>
      <c r="F544" s="66"/>
      <c r="G544" s="66"/>
      <c r="H544" s="66"/>
      <c r="I544" s="61">
        <f t="shared" ref="I544:I552" si="74">PRODUCT(D544:H544)</f>
        <v>685</v>
      </c>
      <c r="J544" s="58"/>
    </row>
    <row r="545" spans="1:10" s="56" customFormat="1" ht="14.25" customHeight="1">
      <c r="A545" s="49"/>
      <c r="B545" s="69" t="s">
        <v>961</v>
      </c>
      <c r="C545" s="93" t="s">
        <v>208</v>
      </c>
      <c r="D545" s="64">
        <v>-1</v>
      </c>
      <c r="E545" s="65">
        <v>33.619999999999997</v>
      </c>
      <c r="F545" s="66"/>
      <c r="G545" s="66"/>
      <c r="H545" s="66"/>
      <c r="I545" s="61">
        <f t="shared" si="74"/>
        <v>-33.619999999999997</v>
      </c>
      <c r="J545" s="58"/>
    </row>
    <row r="546" spans="1:10" s="56" customFormat="1" ht="14.25" customHeight="1">
      <c r="A546" s="49"/>
      <c r="B546" s="69" t="s">
        <v>962</v>
      </c>
      <c r="C546" s="93" t="s">
        <v>208</v>
      </c>
      <c r="D546" s="64">
        <v>-1</v>
      </c>
      <c r="E546" s="65">
        <v>35.29</v>
      </c>
      <c r="F546" s="66"/>
      <c r="G546" s="66"/>
      <c r="H546" s="66"/>
      <c r="I546" s="61">
        <f t="shared" si="74"/>
        <v>-35.29</v>
      </c>
      <c r="J546" s="58"/>
    </row>
    <row r="547" spans="1:10" s="56" customFormat="1" ht="14.25" customHeight="1">
      <c r="A547" s="49"/>
      <c r="B547" s="69" t="s">
        <v>963</v>
      </c>
      <c r="C547" s="93" t="s">
        <v>208</v>
      </c>
      <c r="D547" s="64">
        <v>-1</v>
      </c>
      <c r="E547" s="65">
        <v>68</v>
      </c>
      <c r="F547" s="66"/>
      <c r="G547" s="66"/>
      <c r="H547" s="66"/>
      <c r="I547" s="61">
        <f t="shared" si="74"/>
        <v>-68</v>
      </c>
      <c r="J547" s="58"/>
    </row>
    <row r="548" spans="1:10" s="56" customFormat="1" ht="14.25" customHeight="1">
      <c r="A548" s="49"/>
      <c r="B548" s="69" t="s">
        <v>964</v>
      </c>
      <c r="C548" s="93" t="s">
        <v>208</v>
      </c>
      <c r="D548" s="64">
        <v>-1</v>
      </c>
      <c r="E548" s="65">
        <v>14.8</v>
      </c>
      <c r="F548" s="66"/>
      <c r="G548" s="66"/>
      <c r="H548" s="66"/>
      <c r="I548" s="61">
        <f t="shared" si="74"/>
        <v>-14.8</v>
      </c>
      <c r="J548" s="58"/>
    </row>
    <row r="549" spans="1:10" s="56" customFormat="1" ht="14.25" customHeight="1">
      <c r="A549" s="49"/>
      <c r="B549" s="69" t="s">
        <v>965</v>
      </c>
      <c r="C549" s="93" t="s">
        <v>208</v>
      </c>
      <c r="D549" s="64">
        <v>-1</v>
      </c>
      <c r="E549" s="65">
        <v>26.3</v>
      </c>
      <c r="F549" s="66"/>
      <c r="G549" s="66"/>
      <c r="H549" s="66"/>
      <c r="I549" s="61">
        <f t="shared" si="74"/>
        <v>-26.3</v>
      </c>
      <c r="J549" s="58"/>
    </row>
    <row r="550" spans="1:10" s="56" customFormat="1" ht="14.25" customHeight="1">
      <c r="A550" s="49"/>
      <c r="B550" s="69"/>
      <c r="C550" s="93"/>
      <c r="D550" s="64"/>
      <c r="E550" s="65"/>
      <c r="F550" s="66"/>
      <c r="G550" s="66"/>
      <c r="H550" s="66"/>
      <c r="I550" s="61">
        <f t="shared" si="74"/>
        <v>0</v>
      </c>
      <c r="J550" s="58"/>
    </row>
    <row r="551" spans="1:10" s="56" customFormat="1" ht="14.25" customHeight="1">
      <c r="A551" s="49"/>
      <c r="B551" s="69"/>
      <c r="C551" s="93"/>
      <c r="D551" s="64"/>
      <c r="E551" s="65"/>
      <c r="F551" s="66"/>
      <c r="G551" s="66"/>
      <c r="H551" s="66"/>
      <c r="I551" s="61">
        <f t="shared" si="74"/>
        <v>0</v>
      </c>
      <c r="J551" s="58"/>
    </row>
    <row r="552" spans="1:10" s="56" customFormat="1" ht="14.25" customHeight="1">
      <c r="A552" s="49"/>
      <c r="B552" s="69"/>
      <c r="C552" s="93"/>
      <c r="D552" s="64"/>
      <c r="E552" s="65"/>
      <c r="F552" s="66"/>
      <c r="G552" s="66"/>
      <c r="H552" s="66"/>
      <c r="I552" s="61">
        <f t="shared" si="74"/>
        <v>0</v>
      </c>
      <c r="J552" s="58"/>
    </row>
    <row r="553" spans="1:10" s="56" customFormat="1" ht="14.25" customHeight="1">
      <c r="A553" s="49"/>
      <c r="B553" s="69"/>
      <c r="C553" s="63"/>
      <c r="D553" s="64"/>
      <c r="E553" s="65"/>
      <c r="F553" s="66"/>
      <c r="G553" s="66"/>
      <c r="H553" s="70" t="s">
        <v>34</v>
      </c>
      <c r="I553" s="60">
        <f>SUM(I544:I552)</f>
        <v>506.99000000000007</v>
      </c>
      <c r="J553" s="55">
        <f>+I553+I553*$J$2</f>
        <v>557.68900000000008</v>
      </c>
    </row>
    <row r="554" spans="1:10" s="56" customFormat="1" ht="14.25" customHeight="1">
      <c r="A554" s="49"/>
      <c r="B554" s="69"/>
      <c r="C554" s="63"/>
      <c r="D554" s="64"/>
      <c r="E554" s="65"/>
      <c r="F554" s="66"/>
      <c r="G554" s="66"/>
      <c r="H554" s="66"/>
      <c r="I554" s="61"/>
      <c r="J554" s="58"/>
    </row>
    <row r="555" spans="1:10" s="56" customFormat="1" ht="14.25" customHeight="1">
      <c r="A555" s="49"/>
      <c r="B555" s="69"/>
      <c r="C555" s="63"/>
      <c r="D555" s="64"/>
      <c r="E555" s="65"/>
      <c r="F555" s="66"/>
      <c r="G555" s="66"/>
      <c r="H555" s="66"/>
      <c r="I555" s="60"/>
      <c r="J555" s="58"/>
    </row>
    <row r="556" spans="1:10" s="56" customFormat="1" ht="14.25" customHeight="1">
      <c r="A556" s="49"/>
      <c r="B556" s="69"/>
      <c r="C556" s="63"/>
      <c r="D556" s="64"/>
      <c r="E556" s="65"/>
      <c r="F556" s="66"/>
      <c r="G556" s="66"/>
      <c r="H556" s="66"/>
      <c r="I556" s="61"/>
      <c r="J556" s="58"/>
    </row>
    <row r="557" spans="1:10" s="56" customFormat="1" ht="14.25" customHeight="1">
      <c r="A557" s="49"/>
      <c r="B557" s="50" t="s">
        <v>47</v>
      </c>
      <c r="C557" s="51"/>
      <c r="D557" s="64"/>
      <c r="E557" s="65"/>
      <c r="F557" s="66"/>
      <c r="G557" s="66"/>
      <c r="H557" s="66"/>
      <c r="I557" s="61"/>
      <c r="J557" s="58"/>
    </row>
    <row r="558" spans="1:10" s="56" customFormat="1" ht="14.25" customHeight="1">
      <c r="A558" s="49"/>
      <c r="B558" s="50" t="s">
        <v>46</v>
      </c>
      <c r="C558" s="51"/>
      <c r="D558" s="64"/>
      <c r="E558" s="65"/>
      <c r="F558" s="66"/>
      <c r="G558" s="66"/>
      <c r="H558" s="66"/>
      <c r="I558" s="61"/>
      <c r="J558" s="58"/>
    </row>
    <row r="559" spans="1:10" s="56" customFormat="1" ht="14.25" customHeight="1">
      <c r="A559" s="49"/>
      <c r="B559" s="69" t="s">
        <v>331</v>
      </c>
      <c r="C559" s="63" t="s">
        <v>208</v>
      </c>
      <c r="D559" s="64"/>
      <c r="E559" s="65"/>
      <c r="F559" s="66"/>
      <c r="G559" s="66"/>
      <c r="H559" s="66"/>
      <c r="I559" s="61">
        <f t="shared" ref="I559" si="75">PRODUCT(D559:H559)</f>
        <v>0</v>
      </c>
      <c r="J559" s="58"/>
    </row>
    <row r="560" spans="1:10" s="56" customFormat="1" ht="14.25" customHeight="1">
      <c r="A560" s="49"/>
      <c r="B560" s="69"/>
      <c r="C560" s="63"/>
      <c r="D560" s="64"/>
      <c r="E560" s="65"/>
      <c r="F560" s="66"/>
      <c r="G560" s="66"/>
      <c r="H560" s="70" t="s">
        <v>34</v>
      </c>
      <c r="I560" s="60">
        <f>SUM(I557:I559)</f>
        <v>0</v>
      </c>
      <c r="J560" s="55">
        <f>+I560+I560*$J$2</f>
        <v>0</v>
      </c>
    </row>
    <row r="561" spans="1:10" s="56" customFormat="1" ht="14.25" customHeight="1">
      <c r="A561" s="49"/>
      <c r="B561" s="69"/>
      <c r="C561" s="63"/>
      <c r="D561" s="78"/>
      <c r="E561" s="73"/>
      <c r="F561" s="61"/>
      <c r="G561" s="66"/>
      <c r="H561" s="66"/>
      <c r="I561" s="61"/>
      <c r="J561" s="58"/>
    </row>
    <row r="562" spans="1:10" s="56" customFormat="1" ht="14.25" customHeight="1">
      <c r="A562" s="49"/>
      <c r="B562" s="69"/>
      <c r="C562" s="63"/>
      <c r="D562" s="64"/>
      <c r="E562" s="65"/>
      <c r="F562" s="66"/>
      <c r="G562" s="66"/>
      <c r="H562" s="66"/>
      <c r="I562" s="61"/>
      <c r="J562" s="58"/>
    </row>
    <row r="563" spans="1:10" s="56" customFormat="1" ht="14.25" customHeight="1">
      <c r="A563" s="49"/>
      <c r="B563" s="69"/>
      <c r="C563" s="63"/>
      <c r="D563" s="64"/>
      <c r="E563" s="65"/>
      <c r="F563" s="66"/>
      <c r="G563" s="66"/>
      <c r="H563" s="66"/>
      <c r="I563" s="61"/>
      <c r="J563" s="58"/>
    </row>
    <row r="564" spans="1:10" s="56" customFormat="1" ht="14.25" customHeight="1">
      <c r="A564" s="49"/>
      <c r="B564" s="69"/>
      <c r="C564" s="63"/>
      <c r="D564" s="64"/>
      <c r="E564" s="65"/>
      <c r="F564" s="66"/>
      <c r="G564" s="66"/>
      <c r="H564" s="66"/>
      <c r="I564" s="61"/>
      <c r="J564" s="58"/>
    </row>
    <row r="565" spans="1:10" s="56" customFormat="1" ht="14.25" customHeight="1">
      <c r="A565" s="49"/>
      <c r="B565" s="69"/>
      <c r="C565" s="63"/>
      <c r="D565" s="64"/>
      <c r="E565" s="65"/>
      <c r="F565" s="66"/>
      <c r="G565" s="66"/>
      <c r="H565" s="66"/>
      <c r="I565" s="60"/>
      <c r="J565" s="58"/>
    </row>
    <row r="566" spans="1:10" s="56" customFormat="1" ht="14.25" customHeight="1">
      <c r="A566" s="49"/>
      <c r="B566" s="69"/>
      <c r="C566" s="63"/>
      <c r="D566" s="64"/>
      <c r="E566" s="65"/>
      <c r="F566" s="66"/>
      <c r="G566" s="66"/>
      <c r="H566" s="66"/>
      <c r="I566" s="61"/>
      <c r="J566" s="58"/>
    </row>
    <row r="567" spans="1:10" s="56" customFormat="1" ht="14.25" customHeight="1">
      <c r="A567" s="49"/>
      <c r="B567" s="50" t="s">
        <v>138</v>
      </c>
      <c r="C567" s="51"/>
      <c r="D567" s="64"/>
      <c r="E567" s="65"/>
      <c r="F567" s="66"/>
      <c r="G567" s="66"/>
      <c r="H567" s="66"/>
      <c r="I567" s="61"/>
      <c r="J567" s="58"/>
    </row>
    <row r="568" spans="1:10" s="56" customFormat="1" ht="14.25" customHeight="1">
      <c r="A568" s="49"/>
      <c r="B568" s="69" t="s">
        <v>330</v>
      </c>
      <c r="C568" s="63" t="s">
        <v>208</v>
      </c>
      <c r="D568" s="64"/>
      <c r="E568" s="65"/>
      <c r="F568" s="66"/>
      <c r="G568" s="66"/>
      <c r="H568" s="66"/>
      <c r="I568" s="61">
        <f t="shared" ref="I568" si="76">PRODUCT(D568:H568)</f>
        <v>0</v>
      </c>
      <c r="J568" s="58"/>
    </row>
    <row r="569" spans="1:10" s="56" customFormat="1" ht="14.25" customHeight="1">
      <c r="A569" s="49"/>
      <c r="B569" s="69"/>
      <c r="C569" s="63"/>
      <c r="D569" s="64"/>
      <c r="E569" s="65"/>
      <c r="F569" s="66"/>
      <c r="G569" s="66"/>
      <c r="H569" s="70" t="s">
        <v>34</v>
      </c>
      <c r="I569" s="60">
        <f>SUM(I568)</f>
        <v>0</v>
      </c>
      <c r="J569" s="55">
        <f>+I569+I569*$J$2</f>
        <v>0</v>
      </c>
    </row>
    <row r="570" spans="1:10" s="56" customFormat="1" ht="14.25" customHeight="1">
      <c r="A570" s="49"/>
      <c r="B570" s="69"/>
      <c r="C570" s="63"/>
      <c r="D570" s="64"/>
      <c r="E570" s="65"/>
      <c r="F570" s="66"/>
      <c r="G570" s="66"/>
      <c r="H570" s="66"/>
      <c r="I570" s="61"/>
      <c r="J570" s="58"/>
    </row>
    <row r="571" spans="1:10" s="56" customFormat="1" ht="14.25" customHeight="1">
      <c r="A571" s="49"/>
      <c r="B571" s="50" t="s">
        <v>334</v>
      </c>
      <c r="C571" s="51"/>
      <c r="D571" s="64"/>
      <c r="E571" s="65"/>
      <c r="F571" s="66"/>
      <c r="G571" s="66"/>
      <c r="H571" s="66"/>
      <c r="I571" s="61"/>
      <c r="J571" s="58"/>
    </row>
    <row r="572" spans="1:10" s="56" customFormat="1" ht="14.25" customHeight="1">
      <c r="A572" s="49"/>
      <c r="B572" s="69" t="s">
        <v>969</v>
      </c>
      <c r="C572" s="63" t="s">
        <v>208</v>
      </c>
      <c r="D572" s="64">
        <v>1</v>
      </c>
      <c r="E572" s="65">
        <v>54</v>
      </c>
      <c r="F572" s="66"/>
      <c r="G572" s="66"/>
      <c r="H572" s="66"/>
      <c r="I572" s="61">
        <f t="shared" ref="I572" si="77">PRODUCT(D572:H572)</f>
        <v>54</v>
      </c>
      <c r="J572" s="58"/>
    </row>
    <row r="573" spans="1:10" s="56" customFormat="1" ht="14.25" customHeight="1">
      <c r="A573" s="49"/>
      <c r="B573" s="69"/>
      <c r="C573" s="63" t="s">
        <v>208</v>
      </c>
      <c r="D573" s="64"/>
      <c r="E573" s="65"/>
      <c r="F573" s="66"/>
      <c r="G573" s="66"/>
      <c r="H573" s="66"/>
      <c r="I573" s="61">
        <f t="shared" ref="I573:I574" si="78">PRODUCT(D573:H573)</f>
        <v>0</v>
      </c>
      <c r="J573" s="58"/>
    </row>
    <row r="574" spans="1:10" s="56" customFormat="1" ht="14.25" customHeight="1">
      <c r="A574" s="49"/>
      <c r="B574" s="69"/>
      <c r="C574" s="63" t="s">
        <v>208</v>
      </c>
      <c r="D574" s="64"/>
      <c r="E574" s="65"/>
      <c r="F574" s="66"/>
      <c r="G574" s="66"/>
      <c r="H574" s="66"/>
      <c r="I574" s="61">
        <f t="shared" si="78"/>
        <v>0</v>
      </c>
      <c r="J574" s="58"/>
    </row>
    <row r="575" spans="1:10" s="56" customFormat="1" ht="14.25" customHeight="1">
      <c r="A575" s="49"/>
      <c r="B575" s="69"/>
      <c r="C575" s="63"/>
      <c r="D575" s="64"/>
      <c r="E575" s="65"/>
      <c r="F575" s="66"/>
      <c r="G575" s="66"/>
      <c r="H575" s="70" t="s">
        <v>34</v>
      </c>
      <c r="I575" s="60">
        <f>SUM(I572:I574)</f>
        <v>54</v>
      </c>
      <c r="J575" s="55">
        <f>+I575+I575*$J$2</f>
        <v>59.4</v>
      </c>
    </row>
    <row r="576" spans="1:10" s="56" customFormat="1" ht="14.25" customHeight="1">
      <c r="A576" s="49"/>
      <c r="B576" s="69"/>
      <c r="C576" s="63"/>
      <c r="D576" s="64"/>
      <c r="E576" s="65"/>
      <c r="F576" s="66"/>
      <c r="G576" s="66"/>
      <c r="H576" s="66"/>
      <c r="I576" s="61"/>
      <c r="J576" s="58"/>
    </row>
    <row r="577" spans="1:10" s="56" customFormat="1" ht="14.25" customHeight="1">
      <c r="A577" s="49"/>
      <c r="B577" s="50" t="s">
        <v>1664</v>
      </c>
      <c r="C577" s="51"/>
      <c r="D577" s="64"/>
      <c r="E577" s="65"/>
      <c r="F577" s="66"/>
      <c r="G577" s="66"/>
      <c r="H577" s="66"/>
      <c r="I577" s="61"/>
      <c r="J577" s="58"/>
    </row>
    <row r="578" spans="1:10" s="56" customFormat="1" ht="14.25" customHeight="1">
      <c r="A578" s="49"/>
      <c r="B578" s="69" t="s">
        <v>966</v>
      </c>
      <c r="C578" s="63" t="s">
        <v>208</v>
      </c>
      <c r="D578" s="64">
        <v>1</v>
      </c>
      <c r="E578" s="65">
        <v>20.94</v>
      </c>
      <c r="F578" s="66"/>
      <c r="G578" s="66"/>
      <c r="H578" s="66"/>
      <c r="I578" s="61">
        <f t="shared" ref="I578:I587" si="79">PRODUCT(D578:H578)</f>
        <v>20.94</v>
      </c>
      <c r="J578" s="58"/>
    </row>
    <row r="579" spans="1:10" s="56" customFormat="1" ht="14.25" customHeight="1">
      <c r="A579" s="49"/>
      <c r="B579" s="69" t="s">
        <v>967</v>
      </c>
      <c r="C579" s="63" t="s">
        <v>208</v>
      </c>
      <c r="D579" s="64">
        <v>-1</v>
      </c>
      <c r="E579" s="65">
        <v>14.85</v>
      </c>
      <c r="F579" s="66"/>
      <c r="G579" s="66"/>
      <c r="H579" s="66"/>
      <c r="I579" s="61">
        <f t="shared" si="79"/>
        <v>-14.85</v>
      </c>
      <c r="J579" s="58"/>
    </row>
    <row r="580" spans="1:10" s="56" customFormat="1" ht="14.25" customHeight="1">
      <c r="A580" s="49"/>
      <c r="B580" s="69" t="s">
        <v>968</v>
      </c>
      <c r="C580" s="63" t="s">
        <v>208</v>
      </c>
      <c r="D580" s="64">
        <v>1</v>
      </c>
      <c r="E580" s="65">
        <v>50.8</v>
      </c>
      <c r="F580" s="66"/>
      <c r="G580" s="66"/>
      <c r="H580" s="66"/>
      <c r="I580" s="61">
        <f t="shared" si="79"/>
        <v>50.8</v>
      </c>
      <c r="J580" s="58"/>
    </row>
    <row r="581" spans="1:10" s="56" customFormat="1" ht="14.25" customHeight="1">
      <c r="A581" s="49"/>
      <c r="B581" s="69" t="s">
        <v>967</v>
      </c>
      <c r="C581" s="63" t="s">
        <v>208</v>
      </c>
      <c r="D581" s="64">
        <v>-1</v>
      </c>
      <c r="E581" s="65">
        <v>37.299999999999997</v>
      </c>
      <c r="F581" s="66"/>
      <c r="G581" s="66"/>
      <c r="H581" s="66"/>
      <c r="I581" s="61">
        <f t="shared" si="79"/>
        <v>-37.299999999999997</v>
      </c>
      <c r="J581" s="58"/>
    </row>
    <row r="582" spans="1:10" s="56" customFormat="1" ht="14.25" customHeight="1">
      <c r="A582" s="49"/>
      <c r="B582" s="69" t="s">
        <v>969</v>
      </c>
      <c r="C582" s="63" t="s">
        <v>208</v>
      </c>
      <c r="D582" s="64">
        <v>1</v>
      </c>
      <c r="E582" s="65">
        <v>54</v>
      </c>
      <c r="F582" s="66"/>
      <c r="G582" s="66"/>
      <c r="H582" s="66"/>
      <c r="I582" s="61">
        <f t="shared" si="79"/>
        <v>54</v>
      </c>
      <c r="J582" s="58"/>
    </row>
    <row r="583" spans="1:10" s="56" customFormat="1" ht="14.25" customHeight="1">
      <c r="A583" s="49"/>
      <c r="B583" s="69" t="s">
        <v>967</v>
      </c>
      <c r="C583" s="63" t="s">
        <v>208</v>
      </c>
      <c r="D583" s="64">
        <v>-1</v>
      </c>
      <c r="E583" s="65">
        <v>35.29</v>
      </c>
      <c r="F583" s="66"/>
      <c r="G583" s="66"/>
      <c r="H583" s="66"/>
      <c r="I583" s="61">
        <f t="shared" si="79"/>
        <v>-35.29</v>
      </c>
      <c r="J583" s="58"/>
    </row>
    <row r="584" spans="1:10" s="56" customFormat="1" ht="14.25" customHeight="1">
      <c r="A584" s="49"/>
      <c r="B584" s="69" t="s">
        <v>862</v>
      </c>
      <c r="C584" s="63" t="s">
        <v>208</v>
      </c>
      <c r="D584" s="64">
        <v>1</v>
      </c>
      <c r="E584" s="65">
        <v>113</v>
      </c>
      <c r="F584" s="66"/>
      <c r="G584" s="66"/>
      <c r="H584" s="66"/>
      <c r="I584" s="61">
        <f t="shared" si="79"/>
        <v>113</v>
      </c>
      <c r="J584" s="58"/>
    </row>
    <row r="585" spans="1:10" s="56" customFormat="1" ht="14.25" customHeight="1">
      <c r="A585" s="49"/>
      <c r="B585" s="69" t="s">
        <v>967</v>
      </c>
      <c r="C585" s="63" t="s">
        <v>208</v>
      </c>
      <c r="D585" s="64">
        <v>-1</v>
      </c>
      <c r="E585" s="65">
        <v>68</v>
      </c>
      <c r="F585" s="66"/>
      <c r="G585" s="66"/>
      <c r="H585" s="66"/>
      <c r="I585" s="61">
        <f t="shared" si="79"/>
        <v>-68</v>
      </c>
      <c r="J585" s="58"/>
    </row>
    <row r="586" spans="1:10" s="56" customFormat="1" ht="14.25" customHeight="1">
      <c r="A586" s="49"/>
      <c r="B586" s="69"/>
      <c r="C586" s="63" t="s">
        <v>208</v>
      </c>
      <c r="D586" s="64"/>
      <c r="E586" s="65"/>
      <c r="F586" s="66"/>
      <c r="G586" s="66"/>
      <c r="H586" s="66"/>
      <c r="I586" s="61">
        <f t="shared" si="79"/>
        <v>0</v>
      </c>
      <c r="J586" s="58"/>
    </row>
    <row r="587" spans="1:10" s="56" customFormat="1" ht="14.25" customHeight="1">
      <c r="A587" s="49"/>
      <c r="B587" s="69"/>
      <c r="C587" s="63" t="s">
        <v>208</v>
      </c>
      <c r="D587" s="64"/>
      <c r="E587" s="65"/>
      <c r="F587" s="66"/>
      <c r="G587" s="66"/>
      <c r="H587" s="66"/>
      <c r="I587" s="61">
        <f t="shared" si="79"/>
        <v>0</v>
      </c>
      <c r="J587" s="58"/>
    </row>
    <row r="588" spans="1:10" s="56" customFormat="1" ht="14.25" customHeight="1">
      <c r="A588" s="49"/>
      <c r="B588" s="69"/>
      <c r="C588" s="63"/>
      <c r="D588" s="64"/>
      <c r="E588" s="65"/>
      <c r="F588" s="66"/>
      <c r="G588" s="66"/>
      <c r="H588" s="70" t="s">
        <v>34</v>
      </c>
      <c r="I588" s="60">
        <f>SUM(I578:I587)</f>
        <v>83.300000000000011</v>
      </c>
      <c r="J588" s="55">
        <f>+I588+I588*$J$2</f>
        <v>91.63000000000001</v>
      </c>
    </row>
    <row r="589" spans="1:10" s="56" customFormat="1" ht="14.25" customHeight="1">
      <c r="A589" s="49"/>
      <c r="B589" s="69"/>
      <c r="C589" s="63"/>
      <c r="D589" s="64"/>
      <c r="E589" s="65"/>
      <c r="F589" s="66"/>
      <c r="G589" s="66"/>
      <c r="H589" s="70"/>
      <c r="I589" s="60"/>
      <c r="J589" s="55"/>
    </row>
    <row r="590" spans="1:10" s="56" customFormat="1" ht="14.25" customHeight="1">
      <c r="A590" s="49"/>
      <c r="B590" s="50" t="s">
        <v>357</v>
      </c>
      <c r="C590" s="51"/>
      <c r="D590" s="64"/>
      <c r="E590" s="65"/>
      <c r="F590" s="66"/>
      <c r="G590" s="66"/>
      <c r="H590" s="66"/>
      <c r="I590" s="61"/>
      <c r="J590" s="58"/>
    </row>
    <row r="591" spans="1:10" s="56" customFormat="1" ht="14.25" customHeight="1">
      <c r="A591" s="49"/>
      <c r="B591" s="69" t="s">
        <v>336</v>
      </c>
      <c r="C591" s="63" t="s">
        <v>208</v>
      </c>
      <c r="D591" s="64"/>
      <c r="E591" s="65"/>
      <c r="F591" s="66"/>
      <c r="G591" s="66"/>
      <c r="H591" s="66"/>
      <c r="I591" s="61">
        <f t="shared" ref="I591" si="80">PRODUCT(D591:H591)</f>
        <v>0</v>
      </c>
      <c r="J591" s="58"/>
    </row>
    <row r="592" spans="1:10" s="56" customFormat="1" ht="14.25" customHeight="1">
      <c r="A592" s="49"/>
      <c r="B592" s="69"/>
      <c r="C592" s="63"/>
      <c r="D592" s="64"/>
      <c r="E592" s="65"/>
      <c r="F592" s="66"/>
      <c r="G592" s="66"/>
      <c r="H592" s="70" t="s">
        <v>34</v>
      </c>
      <c r="I592" s="60">
        <f>SUM(I591:I591)</f>
        <v>0</v>
      </c>
      <c r="J592" s="55">
        <f>+I592+I592*$J$2</f>
        <v>0</v>
      </c>
    </row>
    <row r="593" spans="1:10" s="56" customFormat="1" ht="14.25" customHeight="1">
      <c r="A593" s="49"/>
      <c r="B593" s="69"/>
      <c r="C593" s="63"/>
      <c r="D593" s="64"/>
      <c r="E593" s="65"/>
      <c r="F593" s="66"/>
      <c r="G593" s="66"/>
      <c r="H593" s="70"/>
      <c r="I593" s="60"/>
      <c r="J593" s="55"/>
    </row>
    <row r="594" spans="1:10" s="56" customFormat="1" ht="14.25" customHeight="1">
      <c r="A594" s="49"/>
      <c r="B594" s="69"/>
      <c r="C594" s="63"/>
      <c r="D594" s="64"/>
      <c r="E594" s="65"/>
      <c r="F594" s="66"/>
      <c r="G594" s="66"/>
      <c r="H594" s="70"/>
      <c r="I594" s="60"/>
      <c r="J594" s="55"/>
    </row>
    <row r="595" spans="1:10" s="56" customFormat="1" ht="14.25" customHeight="1">
      <c r="A595" s="49"/>
      <c r="B595" s="69"/>
      <c r="C595" s="63"/>
      <c r="D595" s="64"/>
      <c r="E595" s="65"/>
      <c r="F595" s="66"/>
      <c r="G595" s="66"/>
      <c r="H595" s="70"/>
      <c r="I595" s="60"/>
      <c r="J595" s="55"/>
    </row>
    <row r="596" spans="1:10" s="56" customFormat="1" ht="14.25" customHeight="1">
      <c r="A596" s="49"/>
      <c r="B596" s="50" t="s">
        <v>970</v>
      </c>
      <c r="C596" s="63"/>
      <c r="D596" s="64"/>
      <c r="E596" s="65"/>
      <c r="F596" s="66"/>
      <c r="G596" s="66"/>
      <c r="H596" s="66"/>
      <c r="I596" s="60"/>
      <c r="J596" s="58"/>
    </row>
    <row r="597" spans="1:10" s="56" customFormat="1" ht="14.25" customHeight="1">
      <c r="A597" s="49"/>
      <c r="B597" s="69" t="s">
        <v>971</v>
      </c>
      <c r="C597" s="93" t="s">
        <v>208</v>
      </c>
      <c r="D597" s="64">
        <v>1</v>
      </c>
      <c r="E597" s="65">
        <v>33.619999999999997</v>
      </c>
      <c r="F597" s="66"/>
      <c r="G597" s="66"/>
      <c r="H597" s="66"/>
      <c r="I597" s="61">
        <f t="shared" ref="I597:I604" si="81">PRODUCT(D597:H597)</f>
        <v>33.619999999999997</v>
      </c>
      <c r="J597" s="58"/>
    </row>
    <row r="598" spans="1:10" s="56" customFormat="1" ht="14.25" customHeight="1">
      <c r="A598" s="49"/>
      <c r="B598" s="69"/>
      <c r="C598" s="93" t="s">
        <v>208</v>
      </c>
      <c r="D598" s="64"/>
      <c r="E598" s="65"/>
      <c r="F598" s="66"/>
      <c r="G598" s="66"/>
      <c r="H598" s="66"/>
      <c r="I598" s="61">
        <f t="shared" si="81"/>
        <v>0</v>
      </c>
      <c r="J598" s="58"/>
    </row>
    <row r="599" spans="1:10" s="56" customFormat="1" ht="14.25" customHeight="1">
      <c r="A599" s="49"/>
      <c r="B599" s="69" t="s">
        <v>972</v>
      </c>
      <c r="C599" s="93" t="s">
        <v>208</v>
      </c>
      <c r="D599" s="64">
        <v>1</v>
      </c>
      <c r="E599" s="65">
        <v>68</v>
      </c>
      <c r="F599" s="66"/>
      <c r="G599" s="66"/>
      <c r="H599" s="66"/>
      <c r="I599" s="61">
        <f t="shared" si="81"/>
        <v>68</v>
      </c>
      <c r="J599" s="58"/>
    </row>
    <row r="600" spans="1:10" s="56" customFormat="1" ht="14.25" customHeight="1">
      <c r="A600" s="49"/>
      <c r="B600" s="69" t="s">
        <v>973</v>
      </c>
      <c r="C600" s="93" t="s">
        <v>208</v>
      </c>
      <c r="D600" s="64">
        <v>1</v>
      </c>
      <c r="E600" s="65">
        <v>14.8</v>
      </c>
      <c r="F600" s="66"/>
      <c r="G600" s="66"/>
      <c r="H600" s="66"/>
      <c r="I600" s="61">
        <f t="shared" si="81"/>
        <v>14.8</v>
      </c>
      <c r="J600" s="58"/>
    </row>
    <row r="601" spans="1:10" s="56" customFormat="1" ht="14.25" customHeight="1">
      <c r="A601" s="49"/>
      <c r="B601" s="69" t="s">
        <v>974</v>
      </c>
      <c r="C601" s="93" t="s">
        <v>208</v>
      </c>
      <c r="D601" s="64">
        <v>1</v>
      </c>
      <c r="E601" s="65">
        <v>26.3</v>
      </c>
      <c r="F601" s="66"/>
      <c r="G601" s="66"/>
      <c r="H601" s="66"/>
      <c r="I601" s="61">
        <f t="shared" si="81"/>
        <v>26.3</v>
      </c>
      <c r="J601" s="58"/>
    </row>
    <row r="602" spans="1:10" s="56" customFormat="1" ht="14.25" customHeight="1">
      <c r="A602" s="49"/>
      <c r="B602" s="69"/>
      <c r="C602" s="93"/>
      <c r="D602" s="64"/>
      <c r="E602" s="65"/>
      <c r="F602" s="66"/>
      <c r="G602" s="66"/>
      <c r="H602" s="66"/>
      <c r="I602" s="61">
        <f t="shared" si="81"/>
        <v>0</v>
      </c>
      <c r="J602" s="58"/>
    </row>
    <row r="603" spans="1:10" s="56" customFormat="1" ht="14.25" customHeight="1">
      <c r="A603" s="49"/>
      <c r="B603" s="69"/>
      <c r="C603" s="93"/>
      <c r="D603" s="64"/>
      <c r="E603" s="65"/>
      <c r="F603" s="66"/>
      <c r="G603" s="66"/>
      <c r="H603" s="66"/>
      <c r="I603" s="61">
        <f t="shared" si="81"/>
        <v>0</v>
      </c>
      <c r="J603" s="58"/>
    </row>
    <row r="604" spans="1:10" s="56" customFormat="1" ht="14.25" customHeight="1">
      <c r="A604" s="49"/>
      <c r="B604" s="69"/>
      <c r="C604" s="93"/>
      <c r="D604" s="64"/>
      <c r="E604" s="65"/>
      <c r="F604" s="66"/>
      <c r="G604" s="66"/>
      <c r="H604" s="66"/>
      <c r="I604" s="61">
        <f t="shared" si="81"/>
        <v>0</v>
      </c>
      <c r="J604" s="58"/>
    </row>
    <row r="605" spans="1:10" s="56" customFormat="1" ht="14.25" customHeight="1">
      <c r="A605" s="49"/>
      <c r="B605" s="69"/>
      <c r="C605" s="63"/>
      <c r="D605" s="64"/>
      <c r="E605" s="65"/>
      <c r="F605" s="66"/>
      <c r="G605" s="66"/>
      <c r="H605" s="70" t="s">
        <v>34</v>
      </c>
      <c r="I605" s="60">
        <f>SUM(I597:I604)</f>
        <v>142.72</v>
      </c>
      <c r="J605" s="55">
        <f>+I605+I605*$J$2</f>
        <v>156.99199999999999</v>
      </c>
    </row>
    <row r="606" spans="1:10" s="56" customFormat="1" ht="14.25" customHeight="1">
      <c r="A606" s="49"/>
      <c r="B606" s="69"/>
      <c r="C606" s="63"/>
      <c r="D606" s="64"/>
      <c r="E606" s="65"/>
      <c r="F606" s="66"/>
      <c r="G606" s="66"/>
      <c r="H606" s="70"/>
      <c r="I606" s="60"/>
      <c r="J606" s="55"/>
    </row>
    <row r="607" spans="1:10" s="56" customFormat="1" ht="14.25" customHeight="1">
      <c r="A607" s="49"/>
      <c r="B607" s="69"/>
      <c r="C607" s="63"/>
      <c r="D607" s="64"/>
      <c r="E607" s="65"/>
      <c r="F607" s="66"/>
      <c r="G607" s="66"/>
      <c r="H607" s="70"/>
      <c r="I607" s="60"/>
      <c r="J607" s="55"/>
    </row>
    <row r="608" spans="1:10" s="56" customFormat="1" ht="14.25" customHeight="1">
      <c r="A608" s="49"/>
      <c r="B608" s="50" t="s">
        <v>990</v>
      </c>
      <c r="C608" s="63"/>
      <c r="D608" s="64"/>
      <c r="E608" s="65"/>
      <c r="F608" s="66"/>
      <c r="G608" s="66"/>
      <c r="H608" s="66"/>
      <c r="I608" s="60"/>
      <c r="J608" s="58"/>
    </row>
    <row r="609" spans="1:10" s="56" customFormat="1" ht="14.25" customHeight="1">
      <c r="A609" s="49"/>
      <c r="B609" s="50" t="s">
        <v>991</v>
      </c>
      <c r="C609" s="93" t="s">
        <v>208</v>
      </c>
      <c r="D609" s="64"/>
      <c r="E609" s="65"/>
      <c r="F609" s="66"/>
      <c r="G609" s="66"/>
      <c r="H609" s="66"/>
      <c r="I609" s="61"/>
      <c r="J609" s="58"/>
    </row>
    <row r="610" spans="1:10" s="56" customFormat="1" ht="14.25" customHeight="1">
      <c r="A610" s="49"/>
      <c r="B610" s="69" t="s">
        <v>971</v>
      </c>
      <c r="C610" s="93" t="s">
        <v>208</v>
      </c>
      <c r="D610" s="64">
        <v>1</v>
      </c>
      <c r="E610" s="65">
        <v>33.619999999999997</v>
      </c>
      <c r="F610" s="66"/>
      <c r="G610" s="66"/>
      <c r="H610" s="66"/>
      <c r="I610" s="61">
        <f t="shared" ref="I610:I612" si="82">PRODUCT(D610:H610)</f>
        <v>33.619999999999997</v>
      </c>
      <c r="J610" s="58"/>
    </row>
    <row r="611" spans="1:10" s="56" customFormat="1" ht="14.25" customHeight="1">
      <c r="A611" s="49"/>
      <c r="B611" s="69"/>
      <c r="C611" s="93" t="s">
        <v>208</v>
      </c>
      <c r="D611" s="64"/>
      <c r="E611" s="65"/>
      <c r="F611" s="66"/>
      <c r="G611" s="66"/>
      <c r="H611" s="66"/>
      <c r="I611" s="61">
        <f t="shared" si="82"/>
        <v>0</v>
      </c>
      <c r="J611" s="58"/>
    </row>
    <row r="612" spans="1:10" s="56" customFormat="1" ht="14.25" customHeight="1">
      <c r="A612" s="49"/>
      <c r="B612" s="69"/>
      <c r="C612" s="93"/>
      <c r="D612" s="64"/>
      <c r="E612" s="65"/>
      <c r="F612" s="66"/>
      <c r="G612" s="66"/>
      <c r="H612" s="66"/>
      <c r="I612" s="61">
        <f t="shared" si="82"/>
        <v>0</v>
      </c>
      <c r="J612" s="58"/>
    </row>
    <row r="613" spans="1:10" s="56" customFormat="1" ht="14.25" customHeight="1">
      <c r="A613" s="49"/>
      <c r="B613" s="69"/>
      <c r="C613" s="63"/>
      <c r="D613" s="64"/>
      <c r="E613" s="65"/>
      <c r="F613" s="66"/>
      <c r="G613" s="66"/>
      <c r="H613" s="70" t="s">
        <v>34</v>
      </c>
      <c r="I613" s="60">
        <f>SUM(I610:I612)</f>
        <v>33.619999999999997</v>
      </c>
      <c r="J613" s="55">
        <f>+I613+I613*$J$2</f>
        <v>36.981999999999999</v>
      </c>
    </row>
    <row r="614" spans="1:10" s="56" customFormat="1" ht="14.25" customHeight="1">
      <c r="A614" s="49"/>
      <c r="B614" s="50" t="s">
        <v>992</v>
      </c>
      <c r="C614" s="63"/>
      <c r="D614" s="64"/>
      <c r="E614" s="65"/>
      <c r="F614" s="66"/>
      <c r="G614" s="66"/>
      <c r="H614" s="70"/>
      <c r="I614" s="60"/>
      <c r="J614" s="55"/>
    </row>
    <row r="615" spans="1:10" s="56" customFormat="1" ht="14.25" customHeight="1">
      <c r="A615" s="49"/>
      <c r="B615" s="69" t="s">
        <v>972</v>
      </c>
      <c r="C615" s="93" t="s">
        <v>208</v>
      </c>
      <c r="D615" s="64">
        <v>1</v>
      </c>
      <c r="E615" s="65">
        <v>68</v>
      </c>
      <c r="F615" s="66"/>
      <c r="G615" s="66"/>
      <c r="H615" s="66"/>
      <c r="I615" s="61">
        <f t="shared" ref="I615:I616" si="83">PRODUCT(D615:H615)</f>
        <v>68</v>
      </c>
      <c r="J615" s="58"/>
    </row>
    <row r="616" spans="1:10" s="56" customFormat="1" ht="14.25" customHeight="1">
      <c r="A616" s="49"/>
      <c r="B616" s="69"/>
      <c r="C616" s="93"/>
      <c r="D616" s="64"/>
      <c r="E616" s="65"/>
      <c r="F616" s="66"/>
      <c r="G616" s="66"/>
      <c r="H616" s="66"/>
      <c r="I616" s="61">
        <f t="shared" si="83"/>
        <v>0</v>
      </c>
      <c r="J616" s="58"/>
    </row>
    <row r="617" spans="1:10" s="56" customFormat="1" ht="14.25" customHeight="1">
      <c r="A617" s="49"/>
      <c r="B617" s="69"/>
      <c r="C617" s="63"/>
      <c r="D617" s="64"/>
      <c r="E617" s="65"/>
      <c r="F617" s="66"/>
      <c r="G617" s="66"/>
      <c r="H617" s="70" t="s">
        <v>34</v>
      </c>
      <c r="I617" s="60">
        <f>SUM(I615:I616)</f>
        <v>68</v>
      </c>
      <c r="J617" s="55">
        <f>+I617+I617*$J$2</f>
        <v>74.8</v>
      </c>
    </row>
    <row r="618" spans="1:10" s="56" customFormat="1" ht="14.25" customHeight="1">
      <c r="A618" s="49"/>
      <c r="B618" s="69"/>
      <c r="C618" s="63"/>
      <c r="D618" s="64"/>
      <c r="E618" s="65"/>
      <c r="F618" s="66"/>
      <c r="G618" s="66"/>
      <c r="H618" s="70"/>
      <c r="I618" s="60"/>
      <c r="J618" s="55"/>
    </row>
    <row r="619" spans="1:10" s="56" customFormat="1" ht="14.25" customHeight="1">
      <c r="A619" s="49"/>
      <c r="B619" s="50" t="s">
        <v>993</v>
      </c>
      <c r="C619" s="63"/>
      <c r="D619" s="64"/>
      <c r="E619" s="65"/>
      <c r="F619" s="66"/>
      <c r="G619" s="66"/>
      <c r="H619" s="70"/>
      <c r="I619" s="60"/>
      <c r="J619" s="55"/>
    </row>
    <row r="620" spans="1:10" s="56" customFormat="1" ht="14.25" customHeight="1">
      <c r="A620" s="49"/>
      <c r="B620" s="69" t="s">
        <v>973</v>
      </c>
      <c r="C620" s="93" t="s">
        <v>208</v>
      </c>
      <c r="D620" s="64">
        <v>1</v>
      </c>
      <c r="E620" s="65">
        <v>14.8</v>
      </c>
      <c r="F620" s="66"/>
      <c r="G620" s="66"/>
      <c r="H620" s="66"/>
      <c r="I620" s="61">
        <f t="shared" ref="I620:I622" si="84">PRODUCT(D620:H620)</f>
        <v>14.8</v>
      </c>
      <c r="J620" s="58"/>
    </row>
    <row r="621" spans="1:10" s="56" customFormat="1" ht="14.25" customHeight="1">
      <c r="A621" s="49"/>
      <c r="B621" s="69" t="s">
        <v>974</v>
      </c>
      <c r="C621" s="93" t="s">
        <v>208</v>
      </c>
      <c r="D621" s="64">
        <v>1</v>
      </c>
      <c r="E621" s="65">
        <v>26.3</v>
      </c>
      <c r="F621" s="66"/>
      <c r="G621" s="66"/>
      <c r="H621" s="66"/>
      <c r="I621" s="61">
        <f t="shared" si="84"/>
        <v>26.3</v>
      </c>
      <c r="J621" s="58"/>
    </row>
    <row r="622" spans="1:10" s="56" customFormat="1" ht="14.25" customHeight="1">
      <c r="A622" s="49"/>
      <c r="B622" s="69"/>
      <c r="C622" s="93"/>
      <c r="D622" s="64"/>
      <c r="E622" s="65"/>
      <c r="F622" s="66"/>
      <c r="G622" s="66"/>
      <c r="H622" s="66"/>
      <c r="I622" s="61">
        <f t="shared" si="84"/>
        <v>0</v>
      </c>
      <c r="J622" s="58"/>
    </row>
    <row r="623" spans="1:10" s="56" customFormat="1" ht="14.25" customHeight="1">
      <c r="A623" s="49"/>
      <c r="B623" s="69"/>
      <c r="C623" s="63"/>
      <c r="D623" s="64"/>
      <c r="E623" s="65"/>
      <c r="F623" s="66"/>
      <c r="G623" s="66"/>
      <c r="H623" s="70" t="s">
        <v>34</v>
      </c>
      <c r="I623" s="60">
        <f>SUM(I620:I622)</f>
        <v>41.1</v>
      </c>
      <c r="J623" s="55">
        <f>+I623+I623*$J$2</f>
        <v>45.21</v>
      </c>
    </row>
    <row r="624" spans="1:10" s="56" customFormat="1" ht="14.25" customHeight="1">
      <c r="A624" s="49"/>
      <c r="B624" s="69"/>
      <c r="C624" s="63"/>
      <c r="D624" s="64"/>
      <c r="E624" s="65"/>
      <c r="F624" s="66"/>
      <c r="G624" s="66"/>
      <c r="H624" s="70"/>
      <c r="I624" s="60"/>
      <c r="J624" s="55"/>
    </row>
    <row r="625" spans="1:10" s="56" customFormat="1" ht="14.25" customHeight="1">
      <c r="A625" s="49"/>
      <c r="B625" s="50" t="s">
        <v>340</v>
      </c>
      <c r="C625" s="51"/>
      <c r="D625" s="64"/>
      <c r="E625" s="65"/>
      <c r="F625" s="66"/>
      <c r="G625" s="66"/>
      <c r="H625" s="66"/>
      <c r="I625" s="61"/>
      <c r="J625" s="58"/>
    </row>
    <row r="626" spans="1:10" s="56" customFormat="1" ht="14.25" customHeight="1">
      <c r="A626" s="49"/>
      <c r="B626" s="69"/>
      <c r="C626" s="63" t="s">
        <v>208</v>
      </c>
      <c r="D626" s="64"/>
      <c r="E626" s="65"/>
      <c r="F626" s="66"/>
      <c r="G626" s="66"/>
      <c r="H626" s="66"/>
      <c r="I626" s="61">
        <f t="shared" ref="I626:I628" si="85">PRODUCT(D626:H626)</f>
        <v>0</v>
      </c>
      <c r="J626" s="58"/>
    </row>
    <row r="627" spans="1:10" s="56" customFormat="1" ht="14.25" customHeight="1">
      <c r="A627" s="49"/>
      <c r="B627" s="69"/>
      <c r="C627" s="63" t="s">
        <v>208</v>
      </c>
      <c r="D627" s="64"/>
      <c r="E627" s="65"/>
      <c r="F627" s="66"/>
      <c r="G627" s="66"/>
      <c r="H627" s="66"/>
      <c r="I627" s="61">
        <f t="shared" si="85"/>
        <v>0</v>
      </c>
      <c r="J627" s="58"/>
    </row>
    <row r="628" spans="1:10" s="56" customFormat="1" ht="14.25" customHeight="1">
      <c r="A628" s="62"/>
      <c r="B628" s="67"/>
      <c r="C628" s="64" t="s">
        <v>208</v>
      </c>
      <c r="D628" s="64"/>
      <c r="E628" s="64"/>
      <c r="F628" s="64"/>
      <c r="G628" s="64"/>
      <c r="H628" s="64"/>
      <c r="I628" s="61">
        <f t="shared" si="85"/>
        <v>0</v>
      </c>
      <c r="J628" s="58"/>
    </row>
    <row r="629" spans="1:10" s="56" customFormat="1" ht="14.25" customHeight="1">
      <c r="A629" s="49"/>
      <c r="B629" s="69"/>
      <c r="C629" s="63"/>
      <c r="D629" s="64"/>
      <c r="E629" s="65"/>
      <c r="F629" s="66"/>
      <c r="G629" s="66"/>
      <c r="H629" s="70" t="s">
        <v>34</v>
      </c>
      <c r="I629" s="60">
        <f>SUM(I626:I628)</f>
        <v>0</v>
      </c>
      <c r="J629" s="55">
        <f>+I629+I629*$J$2</f>
        <v>0</v>
      </c>
    </row>
    <row r="630" spans="1:10" s="56" customFormat="1" ht="14.25" customHeight="1">
      <c r="A630" s="49"/>
      <c r="B630" s="50"/>
      <c r="C630" s="51"/>
      <c r="D630" s="64"/>
      <c r="E630" s="65"/>
      <c r="F630" s="66"/>
      <c r="G630" s="66"/>
      <c r="H630" s="66"/>
      <c r="I630" s="61"/>
      <c r="J630" s="58"/>
    </row>
    <row r="631" spans="1:10" s="56" customFormat="1" ht="14.25" customHeight="1">
      <c r="A631" s="49"/>
      <c r="B631" s="50" t="s">
        <v>341</v>
      </c>
      <c r="C631" s="51"/>
      <c r="D631" s="64"/>
      <c r="E631" s="65"/>
      <c r="F631" s="66"/>
      <c r="G631" s="66"/>
      <c r="H631" s="66"/>
      <c r="I631" s="61"/>
      <c r="J631" s="58"/>
    </row>
    <row r="632" spans="1:10" s="56" customFormat="1" ht="14.25" customHeight="1">
      <c r="A632" s="49"/>
      <c r="B632" s="69" t="s">
        <v>1403</v>
      </c>
      <c r="C632" s="63" t="s">
        <v>208</v>
      </c>
      <c r="D632" s="64">
        <v>1</v>
      </c>
      <c r="E632" s="65">
        <v>32.299999999999997</v>
      </c>
      <c r="F632" s="66"/>
      <c r="G632" s="66"/>
      <c r="H632" s="66"/>
      <c r="I632" s="61">
        <f t="shared" ref="I632:I633" si="86">PRODUCT(D632:H632)</f>
        <v>32.299999999999997</v>
      </c>
      <c r="J632" s="58"/>
    </row>
    <row r="633" spans="1:10" s="56" customFormat="1" ht="14.25" customHeight="1">
      <c r="A633" s="49"/>
      <c r="B633" s="69" t="s">
        <v>1402</v>
      </c>
      <c r="C633" s="63" t="s">
        <v>208</v>
      </c>
      <c r="D633" s="64">
        <v>1</v>
      </c>
      <c r="E633" s="65">
        <v>10</v>
      </c>
      <c r="F633" s="66">
        <v>1.48</v>
      </c>
      <c r="G633" s="66"/>
      <c r="H633" s="66"/>
      <c r="I633" s="61">
        <f t="shared" si="86"/>
        <v>14.8</v>
      </c>
      <c r="J633" s="58"/>
    </row>
    <row r="634" spans="1:10" s="56" customFormat="1" ht="14.25" customHeight="1">
      <c r="A634" s="49"/>
      <c r="B634" s="69"/>
      <c r="C634" s="63"/>
      <c r="D634" s="64"/>
      <c r="E634" s="65"/>
      <c r="F634" s="66"/>
      <c r="G634" s="66"/>
      <c r="H634" s="70" t="s">
        <v>34</v>
      </c>
      <c r="I634" s="60">
        <f>SUM(I632:I633)</f>
        <v>47.099999999999994</v>
      </c>
      <c r="J634" s="55">
        <f>+I634+I634*$J$2</f>
        <v>51.809999999999995</v>
      </c>
    </row>
    <row r="635" spans="1:10" s="56" customFormat="1" ht="14.25" customHeight="1">
      <c r="A635" s="49"/>
      <c r="B635" s="69"/>
      <c r="C635" s="63"/>
      <c r="D635" s="64"/>
      <c r="E635" s="65"/>
      <c r="F635" s="66"/>
      <c r="G635" s="66"/>
      <c r="H635" s="66"/>
      <c r="I635" s="61"/>
      <c r="J635" s="58"/>
    </row>
    <row r="636" spans="1:10" s="56" customFormat="1" ht="14.25" customHeight="1">
      <c r="A636" s="49"/>
      <c r="B636" s="69"/>
      <c r="C636" s="63"/>
      <c r="D636" s="64"/>
      <c r="E636" s="64"/>
      <c r="F636" s="64"/>
      <c r="G636" s="64"/>
      <c r="H636" s="64"/>
      <c r="I636" s="61"/>
      <c r="J636" s="58"/>
    </row>
    <row r="637" spans="1:10" s="56" customFormat="1" ht="14.25" customHeight="1">
      <c r="A637" s="49"/>
      <c r="B637" s="50"/>
      <c r="C637" s="51"/>
      <c r="D637" s="64"/>
      <c r="E637" s="64"/>
      <c r="F637" s="64"/>
      <c r="G637" s="64"/>
      <c r="H637" s="64"/>
      <c r="I637" s="61"/>
      <c r="J637" s="58"/>
    </row>
    <row r="638" spans="1:10" s="56" customFormat="1" ht="14.25" customHeight="1">
      <c r="A638" s="49"/>
      <c r="B638" s="81"/>
      <c r="C638" s="82"/>
      <c r="D638" s="64"/>
      <c r="E638" s="65"/>
      <c r="F638" s="66"/>
      <c r="G638" s="66"/>
      <c r="H638" s="66"/>
      <c r="I638" s="60"/>
      <c r="J638" s="58"/>
    </row>
    <row r="639" spans="1:10" s="56" customFormat="1" ht="14.25" customHeight="1">
      <c r="A639" s="49"/>
      <c r="B639" s="50"/>
      <c r="C639" s="51"/>
      <c r="D639" s="64"/>
      <c r="E639" s="65"/>
      <c r="F639" s="66"/>
      <c r="G639" s="66"/>
      <c r="H639" s="66"/>
      <c r="I639" s="61"/>
      <c r="J639" s="58"/>
    </row>
    <row r="640" spans="1:10" s="56" customFormat="1" ht="14.25" customHeight="1">
      <c r="A640" s="49"/>
      <c r="B640" s="50" t="s">
        <v>159</v>
      </c>
      <c r="C640" s="51"/>
      <c r="D640" s="64"/>
      <c r="E640" s="65"/>
      <c r="F640" s="66"/>
      <c r="G640" s="66"/>
      <c r="H640" s="66"/>
      <c r="I640" s="61"/>
      <c r="J640" s="58"/>
    </row>
    <row r="641" spans="1:10" s="56" customFormat="1" ht="14.25" customHeight="1">
      <c r="A641" s="49"/>
      <c r="B641" s="72" t="s">
        <v>975</v>
      </c>
      <c r="C641" s="49" t="s">
        <v>208</v>
      </c>
      <c r="D641" s="64">
        <v>1</v>
      </c>
      <c r="E641" s="65">
        <v>18.7</v>
      </c>
      <c r="F641" s="66"/>
      <c r="G641" s="66">
        <v>3.6</v>
      </c>
      <c r="H641" s="66">
        <v>2</v>
      </c>
      <c r="I641" s="61">
        <f t="shared" ref="I641:I642" si="87">PRODUCT(D641:H641)</f>
        <v>134.63999999999999</v>
      </c>
      <c r="J641" s="58"/>
    </row>
    <row r="642" spans="1:10" s="56" customFormat="1" ht="14.25" customHeight="1">
      <c r="A642" s="49"/>
      <c r="B642" s="72" t="s">
        <v>301</v>
      </c>
      <c r="C642" s="49" t="s">
        <v>208</v>
      </c>
      <c r="D642" s="64">
        <v>-1</v>
      </c>
      <c r="E642" s="65">
        <v>1</v>
      </c>
      <c r="F642" s="66"/>
      <c r="G642" s="66">
        <v>2.4</v>
      </c>
      <c r="H642" s="66">
        <v>2</v>
      </c>
      <c r="I642" s="61">
        <f t="shared" si="87"/>
        <v>-4.8</v>
      </c>
      <c r="J642" s="58"/>
    </row>
    <row r="643" spans="1:10" s="56" customFormat="1" ht="14.25" customHeight="1">
      <c r="A643" s="49"/>
      <c r="B643" s="72" t="s">
        <v>976</v>
      </c>
      <c r="C643" s="49" t="s">
        <v>208</v>
      </c>
      <c r="D643" s="64">
        <v>1</v>
      </c>
      <c r="E643" s="65">
        <f>7.7+4.7</f>
        <v>12.4</v>
      </c>
      <c r="F643" s="66"/>
      <c r="G643" s="66">
        <v>3.6</v>
      </c>
      <c r="H643" s="66">
        <v>1</v>
      </c>
      <c r="I643" s="61">
        <f t="shared" ref="I643" si="88">PRODUCT(D643:H643)</f>
        <v>44.64</v>
      </c>
      <c r="J643" s="58"/>
    </row>
    <row r="644" spans="1:10" s="56" customFormat="1" ht="14.25" customHeight="1">
      <c r="A644" s="49"/>
      <c r="B644" s="72" t="s">
        <v>977</v>
      </c>
      <c r="C644" s="49" t="s">
        <v>208</v>
      </c>
      <c r="D644" s="64">
        <v>-2</v>
      </c>
      <c r="E644" s="65">
        <v>0.8</v>
      </c>
      <c r="F644" s="66"/>
      <c r="G644" s="66">
        <v>2.4</v>
      </c>
      <c r="H644" s="66">
        <v>1</v>
      </c>
      <c r="I644" s="61">
        <f t="shared" ref="I644:I652" si="89">PRODUCT(D644:H644)</f>
        <v>-3.84</v>
      </c>
      <c r="J644" s="58"/>
    </row>
    <row r="645" spans="1:10" s="56" customFormat="1" ht="14.25" customHeight="1">
      <c r="A645" s="49"/>
      <c r="B645" s="72" t="s">
        <v>978</v>
      </c>
      <c r="C645" s="49" t="s">
        <v>208</v>
      </c>
      <c r="D645" s="64">
        <v>2</v>
      </c>
      <c r="E645" s="65">
        <v>0.8</v>
      </c>
      <c r="F645" s="66"/>
      <c r="G645" s="66">
        <f>3.6-0.85</f>
        <v>2.75</v>
      </c>
      <c r="H645" s="66">
        <v>1</v>
      </c>
      <c r="I645" s="61">
        <f t="shared" si="89"/>
        <v>4.4000000000000004</v>
      </c>
      <c r="J645" s="58"/>
    </row>
    <row r="646" spans="1:10" s="56" customFormat="1" ht="14.25" customHeight="1">
      <c r="A646" s="49"/>
      <c r="B646" s="72" t="s">
        <v>979</v>
      </c>
      <c r="C646" s="49" t="s">
        <v>208</v>
      </c>
      <c r="D646" s="64">
        <v>2</v>
      </c>
      <c r="E646" s="65">
        <v>4.24</v>
      </c>
      <c r="F646" s="66"/>
      <c r="G646" s="66">
        <f>3.6-0.85</f>
        <v>2.75</v>
      </c>
      <c r="H646" s="66">
        <v>3</v>
      </c>
      <c r="I646" s="61">
        <f t="shared" si="89"/>
        <v>69.960000000000008</v>
      </c>
      <c r="J646" s="58"/>
    </row>
    <row r="647" spans="1:10" s="56" customFormat="1" ht="14.25" customHeight="1">
      <c r="A647" s="49"/>
      <c r="B647" s="72"/>
      <c r="C647" s="49" t="s">
        <v>208</v>
      </c>
      <c r="D647" s="64">
        <v>6</v>
      </c>
      <c r="E647" s="65">
        <v>1.44</v>
      </c>
      <c r="F647" s="66"/>
      <c r="G647" s="66">
        <f>3.6-0.85</f>
        <v>2.75</v>
      </c>
      <c r="H647" s="66">
        <v>1</v>
      </c>
      <c r="I647" s="61">
        <f t="shared" si="89"/>
        <v>23.76</v>
      </c>
      <c r="J647" s="58"/>
    </row>
    <row r="648" spans="1:10" s="56" customFormat="1" ht="14.25" customHeight="1">
      <c r="A648" s="49"/>
      <c r="B648" s="72" t="s">
        <v>919</v>
      </c>
      <c r="C648" s="49" t="s">
        <v>208</v>
      </c>
      <c r="D648" s="64">
        <v>-3</v>
      </c>
      <c r="E648" s="65">
        <v>0.75</v>
      </c>
      <c r="F648" s="66"/>
      <c r="G648" s="66">
        <v>2.4</v>
      </c>
      <c r="H648" s="66">
        <v>1</v>
      </c>
      <c r="I648" s="61">
        <f t="shared" si="89"/>
        <v>-5.3999999999999995</v>
      </c>
      <c r="J648" s="58"/>
    </row>
    <row r="649" spans="1:10" s="56" customFormat="1" ht="14.25" customHeight="1">
      <c r="A649" s="49"/>
      <c r="B649" s="72"/>
      <c r="C649" s="49"/>
      <c r="D649" s="64"/>
      <c r="E649" s="65"/>
      <c r="F649" s="66"/>
      <c r="G649" s="66"/>
      <c r="H649" s="66"/>
      <c r="I649" s="61">
        <f t="shared" si="89"/>
        <v>0</v>
      </c>
      <c r="J649" s="58"/>
    </row>
    <row r="650" spans="1:10" s="56" customFormat="1" ht="14.25" customHeight="1">
      <c r="A650" s="49"/>
      <c r="B650" s="72"/>
      <c r="C650" s="49"/>
      <c r="D650" s="64"/>
      <c r="E650" s="65"/>
      <c r="F650" s="66"/>
      <c r="G650" s="66"/>
      <c r="H650" s="66"/>
      <c r="I650" s="61">
        <f t="shared" si="89"/>
        <v>0</v>
      </c>
      <c r="J650" s="58"/>
    </row>
    <row r="651" spans="1:10" s="56" customFormat="1" ht="14.25" customHeight="1">
      <c r="A651" s="49"/>
      <c r="B651" s="72"/>
      <c r="C651" s="49"/>
      <c r="D651" s="64"/>
      <c r="E651" s="65"/>
      <c r="F651" s="66"/>
      <c r="G651" s="66"/>
      <c r="H651" s="66"/>
      <c r="I651" s="61">
        <f t="shared" si="89"/>
        <v>0</v>
      </c>
      <c r="J651" s="58"/>
    </row>
    <row r="652" spans="1:10" s="56" customFormat="1" ht="14.25" customHeight="1">
      <c r="A652" s="49"/>
      <c r="B652" s="72"/>
      <c r="C652" s="49"/>
      <c r="D652" s="64"/>
      <c r="E652" s="65"/>
      <c r="F652" s="66"/>
      <c r="G652" s="66"/>
      <c r="H652" s="66"/>
      <c r="I652" s="61">
        <f t="shared" si="89"/>
        <v>0</v>
      </c>
      <c r="J652" s="58"/>
    </row>
    <row r="653" spans="1:10" s="56" customFormat="1" ht="14.25" customHeight="1">
      <c r="A653" s="49"/>
      <c r="B653" s="69"/>
      <c r="C653" s="63"/>
      <c r="D653" s="64"/>
      <c r="E653" s="65"/>
      <c r="F653" s="66"/>
      <c r="G653" s="66"/>
      <c r="H653" s="70" t="s">
        <v>34</v>
      </c>
      <c r="I653" s="60">
        <f>SUM(I641:I652)</f>
        <v>263.36</v>
      </c>
      <c r="J653" s="55">
        <f>+I653+I653*$J$2</f>
        <v>289.69600000000003</v>
      </c>
    </row>
    <row r="654" spans="1:10" s="56" customFormat="1" ht="14.25" customHeight="1">
      <c r="A654" s="49"/>
      <c r="B654" s="69"/>
      <c r="C654" s="63"/>
      <c r="D654" s="64"/>
      <c r="E654" s="65"/>
      <c r="F654" s="66"/>
      <c r="G654" s="66"/>
      <c r="H654" s="66"/>
      <c r="I654" s="61"/>
      <c r="J654" s="58"/>
    </row>
    <row r="655" spans="1:10" s="56" customFormat="1" ht="14.25" customHeight="1">
      <c r="A655" s="49"/>
      <c r="B655" s="69"/>
      <c r="C655" s="63"/>
      <c r="D655" s="64"/>
      <c r="E655" s="65"/>
      <c r="F655" s="66"/>
      <c r="G655" s="66"/>
      <c r="H655" s="66"/>
      <c r="I655" s="61"/>
      <c r="J655" s="58"/>
    </row>
    <row r="656" spans="1:10" s="56" customFormat="1" ht="14.25" customHeight="1">
      <c r="A656" s="49"/>
      <c r="B656" s="50" t="s">
        <v>356</v>
      </c>
      <c r="C656" s="51"/>
      <c r="D656" s="64"/>
      <c r="E656" s="65"/>
      <c r="F656" s="66"/>
      <c r="G656" s="66"/>
      <c r="H656" s="66"/>
      <c r="I656" s="61"/>
      <c r="J656" s="58"/>
    </row>
    <row r="657" spans="1:10" s="56" customFormat="1" ht="14.25" customHeight="1">
      <c r="A657" s="49"/>
      <c r="B657" s="69"/>
      <c r="C657" s="63"/>
      <c r="D657" s="64"/>
      <c r="E657" s="65"/>
      <c r="F657" s="66"/>
      <c r="G657" s="66"/>
      <c r="H657" s="66"/>
      <c r="I657" s="61">
        <f t="shared" ref="I657:I659" si="90">PRODUCT(D657:H657)</f>
        <v>0</v>
      </c>
      <c r="J657" s="58"/>
    </row>
    <row r="658" spans="1:10" s="56" customFormat="1" ht="14.25" customHeight="1">
      <c r="A658" s="49"/>
      <c r="B658" s="69"/>
      <c r="C658" s="63"/>
      <c r="D658" s="64"/>
      <c r="E658" s="65"/>
      <c r="F658" s="66"/>
      <c r="G658" s="66"/>
      <c r="H658" s="66"/>
      <c r="I658" s="61">
        <f t="shared" si="90"/>
        <v>0</v>
      </c>
      <c r="J658" s="58"/>
    </row>
    <row r="659" spans="1:10" s="56" customFormat="1" ht="14.25" customHeight="1">
      <c r="A659" s="49"/>
      <c r="B659" s="69"/>
      <c r="C659" s="63"/>
      <c r="D659" s="64"/>
      <c r="E659" s="65"/>
      <c r="F659" s="66"/>
      <c r="G659" s="66"/>
      <c r="H659" s="66"/>
      <c r="I659" s="61">
        <f t="shared" si="90"/>
        <v>0</v>
      </c>
      <c r="J659" s="58"/>
    </row>
    <row r="660" spans="1:10" s="56" customFormat="1" ht="14.25" customHeight="1">
      <c r="A660" s="49"/>
      <c r="B660" s="69"/>
      <c r="C660" s="63"/>
      <c r="D660" s="64"/>
      <c r="E660" s="65"/>
      <c r="F660" s="66"/>
      <c r="G660" s="66"/>
      <c r="H660" s="70" t="s">
        <v>34</v>
      </c>
      <c r="I660" s="60">
        <f>SUM(I657:I659)</f>
        <v>0</v>
      </c>
      <c r="J660" s="55">
        <f>+I660+I660*$J$2</f>
        <v>0</v>
      </c>
    </row>
    <row r="661" spans="1:10" s="56" customFormat="1" ht="14.25" customHeight="1">
      <c r="A661" s="49"/>
      <c r="B661" s="69"/>
      <c r="C661" s="63"/>
      <c r="D661" s="64"/>
      <c r="E661" s="65"/>
      <c r="F661" s="66"/>
      <c r="G661" s="66"/>
      <c r="H661" s="66"/>
      <c r="I661" s="60"/>
      <c r="J661" s="58"/>
    </row>
    <row r="662" spans="1:10" ht="14.25" customHeight="1">
      <c r="A662" s="49"/>
      <c r="B662" s="69"/>
      <c r="C662" s="63"/>
      <c r="D662" s="64"/>
      <c r="E662" s="65"/>
      <c r="F662" s="64"/>
      <c r="G662" s="64"/>
      <c r="H662" s="64"/>
      <c r="I662" s="61"/>
    </row>
    <row r="663" spans="1:10" s="56" customFormat="1" ht="14.25" customHeight="1">
      <c r="A663" s="62"/>
      <c r="B663" s="50" t="s">
        <v>171</v>
      </c>
      <c r="C663" s="51"/>
      <c r="D663" s="64"/>
      <c r="E663" s="65"/>
      <c r="F663" s="66"/>
      <c r="G663" s="66"/>
      <c r="H663" s="66"/>
      <c r="I663" s="61"/>
      <c r="J663" s="58"/>
    </row>
    <row r="664" spans="1:10" s="56" customFormat="1" ht="14.25" customHeight="1">
      <c r="A664" s="62"/>
      <c r="B664" s="69"/>
      <c r="C664" s="63"/>
      <c r="D664" s="64"/>
      <c r="E664" s="65"/>
      <c r="F664" s="66"/>
      <c r="G664" s="66"/>
      <c r="H664" s="66"/>
      <c r="I664" s="61">
        <f t="shared" ref="I664:I672" si="91">PRODUCT(D664:H664)</f>
        <v>0</v>
      </c>
      <c r="J664" s="58"/>
    </row>
    <row r="665" spans="1:10" s="56" customFormat="1" ht="14.25" customHeight="1">
      <c r="A665" s="62"/>
      <c r="B665" s="69"/>
      <c r="C665" s="63"/>
      <c r="D665" s="64"/>
      <c r="E665" s="65"/>
      <c r="F665" s="66"/>
      <c r="G665" s="66"/>
      <c r="H665" s="66"/>
      <c r="I665" s="61">
        <f t="shared" si="91"/>
        <v>0</v>
      </c>
      <c r="J665" s="58"/>
    </row>
    <row r="666" spans="1:10" s="56" customFormat="1" ht="14.25" customHeight="1">
      <c r="A666" s="62"/>
      <c r="B666" s="69"/>
      <c r="C666" s="63"/>
      <c r="D666" s="64"/>
      <c r="E666" s="65"/>
      <c r="F666" s="66"/>
      <c r="G666" s="66"/>
      <c r="H666" s="66"/>
      <c r="I666" s="61">
        <f t="shared" si="91"/>
        <v>0</v>
      </c>
      <c r="J666" s="58"/>
    </row>
    <row r="667" spans="1:10" s="56" customFormat="1" ht="14.25" customHeight="1">
      <c r="A667" s="62"/>
      <c r="B667" s="69"/>
      <c r="C667" s="63"/>
      <c r="D667" s="64"/>
      <c r="E667" s="65"/>
      <c r="F667" s="66"/>
      <c r="G667" s="66"/>
      <c r="H667" s="66"/>
      <c r="I667" s="61">
        <f t="shared" si="91"/>
        <v>0</v>
      </c>
      <c r="J667" s="58"/>
    </row>
    <row r="668" spans="1:10" s="56" customFormat="1" ht="14.25" customHeight="1">
      <c r="A668" s="62"/>
      <c r="B668" s="69"/>
      <c r="C668" s="63"/>
      <c r="D668" s="64"/>
      <c r="E668" s="65"/>
      <c r="F668" s="66"/>
      <c r="G668" s="66"/>
      <c r="H668" s="66"/>
      <c r="I668" s="61">
        <f t="shared" si="91"/>
        <v>0</v>
      </c>
      <c r="J668" s="58"/>
    </row>
    <row r="669" spans="1:10" s="56" customFormat="1" ht="14.25" customHeight="1">
      <c r="A669" s="62"/>
      <c r="B669" s="69"/>
      <c r="C669" s="63"/>
      <c r="D669" s="64"/>
      <c r="E669" s="65"/>
      <c r="F669" s="66"/>
      <c r="G669" s="66"/>
      <c r="H669" s="66"/>
      <c r="I669" s="61">
        <f t="shared" si="91"/>
        <v>0</v>
      </c>
      <c r="J669" s="58"/>
    </row>
    <row r="670" spans="1:10" s="56" customFormat="1" ht="14.25" customHeight="1">
      <c r="A670" s="62"/>
      <c r="B670" s="69"/>
      <c r="C670" s="63"/>
      <c r="D670" s="64"/>
      <c r="E670" s="65"/>
      <c r="F670" s="66"/>
      <c r="G670" s="66"/>
      <c r="H670" s="66"/>
      <c r="I670" s="61">
        <f t="shared" si="91"/>
        <v>0</v>
      </c>
      <c r="J670" s="58"/>
    </row>
    <row r="671" spans="1:10" s="56" customFormat="1" ht="14.25" customHeight="1">
      <c r="A671" s="62"/>
      <c r="B671" s="69"/>
      <c r="C671" s="63"/>
      <c r="D671" s="64"/>
      <c r="E671" s="65"/>
      <c r="F671" s="66"/>
      <c r="G671" s="66"/>
      <c r="H671" s="66"/>
      <c r="I671" s="61">
        <f t="shared" si="91"/>
        <v>0</v>
      </c>
      <c r="J671" s="58"/>
    </row>
    <row r="672" spans="1:10" s="56" customFormat="1" ht="14.25" customHeight="1">
      <c r="A672" s="62"/>
      <c r="B672" s="69"/>
      <c r="C672" s="63"/>
      <c r="D672" s="64"/>
      <c r="E672" s="65"/>
      <c r="F672" s="66"/>
      <c r="G672" s="66"/>
      <c r="H672" s="66"/>
      <c r="I672" s="61">
        <f t="shared" si="91"/>
        <v>0</v>
      </c>
      <c r="J672" s="58"/>
    </row>
    <row r="673" spans="1:10" s="56" customFormat="1" ht="14.25" customHeight="1">
      <c r="A673" s="49"/>
      <c r="B673" s="69"/>
      <c r="C673" s="63"/>
      <c r="D673" s="64"/>
      <c r="E673" s="65"/>
      <c r="F673" s="66"/>
      <c r="G673" s="66"/>
      <c r="H673" s="70" t="s">
        <v>34</v>
      </c>
      <c r="I673" s="60">
        <f>SUM(I664:I672)</f>
        <v>0</v>
      </c>
      <c r="J673" s="55">
        <f>+I673+I673*$J$2</f>
        <v>0</v>
      </c>
    </row>
    <row r="674" spans="1:10" s="56" customFormat="1" ht="14.25" customHeight="1">
      <c r="A674" s="49"/>
      <c r="B674" s="69"/>
      <c r="C674" s="63"/>
      <c r="D674" s="64"/>
      <c r="E674" s="65"/>
      <c r="F674" s="66"/>
      <c r="G674" s="66"/>
      <c r="H674" s="70"/>
      <c r="I674" s="60"/>
      <c r="J674" s="55"/>
    </row>
    <row r="675" spans="1:10" s="56" customFormat="1" ht="14.25" customHeight="1">
      <c r="A675" s="49"/>
      <c r="B675" s="50" t="s">
        <v>1361</v>
      </c>
      <c r="C675" s="63"/>
      <c r="D675" s="64"/>
      <c r="E675" s="65"/>
      <c r="F675" s="66"/>
      <c r="G675" s="66"/>
      <c r="H675" s="66"/>
      <c r="I675" s="60"/>
      <c r="J675" s="58"/>
    </row>
    <row r="676" spans="1:10" s="56" customFormat="1" ht="14.25" customHeight="1">
      <c r="A676" s="49"/>
      <c r="B676" s="69" t="s">
        <v>1362</v>
      </c>
      <c r="C676" s="93" t="s">
        <v>208</v>
      </c>
      <c r="D676" s="64">
        <v>1</v>
      </c>
      <c r="E676" s="65">
        <v>7.4</v>
      </c>
      <c r="F676" s="66"/>
      <c r="G676" s="66">
        <v>3.6</v>
      </c>
      <c r="H676" s="66"/>
      <c r="I676" s="61">
        <f t="shared" ref="I676:I678" si="92">PRODUCT(D676:H676)</f>
        <v>26.64</v>
      </c>
      <c r="J676" s="58"/>
    </row>
    <row r="677" spans="1:10" s="56" customFormat="1" ht="14.25" customHeight="1">
      <c r="A677" s="49"/>
      <c r="B677" s="69"/>
      <c r="C677" s="93" t="s">
        <v>208</v>
      </c>
      <c r="D677" s="64"/>
      <c r="E677" s="65"/>
      <c r="F677" s="66"/>
      <c r="G677" s="66"/>
      <c r="H677" s="66"/>
      <c r="I677" s="61">
        <f t="shared" si="92"/>
        <v>0</v>
      </c>
      <c r="J677" s="58"/>
    </row>
    <row r="678" spans="1:10" s="56" customFormat="1" ht="14.25" customHeight="1">
      <c r="A678" s="49"/>
      <c r="B678" s="69"/>
      <c r="C678" s="93"/>
      <c r="D678" s="64"/>
      <c r="E678" s="65"/>
      <c r="F678" s="66"/>
      <c r="G678" s="66"/>
      <c r="H678" s="66"/>
      <c r="I678" s="61">
        <f t="shared" si="92"/>
        <v>0</v>
      </c>
      <c r="J678" s="58"/>
    </row>
    <row r="679" spans="1:10" s="56" customFormat="1" ht="14.25" customHeight="1">
      <c r="A679" s="49"/>
      <c r="B679" s="69"/>
      <c r="C679" s="63"/>
      <c r="D679" s="64"/>
      <c r="E679" s="65"/>
      <c r="F679" s="66"/>
      <c r="G679" s="66"/>
      <c r="H679" s="70" t="s">
        <v>34</v>
      </c>
      <c r="I679" s="60">
        <f>SUM(I676:I678)</f>
        <v>26.64</v>
      </c>
      <c r="J679" s="55">
        <f>+I679+I679*$J$2</f>
        <v>29.304000000000002</v>
      </c>
    </row>
    <row r="680" spans="1:10" s="56" customFormat="1" ht="14.25" customHeight="1">
      <c r="A680" s="49"/>
      <c r="B680" s="69"/>
      <c r="C680" s="63"/>
      <c r="D680" s="64"/>
      <c r="E680" s="65"/>
      <c r="F680" s="66"/>
      <c r="G680" s="66"/>
      <c r="H680" s="70"/>
      <c r="I680" s="60"/>
      <c r="J680" s="55"/>
    </row>
    <row r="681" spans="1:10" s="56" customFormat="1" ht="14.25" customHeight="1">
      <c r="A681" s="49"/>
      <c r="B681" s="69"/>
      <c r="C681" s="63"/>
      <c r="D681" s="64"/>
      <c r="E681" s="65"/>
      <c r="F681" s="66"/>
      <c r="G681" s="66"/>
      <c r="H681" s="70"/>
      <c r="I681" s="60"/>
      <c r="J681" s="55"/>
    </row>
    <row r="682" spans="1:10" s="56" customFormat="1" ht="14.25" customHeight="1">
      <c r="A682" s="49"/>
      <c r="B682" s="50" t="s">
        <v>1358</v>
      </c>
      <c r="C682" s="63"/>
      <c r="D682" s="64"/>
      <c r="E682" s="65"/>
      <c r="F682" s="66"/>
      <c r="G682" s="66"/>
      <c r="H682" s="66"/>
      <c r="I682" s="60"/>
      <c r="J682" s="58"/>
    </row>
    <row r="683" spans="1:10" s="56" customFormat="1" ht="14.25" customHeight="1">
      <c r="A683" s="49"/>
      <c r="B683" s="50"/>
      <c r="C683" s="93" t="s">
        <v>208</v>
      </c>
      <c r="D683" s="64"/>
      <c r="E683" s="65"/>
      <c r="F683" s="66"/>
      <c r="G683" s="66"/>
      <c r="H683" s="66"/>
      <c r="I683" s="61"/>
      <c r="J683" s="58"/>
    </row>
    <row r="684" spans="1:10" s="56" customFormat="1" ht="14.25" customHeight="1">
      <c r="A684" s="49"/>
      <c r="B684" s="69" t="s">
        <v>1359</v>
      </c>
      <c r="C684" s="93" t="s">
        <v>208</v>
      </c>
      <c r="D684" s="64">
        <v>1</v>
      </c>
      <c r="E684" s="65">
        <v>18</v>
      </c>
      <c r="F684" s="66"/>
      <c r="G684" s="66">
        <v>3.6</v>
      </c>
      <c r="H684" s="66"/>
      <c r="I684" s="61">
        <f t="shared" ref="I684:I686" si="93">PRODUCT(D684:H684)</f>
        <v>64.8</v>
      </c>
      <c r="J684" s="58"/>
    </row>
    <row r="685" spans="1:10" s="56" customFormat="1" ht="14.25" customHeight="1">
      <c r="A685" s="49"/>
      <c r="B685" s="69" t="s">
        <v>1360</v>
      </c>
      <c r="C685" s="93" t="s">
        <v>208</v>
      </c>
      <c r="D685" s="64">
        <v>1</v>
      </c>
      <c r="E685" s="65">
        <v>4.5</v>
      </c>
      <c r="F685" s="66"/>
      <c r="G685" s="66">
        <v>3.6</v>
      </c>
      <c r="H685" s="66"/>
      <c r="I685" s="61">
        <f t="shared" si="93"/>
        <v>16.2</v>
      </c>
      <c r="J685" s="58"/>
    </row>
    <row r="686" spans="1:10" s="56" customFormat="1" ht="14.25" customHeight="1">
      <c r="A686" s="49"/>
      <c r="B686" s="69"/>
      <c r="C686" s="93"/>
      <c r="D686" s="64"/>
      <c r="E686" s="65"/>
      <c r="F686" s="66"/>
      <c r="G686" s="66"/>
      <c r="H686" s="66"/>
      <c r="I686" s="61">
        <f t="shared" si="93"/>
        <v>0</v>
      </c>
      <c r="J686" s="58"/>
    </row>
    <row r="687" spans="1:10" s="56" customFormat="1" ht="14.25" customHeight="1">
      <c r="A687" s="49"/>
      <c r="B687" s="69"/>
      <c r="C687" s="63"/>
      <c r="D687" s="64"/>
      <c r="E687" s="65"/>
      <c r="F687" s="66"/>
      <c r="G687" s="66"/>
      <c r="H687" s="70" t="s">
        <v>34</v>
      </c>
      <c r="I687" s="60">
        <f>SUM(I684:I686)</f>
        <v>81</v>
      </c>
      <c r="J687" s="55">
        <f>+I687+I687*$J$2</f>
        <v>89.1</v>
      </c>
    </row>
    <row r="688" spans="1:10" s="56" customFormat="1" ht="14.25" customHeight="1">
      <c r="A688" s="49"/>
      <c r="B688" s="69"/>
      <c r="C688" s="63"/>
      <c r="D688" s="64"/>
      <c r="E688" s="65"/>
      <c r="F688" s="66"/>
      <c r="G688" s="66"/>
      <c r="H688" s="70"/>
      <c r="I688" s="60"/>
      <c r="J688" s="55"/>
    </row>
    <row r="689" spans="1:10" s="56" customFormat="1" ht="14.25" customHeight="1">
      <c r="A689" s="49"/>
      <c r="B689" s="50" t="s">
        <v>1357</v>
      </c>
      <c r="C689" s="63"/>
      <c r="D689" s="64"/>
      <c r="E689" s="65"/>
      <c r="F689" s="66"/>
      <c r="G689" s="66"/>
      <c r="H689" s="66"/>
      <c r="I689" s="60"/>
      <c r="J689" s="58"/>
    </row>
    <row r="690" spans="1:10" s="56" customFormat="1" ht="14.25" customHeight="1">
      <c r="A690" s="49"/>
      <c r="B690" s="50"/>
      <c r="C690" s="93" t="s">
        <v>208</v>
      </c>
      <c r="D690" s="64"/>
      <c r="E690" s="65"/>
      <c r="F690" s="66"/>
      <c r="G690" s="66"/>
      <c r="H690" s="66"/>
      <c r="I690" s="61"/>
      <c r="J690" s="58"/>
    </row>
    <row r="691" spans="1:10" s="56" customFormat="1" ht="14.25" customHeight="1">
      <c r="A691" s="49"/>
      <c r="B691" s="69" t="s">
        <v>994</v>
      </c>
      <c r="C691" s="93" t="s">
        <v>208</v>
      </c>
      <c r="D691" s="64">
        <v>1</v>
      </c>
      <c r="E691" s="65">
        <v>10</v>
      </c>
      <c r="F691" s="66"/>
      <c r="G691" s="66">
        <v>3.6</v>
      </c>
      <c r="H691" s="66"/>
      <c r="I691" s="61">
        <f t="shared" ref="I691:I693" si="94">PRODUCT(D691:H691)</f>
        <v>36</v>
      </c>
      <c r="J691" s="58"/>
    </row>
    <row r="692" spans="1:10" s="56" customFormat="1" ht="14.25" customHeight="1">
      <c r="A692" s="49"/>
      <c r="B692" s="69"/>
      <c r="C692" s="93" t="s">
        <v>208</v>
      </c>
      <c r="D692" s="64"/>
      <c r="E692" s="65"/>
      <c r="F692" s="66"/>
      <c r="G692" s="66"/>
      <c r="H692" s="66"/>
      <c r="I692" s="61">
        <f t="shared" si="94"/>
        <v>0</v>
      </c>
      <c r="J692" s="58"/>
    </row>
    <row r="693" spans="1:10" s="56" customFormat="1" ht="14.25" customHeight="1">
      <c r="A693" s="49"/>
      <c r="B693" s="69"/>
      <c r="C693" s="93"/>
      <c r="D693" s="64"/>
      <c r="E693" s="65"/>
      <c r="F693" s="66"/>
      <c r="G693" s="66"/>
      <c r="H693" s="66"/>
      <c r="I693" s="61">
        <f t="shared" si="94"/>
        <v>0</v>
      </c>
      <c r="J693" s="58"/>
    </row>
    <row r="694" spans="1:10" s="56" customFormat="1" ht="14.25" customHeight="1">
      <c r="A694" s="49"/>
      <c r="B694" s="69"/>
      <c r="C694" s="63"/>
      <c r="D694" s="64"/>
      <c r="E694" s="65"/>
      <c r="F694" s="66"/>
      <c r="G694" s="66"/>
      <c r="H694" s="70" t="s">
        <v>34</v>
      </c>
      <c r="I694" s="60">
        <f>SUM(I691:I693)</f>
        <v>36</v>
      </c>
      <c r="J694" s="55">
        <f>+I694+I694*$J$2</f>
        <v>39.6</v>
      </c>
    </row>
    <row r="695" spans="1:10" s="56" customFormat="1" ht="14.25" customHeight="1">
      <c r="A695" s="49"/>
      <c r="B695" s="69"/>
      <c r="C695" s="63"/>
      <c r="D695" s="64"/>
      <c r="E695" s="65"/>
      <c r="F695" s="66"/>
      <c r="G695" s="66"/>
      <c r="H695" s="70"/>
      <c r="I695" s="60"/>
      <c r="J695" s="55"/>
    </row>
    <row r="696" spans="1:10" s="56" customFormat="1" ht="14.25" customHeight="1">
      <c r="A696" s="49"/>
      <c r="B696" s="50" t="s">
        <v>995</v>
      </c>
      <c r="C696" s="63"/>
      <c r="D696" s="64"/>
      <c r="E696" s="65"/>
      <c r="F696" s="66"/>
      <c r="G696" s="66"/>
      <c r="H696" s="66"/>
      <c r="I696" s="60"/>
      <c r="J696" s="58"/>
    </row>
    <row r="697" spans="1:10" s="56" customFormat="1" ht="14.25" customHeight="1">
      <c r="A697" s="49"/>
      <c r="B697" s="50"/>
      <c r="C697" s="93" t="s">
        <v>208</v>
      </c>
      <c r="D697" s="64"/>
      <c r="E697" s="65"/>
      <c r="F697" s="66"/>
      <c r="G697" s="66"/>
      <c r="H697" s="66"/>
      <c r="I697" s="61"/>
      <c r="J697" s="58"/>
    </row>
    <row r="698" spans="1:10" s="56" customFormat="1" ht="14.25" customHeight="1">
      <c r="A698" s="49"/>
      <c r="B698" s="69" t="s">
        <v>994</v>
      </c>
      <c r="C698" s="93" t="s">
        <v>208</v>
      </c>
      <c r="D698" s="64">
        <v>1</v>
      </c>
      <c r="E698" s="65">
        <v>3.0859999999999999</v>
      </c>
      <c r="F698" s="66"/>
      <c r="G698" s="66">
        <v>3.6</v>
      </c>
      <c r="H698" s="66"/>
      <c r="I698" s="61">
        <f t="shared" ref="I698:I700" si="95">PRODUCT(D698:H698)</f>
        <v>11.1096</v>
      </c>
      <c r="J698" s="58"/>
    </row>
    <row r="699" spans="1:10" s="56" customFormat="1" ht="14.25" customHeight="1">
      <c r="A699" s="49"/>
      <c r="B699" s="69"/>
      <c r="C699" s="93" t="s">
        <v>208</v>
      </c>
      <c r="D699" s="64"/>
      <c r="E699" s="65"/>
      <c r="F699" s="66"/>
      <c r="G699" s="66"/>
      <c r="H699" s="66"/>
      <c r="I699" s="61">
        <f t="shared" si="95"/>
        <v>0</v>
      </c>
      <c r="J699" s="58"/>
    </row>
    <row r="700" spans="1:10" s="56" customFormat="1" ht="14.25" customHeight="1">
      <c r="A700" s="49"/>
      <c r="B700" s="69"/>
      <c r="C700" s="93"/>
      <c r="D700" s="64"/>
      <c r="E700" s="65"/>
      <c r="F700" s="66"/>
      <c r="G700" s="66"/>
      <c r="H700" s="66"/>
      <c r="I700" s="61">
        <f t="shared" si="95"/>
        <v>0</v>
      </c>
      <c r="J700" s="58"/>
    </row>
    <row r="701" spans="1:10" s="56" customFormat="1" ht="14.25" customHeight="1">
      <c r="A701" s="49"/>
      <c r="B701" s="69"/>
      <c r="C701" s="63"/>
      <c r="D701" s="64"/>
      <c r="E701" s="65"/>
      <c r="F701" s="66"/>
      <c r="G701" s="66"/>
      <c r="H701" s="70" t="s">
        <v>34</v>
      </c>
      <c r="I701" s="60">
        <f>SUM(I698:I700)</f>
        <v>11.1096</v>
      </c>
      <c r="J701" s="55">
        <f>+I701+I701*$J$2</f>
        <v>12.220560000000001</v>
      </c>
    </row>
    <row r="702" spans="1:10" s="56" customFormat="1" ht="14.25" customHeight="1">
      <c r="A702" s="49"/>
      <c r="B702" s="69"/>
      <c r="C702" s="63"/>
      <c r="D702" s="64"/>
      <c r="E702" s="65"/>
      <c r="F702" s="66"/>
      <c r="G702" s="66"/>
      <c r="H702" s="70"/>
      <c r="I702" s="60"/>
      <c r="J702" s="55"/>
    </row>
    <row r="703" spans="1:10" s="56" customFormat="1" ht="14.25" customHeight="1">
      <c r="A703" s="49"/>
      <c r="B703" s="50" t="s">
        <v>996</v>
      </c>
      <c r="C703" s="63"/>
      <c r="D703" s="64"/>
      <c r="E703" s="65"/>
      <c r="F703" s="66"/>
      <c r="G703" s="66"/>
      <c r="H703" s="66"/>
      <c r="I703" s="60"/>
      <c r="J703" s="58"/>
    </row>
    <row r="704" spans="1:10" s="56" customFormat="1" ht="14.25" customHeight="1">
      <c r="A704" s="49"/>
      <c r="B704" s="50" t="s">
        <v>997</v>
      </c>
      <c r="C704" s="93"/>
      <c r="D704" s="64"/>
      <c r="E704" s="65"/>
      <c r="F704" s="66"/>
      <c r="G704" s="66"/>
      <c r="H704" s="66"/>
      <c r="I704" s="61"/>
      <c r="J704" s="58"/>
    </row>
    <row r="705" spans="1:10" s="56" customFormat="1" ht="14.25" customHeight="1">
      <c r="A705" s="49"/>
      <c r="B705" s="69" t="s">
        <v>968</v>
      </c>
      <c r="C705" s="93" t="s">
        <v>208</v>
      </c>
      <c r="D705" s="64">
        <v>1</v>
      </c>
      <c r="E705" s="65">
        <v>3.1</v>
      </c>
      <c r="F705" s="66"/>
      <c r="G705" s="66">
        <v>3.6</v>
      </c>
      <c r="H705" s="66"/>
      <c r="I705" s="61">
        <f t="shared" ref="I705:I708" si="96">PRODUCT(D705:H705)</f>
        <v>11.16</v>
      </c>
      <c r="J705" s="58"/>
    </row>
    <row r="706" spans="1:10" s="56" customFormat="1" ht="14.25" customHeight="1">
      <c r="A706" s="49"/>
      <c r="B706" s="69"/>
      <c r="C706" s="93" t="s">
        <v>208</v>
      </c>
      <c r="D706" s="64">
        <v>1</v>
      </c>
      <c r="E706" s="65">
        <v>2.5</v>
      </c>
      <c r="F706" s="66"/>
      <c r="G706" s="66">
        <v>3.6</v>
      </c>
      <c r="H706" s="66"/>
      <c r="I706" s="61">
        <f t="shared" si="96"/>
        <v>9</v>
      </c>
      <c r="J706" s="58"/>
    </row>
    <row r="707" spans="1:10" s="56" customFormat="1" ht="14.25" customHeight="1">
      <c r="A707" s="49"/>
      <c r="B707" s="69"/>
      <c r="C707" s="93" t="s">
        <v>208</v>
      </c>
      <c r="D707" s="64">
        <v>1</v>
      </c>
      <c r="E707" s="65">
        <v>2.6</v>
      </c>
      <c r="F707" s="66"/>
      <c r="G707" s="66">
        <v>3.6</v>
      </c>
      <c r="H707" s="66"/>
      <c r="I707" s="61">
        <f t="shared" ref="I707" si="97">PRODUCT(D707:H707)</f>
        <v>9.3600000000000012</v>
      </c>
      <c r="J707" s="58"/>
    </row>
    <row r="708" spans="1:10" s="56" customFormat="1" ht="14.25" customHeight="1">
      <c r="A708" s="49"/>
      <c r="B708" s="69"/>
      <c r="C708" s="93"/>
      <c r="D708" s="64"/>
      <c r="E708" s="65"/>
      <c r="F708" s="66"/>
      <c r="G708" s="66"/>
      <c r="H708" s="66"/>
      <c r="I708" s="61">
        <f t="shared" si="96"/>
        <v>0</v>
      </c>
      <c r="J708" s="58"/>
    </row>
    <row r="709" spans="1:10" s="56" customFormat="1" ht="14.25" customHeight="1">
      <c r="A709" s="49"/>
      <c r="B709" s="69"/>
      <c r="C709" s="63"/>
      <c r="D709" s="64"/>
      <c r="E709" s="65"/>
      <c r="F709" s="66"/>
      <c r="G709" s="66"/>
      <c r="H709" s="70" t="s">
        <v>34</v>
      </c>
      <c r="I709" s="60">
        <f>SUM(I705:I708)</f>
        <v>29.520000000000003</v>
      </c>
      <c r="J709" s="55">
        <f>+I709+I709*$J$2</f>
        <v>32.472000000000001</v>
      </c>
    </row>
    <row r="710" spans="1:10" s="56" customFormat="1" ht="14.25" customHeight="1">
      <c r="A710" s="49"/>
      <c r="B710" s="69"/>
      <c r="C710" s="63"/>
      <c r="D710" s="64"/>
      <c r="E710" s="65"/>
      <c r="F710" s="66"/>
      <c r="G710" s="66"/>
      <c r="H710" s="70"/>
      <c r="I710" s="60"/>
      <c r="J710" s="55"/>
    </row>
    <row r="711" spans="1:10" s="56" customFormat="1" ht="14.25" customHeight="1">
      <c r="A711" s="49"/>
      <c r="B711" s="50"/>
      <c r="C711" s="63"/>
      <c r="D711" s="64"/>
      <c r="E711" s="65"/>
      <c r="F711" s="66"/>
      <c r="G711" s="66"/>
      <c r="H711" s="70"/>
      <c r="I711" s="60"/>
      <c r="J711" s="55"/>
    </row>
    <row r="712" spans="1:10" s="56" customFormat="1" ht="14.25" customHeight="1">
      <c r="A712" s="49"/>
      <c r="B712" s="69"/>
      <c r="C712" s="63"/>
      <c r="D712" s="64"/>
      <c r="E712" s="65"/>
      <c r="F712" s="66"/>
      <c r="G712" s="66"/>
      <c r="H712" s="70"/>
      <c r="I712" s="60"/>
      <c r="J712" s="55"/>
    </row>
    <row r="713" spans="1:10" s="56" customFormat="1" ht="14.25" customHeight="1">
      <c r="A713" s="49"/>
      <c r="B713" s="50" t="s">
        <v>999</v>
      </c>
      <c r="C713" s="63"/>
      <c r="D713" s="64"/>
      <c r="E713" s="65"/>
      <c r="F713" s="66"/>
      <c r="G713" s="66"/>
      <c r="H713" s="66"/>
      <c r="I713" s="60"/>
      <c r="J713" s="58"/>
    </row>
    <row r="714" spans="1:10" s="56" customFormat="1" ht="14.25" customHeight="1">
      <c r="A714" s="49"/>
      <c r="B714" s="50" t="s">
        <v>1000</v>
      </c>
      <c r="C714" s="93"/>
      <c r="D714" s="64"/>
      <c r="E714" s="65"/>
      <c r="F714" s="66"/>
      <c r="G714" s="66"/>
      <c r="H714" s="66"/>
      <c r="I714" s="61"/>
      <c r="J714" s="58"/>
    </row>
    <row r="715" spans="1:10" s="56" customFormat="1" ht="14.25" customHeight="1">
      <c r="A715" s="49"/>
      <c r="B715" s="69" t="s">
        <v>1000</v>
      </c>
      <c r="C715" s="93" t="s">
        <v>208</v>
      </c>
      <c r="D715" s="64">
        <v>2</v>
      </c>
      <c r="E715" s="65">
        <v>1.9850000000000001</v>
      </c>
      <c r="F715" s="66"/>
      <c r="G715" s="66">
        <v>3.6</v>
      </c>
      <c r="H715" s="66"/>
      <c r="I715" s="61">
        <f t="shared" ref="I715:I718" si="98">PRODUCT(D715:H715)</f>
        <v>14.292000000000002</v>
      </c>
      <c r="J715" s="58"/>
    </row>
    <row r="716" spans="1:10" s="56" customFormat="1" ht="14.25" customHeight="1">
      <c r="A716" s="49"/>
      <c r="B716" s="69"/>
      <c r="C716" s="93" t="s">
        <v>208</v>
      </c>
      <c r="D716" s="64"/>
      <c r="E716" s="65"/>
      <c r="F716" s="66"/>
      <c r="G716" s="66"/>
      <c r="H716" s="66"/>
      <c r="I716" s="61">
        <f t="shared" si="98"/>
        <v>0</v>
      </c>
      <c r="J716" s="58"/>
    </row>
    <row r="717" spans="1:10" s="56" customFormat="1" ht="14.25" customHeight="1">
      <c r="A717" s="49"/>
      <c r="B717" s="69"/>
      <c r="C717" s="93" t="s">
        <v>208</v>
      </c>
      <c r="D717" s="64"/>
      <c r="E717" s="65"/>
      <c r="F717" s="66"/>
      <c r="G717" s="66"/>
      <c r="H717" s="66"/>
      <c r="I717" s="61">
        <f t="shared" si="98"/>
        <v>0</v>
      </c>
      <c r="J717" s="58"/>
    </row>
    <row r="718" spans="1:10" s="56" customFormat="1" ht="14.25" customHeight="1">
      <c r="A718" s="49"/>
      <c r="B718" s="69"/>
      <c r="C718" s="93"/>
      <c r="D718" s="64"/>
      <c r="E718" s="65"/>
      <c r="F718" s="66"/>
      <c r="G718" s="66"/>
      <c r="H718" s="66"/>
      <c r="I718" s="61">
        <f t="shared" si="98"/>
        <v>0</v>
      </c>
      <c r="J718" s="58"/>
    </row>
    <row r="719" spans="1:10" s="56" customFormat="1" ht="14.25" customHeight="1">
      <c r="A719" s="49"/>
      <c r="B719" s="69"/>
      <c r="C719" s="63"/>
      <c r="D719" s="64"/>
      <c r="E719" s="65"/>
      <c r="F719" s="66"/>
      <c r="G719" s="66"/>
      <c r="H719" s="70" t="s">
        <v>34</v>
      </c>
      <c r="I719" s="60">
        <f>SUM(I715:I718)</f>
        <v>14.292000000000002</v>
      </c>
      <c r="J719" s="55">
        <f>+I719+I719*$J$2</f>
        <v>15.721200000000001</v>
      </c>
    </row>
    <row r="720" spans="1:10" s="56" customFormat="1" ht="14.25" customHeight="1">
      <c r="A720" s="49"/>
      <c r="B720" s="69"/>
      <c r="C720" s="63"/>
      <c r="D720" s="64"/>
      <c r="E720" s="65"/>
      <c r="F720" s="66"/>
      <c r="G720" s="66"/>
      <c r="H720" s="70"/>
      <c r="I720" s="60"/>
      <c r="J720" s="55"/>
    </row>
    <row r="721" spans="1:10" ht="14.25" customHeight="1">
      <c r="A721" s="49"/>
      <c r="B721" s="69"/>
      <c r="C721" s="63"/>
      <c r="D721" s="64"/>
      <c r="E721" s="65"/>
      <c r="F721" s="64"/>
      <c r="G721" s="64"/>
      <c r="H721" s="64"/>
      <c r="I721" s="61"/>
    </row>
    <row r="722" spans="1:10" s="8" customFormat="1" ht="15.75" customHeight="1">
      <c r="A722" s="1"/>
      <c r="B722" s="4" t="s">
        <v>982</v>
      </c>
      <c r="C722" s="1" t="s">
        <v>162</v>
      </c>
      <c r="D722" s="64">
        <v>1</v>
      </c>
      <c r="E722" s="65"/>
      <c r="F722" s="66"/>
      <c r="G722" s="66"/>
      <c r="H722" s="66"/>
      <c r="I722" s="61">
        <f t="shared" ref="I722" si="99">PRODUCT(D722:H722)</f>
        <v>1</v>
      </c>
      <c r="J722" s="58"/>
    </row>
    <row r="723" spans="1:10" s="56" customFormat="1" ht="14.25" customHeight="1">
      <c r="A723" s="49"/>
      <c r="B723" s="69"/>
      <c r="C723" s="63"/>
      <c r="D723" s="64"/>
      <c r="E723" s="65"/>
      <c r="F723" s="66"/>
      <c r="G723" s="66"/>
      <c r="H723" s="70" t="s">
        <v>34</v>
      </c>
      <c r="I723" s="60">
        <f>SUM(I722)</f>
        <v>1</v>
      </c>
      <c r="J723" s="55">
        <f>+I723+I723*$J$2</f>
        <v>1.1000000000000001</v>
      </c>
    </row>
    <row r="725" spans="1:10" s="8" customFormat="1" ht="15.75" customHeight="1">
      <c r="A725" s="1"/>
      <c r="B725" s="4" t="s">
        <v>980</v>
      </c>
      <c r="C725" s="1" t="s">
        <v>160</v>
      </c>
      <c r="D725" s="64"/>
      <c r="E725" s="65"/>
      <c r="F725" s="66"/>
      <c r="G725" s="66"/>
      <c r="H725" s="66"/>
      <c r="I725" s="61"/>
      <c r="J725" s="58"/>
    </row>
    <row r="726" spans="1:10" s="56" customFormat="1" ht="14.25" customHeight="1">
      <c r="A726" s="49"/>
      <c r="B726" s="69" t="s">
        <v>981</v>
      </c>
      <c r="C726" s="63" t="s">
        <v>208</v>
      </c>
      <c r="D726" s="64">
        <v>1</v>
      </c>
      <c r="E726" s="65">
        <v>1.47</v>
      </c>
      <c r="F726" s="66"/>
      <c r="G726" s="66"/>
      <c r="H726" s="70"/>
      <c r="I726" s="61">
        <f t="shared" ref="I726:I727" si="100">PRODUCT(D726:H726)</f>
        <v>1.47</v>
      </c>
      <c r="J726" s="55"/>
    </row>
    <row r="727" spans="1:10" s="56" customFormat="1" ht="14.25" customHeight="1">
      <c r="A727" s="49"/>
      <c r="B727" s="69" t="s">
        <v>981</v>
      </c>
      <c r="C727" s="63" t="s">
        <v>208</v>
      </c>
      <c r="D727" s="64">
        <v>1</v>
      </c>
      <c r="E727" s="65">
        <v>1.58</v>
      </c>
      <c r="F727" s="66"/>
      <c r="G727" s="66"/>
      <c r="H727" s="70"/>
      <c r="I727" s="61">
        <f t="shared" si="100"/>
        <v>1.58</v>
      </c>
      <c r="J727" s="55"/>
    </row>
    <row r="728" spans="1:10" s="56" customFormat="1" ht="14.25" customHeight="1">
      <c r="A728" s="49"/>
      <c r="B728" s="69"/>
      <c r="C728" s="63"/>
      <c r="D728" s="64"/>
      <c r="E728" s="65"/>
      <c r="F728" s="66"/>
      <c r="G728" s="66"/>
      <c r="H728" s="70" t="s">
        <v>34</v>
      </c>
      <c r="I728" s="60">
        <f>SUM(I726:I727)</f>
        <v>3.05</v>
      </c>
      <c r="J728" s="55">
        <f>+I728+I728*$J$2</f>
        <v>3.355</v>
      </c>
    </row>
    <row r="730" spans="1:10" s="8" customFormat="1" ht="15.75" customHeight="1">
      <c r="A730" s="1"/>
      <c r="B730" s="4" t="s">
        <v>983</v>
      </c>
      <c r="C730" s="1" t="s">
        <v>162</v>
      </c>
      <c r="D730" s="64">
        <v>1</v>
      </c>
      <c r="E730" s="65"/>
      <c r="F730" s="66"/>
      <c r="G730" s="66"/>
      <c r="H730" s="66"/>
      <c r="I730" s="61">
        <f t="shared" ref="I730" si="101">PRODUCT(D730:H730)</f>
        <v>1</v>
      </c>
      <c r="J730" s="58"/>
    </row>
    <row r="731" spans="1:10" s="56" customFormat="1" ht="14.25" customHeight="1">
      <c r="A731" s="49"/>
      <c r="B731" s="69"/>
      <c r="C731" s="63"/>
      <c r="D731" s="64"/>
      <c r="E731" s="65"/>
      <c r="F731" s="66"/>
      <c r="G731" s="66"/>
      <c r="H731" s="70" t="s">
        <v>34</v>
      </c>
      <c r="I731" s="60">
        <f>SUM(I730)</f>
        <v>1</v>
      </c>
      <c r="J731" s="55">
        <f>+I731+I731*$J$2</f>
        <v>1.1000000000000001</v>
      </c>
    </row>
    <row r="733" spans="1:10" s="20" customFormat="1" ht="15.75" customHeight="1" outlineLevel="1">
      <c r="A733" s="7">
        <f>+A728+1</f>
        <v>1</v>
      </c>
      <c r="B733" s="9" t="s">
        <v>819</v>
      </c>
      <c r="C733" s="9"/>
      <c r="D733" s="21"/>
      <c r="E733" s="110"/>
      <c r="F733" s="112"/>
      <c r="G733" s="5">
        <f t="shared" ref="G733" si="102">SUM(E733:F733)</f>
        <v>0</v>
      </c>
      <c r="H733" s="23"/>
      <c r="I733" s="18">
        <f t="shared" ref="I733" si="103">+G733*H733</f>
        <v>0</v>
      </c>
      <c r="J733" s="94"/>
    </row>
    <row r="734" spans="1:10" s="20" customFormat="1" ht="15.75" customHeight="1" outlineLevel="1">
      <c r="A734" s="7" t="s">
        <v>4</v>
      </c>
      <c r="B734" s="9" t="s">
        <v>384</v>
      </c>
      <c r="C734" s="9" t="s">
        <v>162</v>
      </c>
      <c r="D734" s="64">
        <v>8</v>
      </c>
      <c r="E734" s="65"/>
      <c r="F734" s="66"/>
      <c r="G734" s="66"/>
      <c r="H734" s="66"/>
      <c r="I734" s="61">
        <f t="shared" ref="I734" si="104">PRODUCT(D734:H734)</f>
        <v>8</v>
      </c>
      <c r="J734" s="58"/>
    </row>
    <row r="735" spans="1:10" s="20" customFormat="1" ht="15.75" customHeight="1" outlineLevel="1">
      <c r="A735" s="21"/>
      <c r="B735" s="22"/>
      <c r="C735" s="22"/>
      <c r="D735" s="64"/>
      <c r="E735" s="65"/>
      <c r="F735" s="66"/>
      <c r="G735" s="66"/>
      <c r="H735" s="70" t="s">
        <v>34</v>
      </c>
      <c r="I735" s="60">
        <f>SUM(I734)</f>
        <v>8</v>
      </c>
      <c r="J735" s="55">
        <f>+I735+I735*$J$2</f>
        <v>8.8000000000000007</v>
      </c>
    </row>
    <row r="736" spans="1:10" s="8" customFormat="1" ht="15.75" customHeight="1" outlineLevel="1">
      <c r="A736" s="1"/>
      <c r="B736" s="6"/>
      <c r="C736" s="6"/>
      <c r="D736" s="1"/>
      <c r="E736" s="109"/>
      <c r="F736" s="111"/>
      <c r="G736" s="5"/>
      <c r="H736" s="2"/>
      <c r="I736" s="10"/>
      <c r="J736" s="94"/>
    </row>
    <row r="737" spans="1:10" s="8" customFormat="1" ht="14.25" customHeight="1" outlineLevel="1">
      <c r="A737" s="1"/>
      <c r="B737" s="6"/>
      <c r="C737" s="22"/>
      <c r="D737" s="64"/>
      <c r="E737" s="65"/>
      <c r="F737" s="66"/>
      <c r="G737" s="66"/>
      <c r="H737" s="70"/>
      <c r="I737" s="60"/>
      <c r="J737" s="55"/>
    </row>
    <row r="738" spans="1:10" s="8" customFormat="1" ht="14.25" customHeight="1" outlineLevel="1">
      <c r="A738" s="1"/>
      <c r="B738" s="6"/>
      <c r="C738" s="6"/>
      <c r="D738" s="1"/>
      <c r="E738" s="109"/>
      <c r="F738" s="111"/>
      <c r="G738" s="5"/>
      <c r="H738" s="2"/>
      <c r="I738" s="10"/>
      <c r="J738" s="94"/>
    </row>
    <row r="739" spans="1:10" s="8" customFormat="1" ht="14.25" customHeight="1" outlineLevel="1">
      <c r="A739" s="1"/>
      <c r="B739" s="6"/>
      <c r="C739" s="6"/>
      <c r="D739" s="1"/>
      <c r="E739" s="109"/>
      <c r="F739" s="111"/>
      <c r="G739" s="5"/>
      <c r="H739" s="2"/>
      <c r="I739" s="10"/>
      <c r="J739" s="94"/>
    </row>
    <row r="740" spans="1:10" s="8" customFormat="1" ht="14.25" customHeight="1" outlineLevel="1">
      <c r="A740" s="1"/>
      <c r="B740" s="6" t="s">
        <v>1012</v>
      </c>
      <c r="C740" s="6" t="s">
        <v>162</v>
      </c>
      <c r="D740" s="1">
        <v>1</v>
      </c>
      <c r="E740" s="109"/>
      <c r="F740" s="111"/>
      <c r="G740" s="5"/>
      <c r="H740" s="70" t="s">
        <v>34</v>
      </c>
      <c r="I740" s="61">
        <f t="shared" ref="I740" si="105">PRODUCT(D740:H740)</f>
        <v>1</v>
      </c>
      <c r="J740" s="55"/>
    </row>
    <row r="741" spans="1:10" s="8" customFormat="1" ht="14.25" customHeight="1" outlineLevel="1">
      <c r="A741" s="1"/>
      <c r="B741" s="6"/>
      <c r="C741" s="6"/>
      <c r="D741" s="1"/>
      <c r="E741" s="109"/>
      <c r="F741" s="111"/>
      <c r="G741" s="5"/>
      <c r="H741" s="2"/>
      <c r="I741" s="10"/>
      <c r="J741" s="94"/>
    </row>
    <row r="742" spans="1:10" s="8" customFormat="1" ht="14.25" customHeight="1" outlineLevel="1">
      <c r="A742" s="1"/>
      <c r="B742" s="6" t="s">
        <v>1013</v>
      </c>
      <c r="C742" s="6"/>
      <c r="D742" s="1"/>
      <c r="E742" s="109"/>
      <c r="F742" s="111"/>
      <c r="G742" s="5"/>
      <c r="H742" s="2"/>
      <c r="I742" s="10"/>
      <c r="J742" s="94"/>
    </row>
    <row r="743" spans="1:10" s="8" customFormat="1" ht="14.25" customHeight="1" outlineLevel="1">
      <c r="A743" s="1" t="s">
        <v>4</v>
      </c>
      <c r="B743" s="6" t="s">
        <v>1003</v>
      </c>
      <c r="C743" s="1" t="s">
        <v>193</v>
      </c>
      <c r="D743" s="1">
        <v>1</v>
      </c>
      <c r="E743" s="109"/>
      <c r="F743" s="111"/>
      <c r="G743" s="5"/>
      <c r="H743" s="70" t="s">
        <v>34</v>
      </c>
      <c r="I743" s="61">
        <f t="shared" ref="I743:I747" si="106">PRODUCT(D743:H743)</f>
        <v>1</v>
      </c>
      <c r="J743" s="55"/>
    </row>
    <row r="744" spans="1:10" s="8" customFormat="1" ht="14.25" customHeight="1" outlineLevel="1">
      <c r="A744" s="1" t="s">
        <v>5</v>
      </c>
      <c r="B744" s="6" t="s">
        <v>1004</v>
      </c>
      <c r="C744" s="1" t="s">
        <v>193</v>
      </c>
      <c r="D744" s="1">
        <v>7</v>
      </c>
      <c r="E744" s="109"/>
      <c r="F744" s="111"/>
      <c r="G744" s="5"/>
      <c r="H744" s="70" t="s">
        <v>34</v>
      </c>
      <c r="I744" s="61">
        <f t="shared" si="106"/>
        <v>7</v>
      </c>
      <c r="J744" s="55"/>
    </row>
    <row r="745" spans="1:10" s="8" customFormat="1" ht="14.25" customHeight="1" outlineLevel="1">
      <c r="A745" s="1" t="s">
        <v>173</v>
      </c>
      <c r="B745" s="6" t="s">
        <v>1002</v>
      </c>
      <c r="C745" s="1" t="s">
        <v>193</v>
      </c>
      <c r="D745" s="1">
        <v>8</v>
      </c>
      <c r="E745" s="109"/>
      <c r="F745" s="111"/>
      <c r="G745" s="5"/>
      <c r="H745" s="70" t="s">
        <v>34</v>
      </c>
      <c r="I745" s="61">
        <f t="shared" si="106"/>
        <v>8</v>
      </c>
      <c r="J745" s="55"/>
    </row>
    <row r="746" spans="1:10" s="8" customFormat="1" ht="14.25" customHeight="1" outlineLevel="1">
      <c r="A746" s="1" t="s">
        <v>768</v>
      </c>
      <c r="B746" s="6" t="s">
        <v>1001</v>
      </c>
      <c r="C746" s="1" t="s">
        <v>193</v>
      </c>
      <c r="D746" s="1">
        <v>15</v>
      </c>
      <c r="E746" s="109"/>
      <c r="F746" s="111"/>
      <c r="G746" s="5"/>
      <c r="H746" s="70" t="s">
        <v>34</v>
      </c>
      <c r="I746" s="61">
        <f t="shared" si="106"/>
        <v>15</v>
      </c>
      <c r="J746" s="55"/>
    </row>
    <row r="747" spans="1:10" s="8" customFormat="1" ht="14.25" customHeight="1" outlineLevel="1">
      <c r="A747" s="1" t="s">
        <v>771</v>
      </c>
      <c r="B747" s="6" t="s">
        <v>1005</v>
      </c>
      <c r="C747" s="1" t="s">
        <v>193</v>
      </c>
      <c r="D747" s="1">
        <v>2</v>
      </c>
      <c r="E747" s="109"/>
      <c r="F747" s="111"/>
      <c r="G747" s="5"/>
      <c r="H747" s="70" t="s">
        <v>34</v>
      </c>
      <c r="I747" s="61">
        <f t="shared" si="106"/>
        <v>2</v>
      </c>
      <c r="J747" s="55"/>
    </row>
    <row r="748" spans="1:10" s="8" customFormat="1" ht="14.25" customHeight="1" outlineLevel="1">
      <c r="A748" s="1"/>
      <c r="B748" s="6"/>
      <c r="C748" s="6"/>
      <c r="D748" s="1"/>
      <c r="E748" s="109"/>
      <c r="F748" s="111"/>
      <c r="G748" s="5"/>
      <c r="H748" s="2"/>
      <c r="I748" s="10"/>
      <c r="J748" s="94"/>
    </row>
    <row r="749" spans="1:10" s="116" customFormat="1" ht="14.25" customHeight="1" outlineLevel="1">
      <c r="A749" s="1"/>
      <c r="B749" s="6" t="s">
        <v>1011</v>
      </c>
      <c r="C749" s="6" t="s">
        <v>1010</v>
      </c>
      <c r="D749" s="1">
        <v>1</v>
      </c>
      <c r="E749" s="109"/>
      <c r="F749" s="111"/>
      <c r="G749" s="5"/>
      <c r="H749" s="70" t="s">
        <v>34</v>
      </c>
      <c r="I749" s="61">
        <f t="shared" ref="I749" si="107">PRODUCT(D749:H749)</f>
        <v>1</v>
      </c>
      <c r="J749" s="55"/>
    </row>
    <row r="750" spans="1:10" s="8" customFormat="1" ht="14.25" customHeight="1" outlineLevel="1">
      <c r="A750" s="1"/>
      <c r="B750" s="6"/>
      <c r="C750" s="6"/>
      <c r="D750" s="1"/>
      <c r="E750" s="109"/>
      <c r="F750" s="111"/>
      <c r="G750" s="5"/>
      <c r="H750" s="2"/>
      <c r="I750" s="10"/>
      <c r="J750" s="94"/>
    </row>
    <row r="751" spans="1:10" s="116" customFormat="1" ht="14.25" customHeight="1" outlineLevel="1">
      <c r="A751" s="1"/>
      <c r="B751" s="6" t="s">
        <v>1014</v>
      </c>
      <c r="C751" s="6"/>
      <c r="D751" s="1"/>
      <c r="E751" s="109"/>
      <c r="F751" s="111"/>
      <c r="G751" s="5"/>
      <c r="H751" s="2"/>
      <c r="I751" s="10"/>
      <c r="J751" s="94"/>
    </row>
    <row r="752" spans="1:10" s="8" customFormat="1" ht="14.25" customHeight="1" outlineLevel="1">
      <c r="A752" s="1" t="s">
        <v>195</v>
      </c>
      <c r="B752" s="6" t="s">
        <v>1015</v>
      </c>
      <c r="C752" s="1" t="s">
        <v>193</v>
      </c>
      <c r="D752" s="1">
        <v>10</v>
      </c>
      <c r="E752" s="109"/>
      <c r="F752" s="111"/>
      <c r="G752" s="5"/>
      <c r="H752" s="70" t="s">
        <v>34</v>
      </c>
      <c r="I752" s="61">
        <f t="shared" ref="I752:I753" si="108">PRODUCT(D752:H752)</f>
        <v>10</v>
      </c>
      <c r="J752" s="55"/>
    </row>
    <row r="753" spans="1:10" s="8" customFormat="1" ht="14.25" customHeight="1" outlineLevel="1">
      <c r="A753" s="1" t="s">
        <v>196</v>
      </c>
      <c r="B753" s="6" t="s">
        <v>1016</v>
      </c>
      <c r="C753" s="1" t="s">
        <v>193</v>
      </c>
      <c r="D753" s="1">
        <v>7</v>
      </c>
      <c r="E753" s="109"/>
      <c r="F753" s="111"/>
      <c r="G753" s="5"/>
      <c r="H753" s="70" t="s">
        <v>34</v>
      </c>
      <c r="I753" s="61">
        <f t="shared" si="108"/>
        <v>7</v>
      </c>
      <c r="J753" s="55"/>
    </row>
    <row r="754" spans="1:10" s="8" customFormat="1" ht="14.25" customHeight="1" outlineLevel="1">
      <c r="A754" s="1"/>
      <c r="B754" s="6"/>
      <c r="C754" s="6"/>
      <c r="D754" s="1"/>
      <c r="E754" s="109"/>
      <c r="F754" s="111"/>
      <c r="G754" s="5"/>
      <c r="H754" s="2"/>
      <c r="I754" s="10"/>
      <c r="J754" s="94"/>
    </row>
    <row r="755" spans="1:10" s="116" customFormat="1" ht="14.25" customHeight="1" outlineLevel="1">
      <c r="A755" s="1"/>
      <c r="B755" s="6" t="s">
        <v>1017</v>
      </c>
      <c r="C755" s="6"/>
      <c r="D755" s="1"/>
      <c r="E755" s="109"/>
      <c r="F755" s="111"/>
      <c r="G755" s="5"/>
      <c r="H755" s="2"/>
      <c r="I755" s="10"/>
      <c r="J755" s="94"/>
    </row>
    <row r="756" spans="1:10" s="8" customFormat="1" ht="14.25" customHeight="1" outlineLevel="1">
      <c r="A756" s="1" t="s">
        <v>195</v>
      </c>
      <c r="B756" s="6" t="s">
        <v>1018</v>
      </c>
      <c r="C756" s="1" t="s">
        <v>193</v>
      </c>
      <c r="D756" s="1">
        <v>1</v>
      </c>
      <c r="E756" s="109"/>
      <c r="F756" s="111"/>
      <c r="G756" s="5"/>
      <c r="H756" s="70" t="s">
        <v>34</v>
      </c>
      <c r="I756" s="61">
        <f t="shared" ref="I756:I758" si="109">PRODUCT(D756:H756)</f>
        <v>1</v>
      </c>
      <c r="J756" s="55"/>
    </row>
    <row r="757" spans="1:10" s="8" customFormat="1" ht="14.25" customHeight="1" outlineLevel="1">
      <c r="A757" s="1" t="s">
        <v>196</v>
      </c>
      <c r="B757" s="6" t="s">
        <v>1019</v>
      </c>
      <c r="C757" s="1" t="s">
        <v>193</v>
      </c>
      <c r="D757" s="1">
        <v>6</v>
      </c>
      <c r="E757" s="109"/>
      <c r="F757" s="111"/>
      <c r="G757" s="5"/>
      <c r="H757" s="70" t="s">
        <v>34</v>
      </c>
      <c r="I757" s="61">
        <f t="shared" si="109"/>
        <v>6</v>
      </c>
      <c r="J757" s="55"/>
    </row>
    <row r="758" spans="1:10" s="8" customFormat="1" ht="14.25" customHeight="1" outlineLevel="1">
      <c r="A758" s="1" t="s">
        <v>197</v>
      </c>
      <c r="B758" s="6" t="s">
        <v>1020</v>
      </c>
      <c r="C758" s="1" t="s">
        <v>193</v>
      </c>
      <c r="D758" s="1">
        <v>7</v>
      </c>
      <c r="E758" s="109"/>
      <c r="F758" s="111"/>
      <c r="G758" s="5"/>
      <c r="H758" s="70" t="s">
        <v>34</v>
      </c>
      <c r="I758" s="61">
        <f t="shared" si="109"/>
        <v>7</v>
      </c>
      <c r="J758" s="55"/>
    </row>
    <row r="759" spans="1:10" s="8" customFormat="1" ht="14.25" customHeight="1" outlineLevel="1">
      <c r="A759" s="1"/>
      <c r="B759" s="6"/>
      <c r="C759" s="1"/>
      <c r="D759" s="1"/>
      <c r="E759" s="109"/>
      <c r="F759" s="111"/>
      <c r="G759" s="5"/>
      <c r="H759" s="2"/>
      <c r="I759" s="10"/>
      <c r="J759" s="94"/>
    </row>
    <row r="760" spans="1:10" s="116" customFormat="1" ht="14.25" customHeight="1" outlineLevel="1">
      <c r="A760" s="1"/>
      <c r="B760" s="6" t="s">
        <v>1035</v>
      </c>
      <c r="C760" s="1"/>
      <c r="D760" s="1"/>
      <c r="E760" s="109"/>
      <c r="F760" s="111"/>
      <c r="G760" s="5"/>
      <c r="H760" s="2"/>
      <c r="I760" s="10"/>
      <c r="J760" s="94"/>
    </row>
    <row r="761" spans="1:10" s="116" customFormat="1" ht="14.25" customHeight="1" outlineLevel="1">
      <c r="A761" s="1" t="s">
        <v>195</v>
      </c>
      <c r="B761" s="6" t="s">
        <v>1036</v>
      </c>
      <c r="C761" s="1"/>
      <c r="D761" s="1"/>
      <c r="E761" s="109"/>
      <c r="F761" s="111"/>
      <c r="G761" s="5"/>
      <c r="H761" s="2"/>
      <c r="I761" s="10"/>
      <c r="J761" s="94"/>
    </row>
    <row r="762" spans="1:10" s="116" customFormat="1" ht="14.25" customHeight="1" outlineLevel="1">
      <c r="A762" s="1"/>
      <c r="B762" s="6" t="s">
        <v>1038</v>
      </c>
      <c r="C762" s="1" t="s">
        <v>208</v>
      </c>
      <c r="D762" s="1">
        <v>1</v>
      </c>
      <c r="E762" s="109">
        <v>2.4</v>
      </c>
      <c r="F762" s="111"/>
      <c r="G762" s="2">
        <v>3.6</v>
      </c>
      <c r="H762" s="2">
        <v>2</v>
      </c>
      <c r="I762" s="61">
        <f t="shared" ref="I762" si="110">PRODUCT(D762:H762)</f>
        <v>17.28</v>
      </c>
      <c r="J762" s="94"/>
    </row>
    <row r="763" spans="1:10" s="116" customFormat="1" ht="14.25" customHeight="1" outlineLevel="1">
      <c r="A763" s="1"/>
      <c r="B763" s="6" t="s">
        <v>301</v>
      </c>
      <c r="C763" s="1" t="s">
        <v>208</v>
      </c>
      <c r="D763" s="1">
        <v>-1</v>
      </c>
      <c r="E763" s="109">
        <v>1.5</v>
      </c>
      <c r="F763" s="111"/>
      <c r="G763" s="2">
        <v>2.4</v>
      </c>
      <c r="H763" s="2">
        <v>2</v>
      </c>
      <c r="I763" s="61">
        <f t="shared" ref="I763" si="111">PRODUCT(D763:H763)</f>
        <v>-7.1999999999999993</v>
      </c>
      <c r="J763" s="94"/>
    </row>
    <row r="764" spans="1:10" s="8" customFormat="1" ht="14.25" customHeight="1" outlineLevel="1">
      <c r="A764" s="1"/>
      <c r="B764" s="6"/>
      <c r="C764" s="1"/>
      <c r="D764" s="64"/>
      <c r="E764" s="65"/>
      <c r="F764" s="66"/>
      <c r="G764" s="66"/>
      <c r="H764" s="70" t="s">
        <v>34</v>
      </c>
      <c r="I764" s="60">
        <f>SUM(I762:I763)</f>
        <v>10.080000000000002</v>
      </c>
      <c r="J764" s="55">
        <f>+I764+I764*$J$2</f>
        <v>11.088000000000003</v>
      </c>
    </row>
    <row r="765" spans="1:10" s="8" customFormat="1" ht="14.25" customHeight="1" outlineLevel="1">
      <c r="A765" s="1"/>
      <c r="B765" s="6"/>
      <c r="C765" s="6"/>
      <c r="D765" s="1"/>
      <c r="E765" s="109"/>
      <c r="F765" s="111"/>
      <c r="G765" s="5"/>
      <c r="H765" s="2"/>
      <c r="I765" s="10"/>
      <c r="J765" s="94"/>
    </row>
    <row r="766" spans="1:10" s="8" customFormat="1" ht="14.25" customHeight="1" outlineLevel="1">
      <c r="A766" s="1" t="s">
        <v>196</v>
      </c>
      <c r="B766" s="6" t="s">
        <v>1037</v>
      </c>
      <c r="C766" s="1" t="s">
        <v>208</v>
      </c>
      <c r="D766" s="1"/>
      <c r="E766" s="109"/>
      <c r="F766" s="111"/>
      <c r="G766" s="5"/>
      <c r="H766" s="2"/>
      <c r="I766" s="10"/>
      <c r="J766" s="94"/>
    </row>
    <row r="767" spans="1:10" s="116" customFormat="1" ht="14.25" customHeight="1" outlineLevel="1">
      <c r="A767" s="1"/>
      <c r="B767" s="6" t="s">
        <v>301</v>
      </c>
      <c r="C767" s="1" t="s">
        <v>208</v>
      </c>
      <c r="D767" s="1">
        <v>1</v>
      </c>
      <c r="E767" s="109">
        <v>1.5</v>
      </c>
      <c r="F767" s="111"/>
      <c r="G767" s="2">
        <v>2.4</v>
      </c>
      <c r="H767" s="2">
        <v>2</v>
      </c>
      <c r="I767" s="61">
        <f t="shared" ref="I767" si="112">PRODUCT(D767:H767)</f>
        <v>7.1999999999999993</v>
      </c>
      <c r="J767" s="94"/>
    </row>
    <row r="768" spans="1:10" s="8" customFormat="1" ht="14.25" customHeight="1" outlineLevel="1">
      <c r="A768" s="1"/>
      <c r="B768" s="6"/>
      <c r="C768" s="1"/>
      <c r="D768" s="64"/>
      <c r="E768" s="65"/>
      <c r="F768" s="66"/>
      <c r="G768" s="66"/>
      <c r="H768" s="70" t="s">
        <v>34</v>
      </c>
      <c r="I768" s="60">
        <f>SUM(I767:I767)</f>
        <v>7.1999999999999993</v>
      </c>
      <c r="J768" s="55">
        <f>+I768+I768*$J$2</f>
        <v>7.919999999999999</v>
      </c>
    </row>
    <row r="769" spans="1:10" s="8" customFormat="1" ht="15.75" customHeight="1" outlineLevel="1">
      <c r="A769" s="1"/>
      <c r="B769" s="6"/>
      <c r="C769" s="6"/>
      <c r="D769" s="1"/>
      <c r="E769" s="109"/>
      <c r="F769" s="111"/>
      <c r="G769" s="5"/>
      <c r="H769" s="2"/>
      <c r="I769" s="10"/>
      <c r="J769" s="94"/>
    </row>
    <row r="770" spans="1:10" s="116" customFormat="1" ht="14.25" customHeight="1" outlineLevel="1">
      <c r="A770" s="1"/>
      <c r="B770" s="4" t="s">
        <v>1052</v>
      </c>
      <c r="C770" s="1"/>
      <c r="D770" s="1"/>
      <c r="E770" s="109"/>
      <c r="F770" s="111"/>
      <c r="G770" s="5"/>
      <c r="H770" s="2"/>
      <c r="I770" s="10"/>
      <c r="J770" s="94"/>
    </row>
    <row r="771" spans="1:10" s="116" customFormat="1" ht="14.25" customHeight="1" outlineLevel="1">
      <c r="A771" s="1" t="s">
        <v>195</v>
      </c>
      <c r="B771" s="6" t="s">
        <v>1053</v>
      </c>
      <c r="C771" s="1"/>
      <c r="D771" s="1"/>
      <c r="E771" s="109"/>
      <c r="F771" s="111"/>
      <c r="G771" s="5"/>
      <c r="H771" s="2"/>
      <c r="I771" s="10"/>
      <c r="J771" s="94"/>
    </row>
    <row r="772" spans="1:10" s="116" customFormat="1" ht="14.25" customHeight="1" outlineLevel="1">
      <c r="A772" s="1"/>
      <c r="B772" s="6" t="s">
        <v>935</v>
      </c>
      <c r="C772" s="1" t="s">
        <v>208</v>
      </c>
      <c r="D772" s="1">
        <v>1</v>
      </c>
      <c r="E772" s="109">
        <v>43.52</v>
      </c>
      <c r="F772" s="111"/>
      <c r="G772" s="2"/>
      <c r="H772" s="2"/>
      <c r="I772" s="61">
        <f t="shared" ref="I772:I773" si="113">PRODUCT(D772:H772)</f>
        <v>43.52</v>
      </c>
      <c r="J772" s="94"/>
    </row>
    <row r="773" spans="1:10" s="116" customFormat="1" ht="14.25" customHeight="1" outlineLevel="1">
      <c r="A773" s="1"/>
      <c r="B773" s="6"/>
      <c r="C773" s="1" t="s">
        <v>208</v>
      </c>
      <c r="D773" s="1"/>
      <c r="E773" s="109"/>
      <c r="F773" s="111"/>
      <c r="G773" s="2"/>
      <c r="H773" s="2"/>
      <c r="I773" s="61">
        <f t="shared" si="113"/>
        <v>0</v>
      </c>
      <c r="J773" s="94"/>
    </row>
    <row r="774" spans="1:10" s="8" customFormat="1" ht="14.25" customHeight="1" outlineLevel="1">
      <c r="A774" s="1"/>
      <c r="B774" s="6"/>
      <c r="C774" s="1"/>
      <c r="D774" s="64"/>
      <c r="E774" s="65"/>
      <c r="F774" s="66"/>
      <c r="G774" s="66"/>
      <c r="H774" s="70" t="s">
        <v>34</v>
      </c>
      <c r="I774" s="60">
        <f>SUM(I772:I773)</f>
        <v>43.52</v>
      </c>
      <c r="J774" s="55">
        <f>+I774+I774*$J$2</f>
        <v>47.872</v>
      </c>
    </row>
    <row r="775" spans="1:10" s="8" customFormat="1" ht="14.25" customHeight="1" outlineLevel="1">
      <c r="A775" s="1"/>
      <c r="B775" s="6"/>
      <c r="C775" s="6"/>
      <c r="D775" s="1"/>
      <c r="E775" s="109"/>
      <c r="F775" s="111"/>
      <c r="G775" s="5"/>
      <c r="H775" s="2"/>
      <c r="I775" s="10"/>
      <c r="J775" s="94"/>
    </row>
    <row r="776" spans="1:10" s="8" customFormat="1" ht="14.25" customHeight="1" outlineLevel="1">
      <c r="A776" s="1" t="s">
        <v>196</v>
      </c>
      <c r="B776" s="6" t="s">
        <v>1054</v>
      </c>
      <c r="C776" s="1"/>
      <c r="D776" s="1"/>
      <c r="E776" s="109"/>
      <c r="F776" s="111"/>
      <c r="G776" s="5"/>
      <c r="H776" s="2"/>
      <c r="I776" s="10"/>
      <c r="J776" s="94"/>
    </row>
    <row r="777" spans="1:10" s="116" customFormat="1" ht="14.25" customHeight="1" outlineLevel="1">
      <c r="A777" s="1"/>
      <c r="B777" s="6" t="s">
        <v>1055</v>
      </c>
      <c r="C777" s="1" t="s">
        <v>208</v>
      </c>
      <c r="D777" s="1">
        <v>1</v>
      </c>
      <c r="E777" s="109">
        <v>10</v>
      </c>
      <c r="F777" s="111"/>
      <c r="G777" s="2">
        <v>2</v>
      </c>
      <c r="H777" s="2"/>
      <c r="I777" s="61">
        <f t="shared" ref="I777:I782" si="114">PRODUCT(D777:H777)</f>
        <v>20</v>
      </c>
      <c r="J777" s="94"/>
    </row>
    <row r="778" spans="1:10" s="116" customFormat="1" ht="14.25" customHeight="1" outlineLevel="1">
      <c r="A778" s="1"/>
      <c r="B778" s="6" t="s">
        <v>1056</v>
      </c>
      <c r="C778" s="1" t="s">
        <v>208</v>
      </c>
      <c r="D778" s="1">
        <v>1</v>
      </c>
      <c r="E778" s="109">
        <v>5.4</v>
      </c>
      <c r="F778" s="111"/>
      <c r="G778" s="2">
        <v>7.5</v>
      </c>
      <c r="H778" s="2"/>
      <c r="I778" s="61">
        <f t="shared" si="114"/>
        <v>40.5</v>
      </c>
      <c r="J778" s="94"/>
    </row>
    <row r="779" spans="1:10" s="116" customFormat="1" ht="14.25" customHeight="1" outlineLevel="1">
      <c r="A779" s="1"/>
      <c r="B779" s="6" t="s">
        <v>855</v>
      </c>
      <c r="C779" s="1" t="s">
        <v>208</v>
      </c>
      <c r="D779" s="1">
        <v>1</v>
      </c>
      <c r="E779" s="109">
        <v>11</v>
      </c>
      <c r="F779" s="111"/>
      <c r="G779" s="2">
        <v>6.7</v>
      </c>
      <c r="H779" s="2"/>
      <c r="I779" s="61">
        <f t="shared" si="114"/>
        <v>73.7</v>
      </c>
      <c r="J779" s="94"/>
    </row>
    <row r="780" spans="1:10" s="116" customFormat="1" ht="14.25" customHeight="1" outlineLevel="1">
      <c r="A780" s="1"/>
      <c r="B780" s="6" t="s">
        <v>1057</v>
      </c>
      <c r="C780" s="1" t="s">
        <v>208</v>
      </c>
      <c r="D780" s="1">
        <v>1</v>
      </c>
      <c r="E780" s="109">
        <v>8.6</v>
      </c>
      <c r="F780" s="111"/>
      <c r="G780" s="2">
        <v>3</v>
      </c>
      <c r="H780" s="2"/>
      <c r="I780" s="61">
        <f t="shared" si="114"/>
        <v>25.799999999999997</v>
      </c>
      <c r="J780" s="94"/>
    </row>
    <row r="781" spans="1:10" s="116" customFormat="1" ht="14.25" customHeight="1" outlineLevel="1">
      <c r="A781" s="1"/>
      <c r="B781" s="6" t="s">
        <v>1058</v>
      </c>
      <c r="C781" s="1" t="s">
        <v>208</v>
      </c>
      <c r="D781" s="1">
        <v>1</v>
      </c>
      <c r="E781" s="109">
        <v>36.4</v>
      </c>
      <c r="F781" s="111"/>
      <c r="G781" s="2"/>
      <c r="H781" s="2"/>
      <c r="I781" s="61">
        <f t="shared" si="114"/>
        <v>36.4</v>
      </c>
      <c r="J781" s="94"/>
    </row>
    <row r="782" spans="1:10" s="116" customFormat="1" ht="14.25" customHeight="1" outlineLevel="1">
      <c r="A782" s="1"/>
      <c r="B782" s="6"/>
      <c r="C782" s="1" t="s">
        <v>208</v>
      </c>
      <c r="D782" s="1"/>
      <c r="E782" s="109"/>
      <c r="F782" s="111"/>
      <c r="G782" s="2"/>
      <c r="H782" s="2"/>
      <c r="I782" s="61">
        <f t="shared" si="114"/>
        <v>0</v>
      </c>
      <c r="J782" s="94"/>
    </row>
    <row r="783" spans="1:10" s="8" customFormat="1" ht="14.25" customHeight="1" outlineLevel="1">
      <c r="A783" s="1"/>
      <c r="B783" s="6"/>
      <c r="C783" s="1"/>
      <c r="D783" s="64"/>
      <c r="E783" s="65"/>
      <c r="F783" s="66"/>
      <c r="G783" s="66"/>
      <c r="H783" s="70" t="s">
        <v>34</v>
      </c>
      <c r="I783" s="60">
        <f>SUM(I777:I782)</f>
        <v>196.4</v>
      </c>
      <c r="J783" s="55">
        <f>+I783+I783*$J$2</f>
        <v>216.04000000000002</v>
      </c>
    </row>
    <row r="784" spans="1:10" s="8" customFormat="1" ht="14.25" customHeight="1" outlineLevel="1">
      <c r="A784" s="1"/>
      <c r="B784" s="4" t="s">
        <v>1379</v>
      </c>
      <c r="C784" s="1" t="s">
        <v>208</v>
      </c>
      <c r="D784" s="1"/>
      <c r="E784" s="109"/>
      <c r="F784" s="111"/>
      <c r="G784" s="5"/>
      <c r="H784" s="2"/>
      <c r="I784" s="10"/>
      <c r="J784" s="94"/>
    </row>
    <row r="785" spans="1:10" s="116" customFormat="1" ht="14.25" customHeight="1" outlineLevel="1">
      <c r="A785" s="1"/>
      <c r="B785" s="6" t="s">
        <v>1380</v>
      </c>
      <c r="C785" s="1" t="s">
        <v>208</v>
      </c>
      <c r="D785" s="1">
        <v>1</v>
      </c>
      <c r="E785" s="109">
        <v>20</v>
      </c>
      <c r="F785" s="111"/>
      <c r="G785" s="2">
        <v>6</v>
      </c>
      <c r="H785" s="2">
        <v>1</v>
      </c>
      <c r="I785" s="61">
        <f t="shared" ref="I785" si="115">PRODUCT(D785:H785)</f>
        <v>120</v>
      </c>
      <c r="J785" s="94"/>
    </row>
    <row r="786" spans="1:10" s="116" customFormat="1" ht="14.25" customHeight="1" outlineLevel="1">
      <c r="A786" s="1"/>
      <c r="B786" s="6" t="s">
        <v>1381</v>
      </c>
      <c r="C786" s="1" t="s">
        <v>208</v>
      </c>
      <c r="D786" s="1">
        <v>1</v>
      </c>
      <c r="E786" s="109">
        <v>5</v>
      </c>
      <c r="F786" s="111"/>
      <c r="G786" s="2">
        <v>4</v>
      </c>
      <c r="H786" s="2">
        <v>1</v>
      </c>
      <c r="I786" s="61">
        <f t="shared" ref="I786" si="116">PRODUCT(D786:H786)</f>
        <v>20</v>
      </c>
      <c r="J786" s="94"/>
    </row>
    <row r="787" spans="1:10" s="8" customFormat="1" ht="14.25" customHeight="1" outlineLevel="1">
      <c r="A787" s="1"/>
      <c r="B787" s="6"/>
      <c r="C787" s="1"/>
      <c r="D787" s="64"/>
      <c r="E787" s="65"/>
      <c r="F787" s="66"/>
      <c r="G787" s="66"/>
      <c r="H787" s="70" t="s">
        <v>34</v>
      </c>
      <c r="I787" s="60">
        <f>SUM(I785:I786)</f>
        <v>140</v>
      </c>
      <c r="J787" s="55">
        <f>+I787+I787*$J$2</f>
        <v>154</v>
      </c>
    </row>
    <row r="788" spans="1:10" s="8" customFormat="1" ht="15.75" customHeight="1" outlineLevel="1">
      <c r="A788" s="1"/>
      <c r="B788" s="6"/>
      <c r="C788" s="6"/>
      <c r="D788" s="1"/>
      <c r="E788" s="109"/>
      <c r="F788" s="111"/>
      <c r="G788" s="5"/>
      <c r="H788" s="2"/>
      <c r="I788" s="10"/>
      <c r="J788" s="94"/>
    </row>
    <row r="789" spans="1:10" s="8" customFormat="1" ht="15.75" customHeight="1" outlineLevel="1">
      <c r="A789" s="1"/>
      <c r="B789" s="6"/>
      <c r="C789" s="6"/>
      <c r="D789" s="1"/>
      <c r="E789" s="109"/>
      <c r="F789" s="111"/>
      <c r="G789" s="5"/>
      <c r="H789" s="2"/>
      <c r="I789" s="10"/>
      <c r="J789" s="94"/>
    </row>
  </sheetData>
  <conditionalFormatting sqref="B449:B456">
    <cfRule type="cellIs" dxfId="18" priority="15" stopIfTrue="1" operator="equal">
      <formula>0</formula>
    </cfRule>
  </conditionalFormatting>
  <conditionalFormatting sqref="B524">
    <cfRule type="cellIs" dxfId="17" priority="18" stopIfTrue="1" operator="equal">
      <formula>0</formula>
    </cfRule>
  </conditionalFormatting>
  <conditionalFormatting sqref="B79:C80 B81 B82:C85 C88:C89 B91:C92 B422:B429 B436:B438 B517:B519 B521:C521">
    <cfRule type="cellIs" dxfId="16" priority="20" stopIfTrue="1" operator="equal">
      <formula>0</formula>
    </cfRule>
  </conditionalFormatting>
  <conditionalFormatting sqref="B115:C116 C119:C120 B122:C123">
    <cfRule type="cellIs" dxfId="15" priority="16" stopIfTrue="1" operator="equal">
      <formula>0</formula>
    </cfRule>
  </conditionalFormatting>
  <conditionalFormatting sqref="B641:C652">
    <cfRule type="cellIs" dxfId="14" priority="12" stopIfTrue="1" operator="equal">
      <formula>0</formula>
    </cfRule>
  </conditionalFormatting>
  <conditionalFormatting sqref="D125:D126">
    <cfRule type="cellIs" dxfId="13" priority="17" operator="equal">
      <formula>0</formula>
    </cfRule>
  </conditionalFormatting>
  <conditionalFormatting sqref="E733:F733">
    <cfRule type="cellIs" dxfId="12" priority="10" operator="equal">
      <formula>0</formula>
    </cfRule>
  </conditionalFormatting>
  <conditionalFormatting sqref="E736:F736">
    <cfRule type="cellIs" dxfId="11" priority="9" operator="equal">
      <formula>0</formula>
    </cfRule>
  </conditionalFormatting>
  <conditionalFormatting sqref="E738:F763">
    <cfRule type="cellIs" dxfId="10" priority="8" operator="equal">
      <formula>0</formula>
    </cfRule>
  </conditionalFormatting>
  <conditionalFormatting sqref="E765:F767">
    <cfRule type="cellIs" dxfId="9" priority="7" operator="equal">
      <formula>0</formula>
    </cfRule>
  </conditionalFormatting>
  <conditionalFormatting sqref="E769:F773">
    <cfRule type="cellIs" dxfId="8" priority="4" operator="equal">
      <formula>0</formula>
    </cfRule>
  </conditionalFormatting>
  <conditionalFormatting sqref="E775:F782">
    <cfRule type="cellIs" dxfId="7" priority="3" operator="equal">
      <formula>0</formula>
    </cfRule>
  </conditionalFormatting>
  <conditionalFormatting sqref="E784:F786">
    <cfRule type="cellIs" dxfId="6" priority="2" operator="equal">
      <formula>0</formula>
    </cfRule>
  </conditionalFormatting>
  <conditionalFormatting sqref="E788:F789">
    <cfRule type="cellIs" dxfId="5" priority="1" operator="equal">
      <formula>0</formula>
    </cfRule>
  </conditionalFormatting>
  <pageMargins left="0" right="0" top="0" bottom="0" header="0" footer="0"/>
  <pageSetup paperSize="9"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F167"/>
  <sheetViews>
    <sheetView topLeftCell="A74" zoomScaleNormal="100" zoomScaleSheetLayoutView="115" workbookViewId="0">
      <selection activeCell="I161" sqref="I161"/>
    </sheetView>
  </sheetViews>
  <sheetFormatPr defaultColWidth="9.140625" defaultRowHeight="14.25"/>
  <cols>
    <col min="1" max="1" width="11.7109375" style="16" customWidth="1"/>
    <col min="2" max="2" width="41.5703125" style="16" customWidth="1"/>
    <col min="3" max="3" width="51.140625" style="16" customWidth="1"/>
    <col min="4" max="16384" width="9.140625" style="16"/>
  </cols>
  <sheetData>
    <row r="1" spans="1:3" s="27" customFormat="1" ht="12" customHeight="1">
      <c r="A1" s="24" t="str">
        <f>' Summary'!A1</f>
        <v>PROJECT : AMD, CIP LOUNGE AT T1, AHEMDABAD AIRPORT</v>
      </c>
      <c r="B1" s="25"/>
      <c r="C1" s="26"/>
    </row>
    <row r="2" spans="1:3">
      <c r="A2" s="14" t="s">
        <v>385</v>
      </c>
      <c r="B2" s="19"/>
      <c r="C2" s="19"/>
    </row>
    <row r="3" spans="1:3" s="27" customFormat="1" ht="13.5">
      <c r="A3" s="3" t="s">
        <v>55</v>
      </c>
      <c r="B3" s="3" t="s">
        <v>56</v>
      </c>
      <c r="C3" s="3" t="s">
        <v>57</v>
      </c>
    </row>
    <row r="4" spans="1:3">
      <c r="A4" s="1"/>
      <c r="B4" s="19"/>
      <c r="C4" s="19"/>
    </row>
    <row r="5" spans="1:3">
      <c r="A5" s="1"/>
      <c r="B5" s="28" t="s">
        <v>88</v>
      </c>
      <c r="C5" s="19"/>
    </row>
    <row r="6" spans="1:3" ht="28.5">
      <c r="A6" s="1">
        <v>1</v>
      </c>
      <c r="B6" s="19" t="s">
        <v>226</v>
      </c>
      <c r="C6" s="9" t="s">
        <v>227</v>
      </c>
    </row>
    <row r="7" spans="1:3">
      <c r="A7" s="1"/>
      <c r="B7" s="19"/>
      <c r="C7" s="19"/>
    </row>
    <row r="8" spans="1:3">
      <c r="A8" s="1">
        <f>+A6+1</f>
        <v>2</v>
      </c>
      <c r="B8" s="19" t="s">
        <v>210</v>
      </c>
      <c r="C8" s="19" t="s">
        <v>233</v>
      </c>
    </row>
    <row r="9" spans="1:3">
      <c r="A9" s="1"/>
      <c r="B9" s="19"/>
      <c r="C9" s="19"/>
    </row>
    <row r="10" spans="1:3">
      <c r="A10" s="1">
        <f>+A8+1</f>
        <v>3</v>
      </c>
      <c r="B10" s="19" t="s">
        <v>89</v>
      </c>
      <c r="C10" s="29" t="s">
        <v>90</v>
      </c>
    </row>
    <row r="11" spans="1:3">
      <c r="A11" s="1"/>
      <c r="B11" s="19"/>
      <c r="C11" s="19"/>
    </row>
    <row r="12" spans="1:3">
      <c r="A12" s="1">
        <f>+A10+1</f>
        <v>4</v>
      </c>
      <c r="B12" s="19" t="s">
        <v>91</v>
      </c>
      <c r="C12" s="19" t="s">
        <v>92</v>
      </c>
    </row>
    <row r="13" spans="1:3">
      <c r="A13" s="1"/>
      <c r="B13" s="19"/>
      <c r="C13" s="19"/>
    </row>
    <row r="14" spans="1:3">
      <c r="A14" s="1">
        <f>+A12+1</f>
        <v>5</v>
      </c>
      <c r="B14" s="19" t="s">
        <v>93</v>
      </c>
      <c r="C14" s="29" t="s">
        <v>232</v>
      </c>
    </row>
    <row r="15" spans="1:3">
      <c r="A15" s="1"/>
      <c r="B15" s="19"/>
      <c r="C15" s="19"/>
    </row>
    <row r="16" spans="1:3">
      <c r="A16" s="1">
        <f>+A14+1</f>
        <v>6</v>
      </c>
      <c r="B16" s="19" t="s">
        <v>94</v>
      </c>
      <c r="C16" s="29" t="s">
        <v>232</v>
      </c>
    </row>
    <row r="17" spans="1:3">
      <c r="A17" s="1"/>
      <c r="B17" s="19"/>
      <c r="C17" s="19"/>
    </row>
    <row r="18" spans="1:3">
      <c r="A18" s="1">
        <f>+A16+1</f>
        <v>7</v>
      </c>
      <c r="B18" s="19" t="s">
        <v>95</v>
      </c>
      <c r="C18" s="19" t="s">
        <v>96</v>
      </c>
    </row>
    <row r="19" spans="1:3">
      <c r="A19" s="1"/>
      <c r="B19" s="19"/>
      <c r="C19" s="19"/>
    </row>
    <row r="20" spans="1:3">
      <c r="A20" s="1">
        <f>+A18+1</f>
        <v>8</v>
      </c>
      <c r="B20" s="19" t="s">
        <v>97</v>
      </c>
      <c r="C20" s="19" t="s">
        <v>234</v>
      </c>
    </row>
    <row r="21" spans="1:3">
      <c r="A21" s="1"/>
      <c r="B21" s="19"/>
      <c r="C21" s="19"/>
    </row>
    <row r="22" spans="1:3">
      <c r="A22" s="1">
        <f>+A20+1</f>
        <v>9</v>
      </c>
      <c r="B22" s="30" t="s">
        <v>98</v>
      </c>
      <c r="C22" s="29" t="s">
        <v>99</v>
      </c>
    </row>
    <row r="23" spans="1:3">
      <c r="A23" s="1"/>
      <c r="B23" s="19"/>
      <c r="C23" s="19"/>
    </row>
    <row r="24" spans="1:3">
      <c r="A24" s="1">
        <f>+A22+1</f>
        <v>10</v>
      </c>
      <c r="B24" s="30" t="s">
        <v>100</v>
      </c>
      <c r="C24" s="29" t="s">
        <v>99</v>
      </c>
    </row>
    <row r="25" spans="1:3">
      <c r="A25" s="1"/>
      <c r="B25" s="19"/>
      <c r="C25" s="19"/>
    </row>
    <row r="26" spans="1:3">
      <c r="A26" s="1">
        <f>+A24+1</f>
        <v>11</v>
      </c>
      <c r="B26" s="30" t="s">
        <v>101</v>
      </c>
      <c r="C26" s="29" t="s">
        <v>99</v>
      </c>
    </row>
    <row r="27" spans="1:3">
      <c r="A27" s="1"/>
      <c r="B27" s="19"/>
      <c r="C27" s="19"/>
    </row>
    <row r="28" spans="1:3">
      <c r="A28" s="1">
        <f>+A26+1</f>
        <v>12</v>
      </c>
      <c r="B28" s="19" t="s">
        <v>102</v>
      </c>
      <c r="C28" s="19" t="s">
        <v>103</v>
      </c>
    </row>
    <row r="29" spans="1:3">
      <c r="A29" s="1"/>
      <c r="B29" s="19"/>
      <c r="C29" s="19"/>
    </row>
    <row r="30" spans="1:3">
      <c r="A30" s="1"/>
      <c r="B30" s="28" t="s">
        <v>58</v>
      </c>
      <c r="C30" s="19"/>
    </row>
    <row r="31" spans="1:3">
      <c r="A31" s="1">
        <f>+A28+1</f>
        <v>13</v>
      </c>
      <c r="B31" s="19" t="s">
        <v>228</v>
      </c>
      <c r="C31" s="11" t="s">
        <v>371</v>
      </c>
    </row>
    <row r="32" spans="1:3">
      <c r="A32" s="1"/>
      <c r="B32" s="19"/>
      <c r="C32" s="11"/>
    </row>
    <row r="33" spans="1:6">
      <c r="A33" s="1">
        <f>+A31+1</f>
        <v>14</v>
      </c>
      <c r="B33" s="9" t="s">
        <v>229</v>
      </c>
      <c r="C33" s="11" t="s">
        <v>371</v>
      </c>
    </row>
    <row r="34" spans="1:6">
      <c r="A34" s="1"/>
      <c r="B34" s="19"/>
      <c r="C34" s="11"/>
    </row>
    <row r="35" spans="1:6" ht="28.5">
      <c r="A35" s="1">
        <f>+A33+1</f>
        <v>15</v>
      </c>
      <c r="B35" s="19" t="s">
        <v>230</v>
      </c>
      <c r="C35" s="29" t="s">
        <v>235</v>
      </c>
    </row>
    <row r="36" spans="1:6">
      <c r="A36" s="1"/>
      <c r="B36" s="19"/>
      <c r="C36" s="11"/>
    </row>
    <row r="37" spans="1:6">
      <c r="A37" s="1">
        <f>+A35+1</f>
        <v>16</v>
      </c>
      <c r="B37" s="19" t="s">
        <v>231</v>
      </c>
      <c r="C37" s="11" t="s">
        <v>372</v>
      </c>
    </row>
    <row r="38" spans="1:6">
      <c r="A38" s="1"/>
      <c r="B38" s="19"/>
      <c r="C38" s="11"/>
    </row>
    <row r="39" spans="1:6">
      <c r="A39" s="1">
        <f>+A37+1</f>
        <v>17</v>
      </c>
      <c r="B39" s="19" t="s">
        <v>104</v>
      </c>
      <c r="C39" s="29" t="s">
        <v>221</v>
      </c>
    </row>
    <row r="40" spans="1:6">
      <c r="A40" s="1"/>
      <c r="B40" s="19"/>
      <c r="C40" s="11"/>
    </row>
    <row r="41" spans="1:6" ht="28.5">
      <c r="A41" s="1">
        <f>+A39+1</f>
        <v>18</v>
      </c>
      <c r="B41" s="9" t="s">
        <v>239</v>
      </c>
      <c r="C41" s="9" t="s">
        <v>222</v>
      </c>
    </row>
    <row r="42" spans="1:6">
      <c r="A42" s="1"/>
      <c r="B42" s="19"/>
      <c r="C42" s="11"/>
    </row>
    <row r="43" spans="1:6">
      <c r="A43" s="1">
        <f>+A41+1</f>
        <v>19</v>
      </c>
      <c r="B43" s="19" t="s">
        <v>238</v>
      </c>
      <c r="C43" s="11" t="s">
        <v>236</v>
      </c>
      <c r="D43" s="15"/>
    </row>
    <row r="44" spans="1:6">
      <c r="A44" s="1"/>
      <c r="B44" s="19"/>
      <c r="C44" s="11"/>
      <c r="F44" s="16" t="s">
        <v>105</v>
      </c>
    </row>
    <row r="45" spans="1:6" ht="28.5">
      <c r="A45" s="1">
        <f>+A43+1</f>
        <v>20</v>
      </c>
      <c r="B45" s="19" t="s">
        <v>237</v>
      </c>
      <c r="C45" s="29" t="s">
        <v>106</v>
      </c>
      <c r="D45" s="15"/>
    </row>
    <row r="46" spans="1:6">
      <c r="A46" s="1"/>
      <c r="B46" s="19"/>
      <c r="C46" s="11"/>
    </row>
    <row r="47" spans="1:6" ht="42.75">
      <c r="A47" s="1">
        <f>+A45+1</f>
        <v>21</v>
      </c>
      <c r="B47" s="9" t="s">
        <v>1383</v>
      </c>
      <c r="C47" s="29" t="s">
        <v>1368</v>
      </c>
      <c r="D47" s="15"/>
    </row>
    <row r="48" spans="1:6">
      <c r="A48" s="1"/>
      <c r="B48" s="19"/>
      <c r="C48" s="11"/>
    </row>
    <row r="49" spans="1:4">
      <c r="A49" s="1">
        <f>+A47+1</f>
        <v>22</v>
      </c>
      <c r="B49" s="19" t="s">
        <v>1049</v>
      </c>
      <c r="C49" s="11" t="s">
        <v>107</v>
      </c>
    </row>
    <row r="50" spans="1:4">
      <c r="A50" s="1"/>
      <c r="B50" s="19"/>
      <c r="C50" s="11"/>
    </row>
    <row r="51" spans="1:4">
      <c r="A51" s="1">
        <f>+A49+1</f>
        <v>23</v>
      </c>
      <c r="B51" s="19" t="s">
        <v>59</v>
      </c>
      <c r="C51" s="29" t="s">
        <v>83</v>
      </c>
    </row>
    <row r="52" spans="1:4">
      <c r="A52" s="1"/>
      <c r="B52" s="19"/>
      <c r="C52" s="11"/>
    </row>
    <row r="53" spans="1:4">
      <c r="A53" s="1">
        <f>+A51+1</f>
        <v>24</v>
      </c>
      <c r="B53" s="19" t="s">
        <v>60</v>
      </c>
      <c r="C53" s="29" t="s">
        <v>108</v>
      </c>
      <c r="D53" s="15"/>
    </row>
    <row r="54" spans="1:4">
      <c r="A54" s="1"/>
      <c r="B54" s="19"/>
      <c r="C54" s="11"/>
    </row>
    <row r="55" spans="1:4">
      <c r="A55" s="1">
        <f>+A53+1</f>
        <v>25</v>
      </c>
      <c r="B55" s="19" t="s">
        <v>61</v>
      </c>
      <c r="C55" s="11" t="s">
        <v>109</v>
      </c>
    </row>
    <row r="56" spans="1:4">
      <c r="A56" s="1"/>
      <c r="B56" s="19"/>
      <c r="C56" s="11"/>
    </row>
    <row r="57" spans="1:4">
      <c r="A57" s="1">
        <f>+A55+1</f>
        <v>26</v>
      </c>
      <c r="B57" s="19" t="s">
        <v>62</v>
      </c>
      <c r="C57" s="11" t="s">
        <v>376</v>
      </c>
    </row>
    <row r="58" spans="1:4">
      <c r="A58" s="1"/>
      <c r="B58" s="19"/>
      <c r="C58" s="11"/>
    </row>
    <row r="59" spans="1:4">
      <c r="A59" s="1">
        <f>+A57+1</f>
        <v>27</v>
      </c>
      <c r="B59" s="19" t="s">
        <v>63</v>
      </c>
      <c r="C59" s="11" t="s">
        <v>376</v>
      </c>
    </row>
    <row r="60" spans="1:4">
      <c r="A60" s="1"/>
      <c r="B60" s="19"/>
      <c r="C60" s="11"/>
    </row>
    <row r="61" spans="1:4">
      <c r="A61" s="1">
        <f>+A59+1</f>
        <v>28</v>
      </c>
      <c r="B61" s="19" t="s">
        <v>45</v>
      </c>
      <c r="C61" s="11" t="s">
        <v>110</v>
      </c>
      <c r="D61" s="15"/>
    </row>
    <row r="62" spans="1:4">
      <c r="A62" s="1"/>
      <c r="B62" s="19"/>
      <c r="C62" s="11"/>
    </row>
    <row r="63" spans="1:4" ht="28.5">
      <c r="A63" s="1">
        <f>+A61+1</f>
        <v>29</v>
      </c>
      <c r="B63" s="19" t="s">
        <v>242</v>
      </c>
      <c r="C63" s="29" t="s">
        <v>240</v>
      </c>
      <c r="D63" s="15"/>
    </row>
    <row r="64" spans="1:4">
      <c r="A64" s="1"/>
      <c r="B64" s="19"/>
      <c r="C64" s="29"/>
      <c r="D64" s="15"/>
    </row>
    <row r="65" spans="1:4">
      <c r="A65" s="1">
        <f>+A63+1</f>
        <v>30</v>
      </c>
      <c r="B65" s="19" t="s">
        <v>82</v>
      </c>
      <c r="C65" s="29" t="s">
        <v>241</v>
      </c>
      <c r="D65" s="15"/>
    </row>
    <row r="66" spans="1:4">
      <c r="A66" s="1"/>
      <c r="B66" s="19"/>
      <c r="C66" s="11"/>
    </row>
    <row r="67" spans="1:4" ht="28.5">
      <c r="A67" s="1">
        <f>+A65+1</f>
        <v>31</v>
      </c>
      <c r="B67" s="19" t="s">
        <v>225</v>
      </c>
      <c r="C67" s="29" t="s">
        <v>240</v>
      </c>
    </row>
    <row r="68" spans="1:4">
      <c r="A68" s="1"/>
      <c r="B68" s="19"/>
      <c r="C68" s="11"/>
    </row>
    <row r="69" spans="1:4">
      <c r="A69" s="1">
        <f>+A67+1</f>
        <v>32</v>
      </c>
      <c r="B69" s="19" t="s">
        <v>223</v>
      </c>
      <c r="C69" s="29" t="s">
        <v>224</v>
      </c>
    </row>
    <row r="70" spans="1:4">
      <c r="A70" s="1"/>
      <c r="B70" s="19"/>
      <c r="C70" s="11"/>
    </row>
    <row r="71" spans="1:4">
      <c r="A71" s="1">
        <f>+A69+1</f>
        <v>33</v>
      </c>
      <c r="B71" s="19" t="s">
        <v>64</v>
      </c>
      <c r="C71" s="29" t="s">
        <v>243</v>
      </c>
      <c r="D71" s="15"/>
    </row>
    <row r="72" spans="1:4">
      <c r="A72" s="1"/>
      <c r="B72" s="19"/>
      <c r="C72" s="11"/>
    </row>
    <row r="73" spans="1:4">
      <c r="A73" s="1">
        <f>+A71+1</f>
        <v>34</v>
      </c>
      <c r="B73" s="19" t="s">
        <v>65</v>
      </c>
      <c r="C73" s="29" t="s">
        <v>243</v>
      </c>
    </row>
    <row r="74" spans="1:4">
      <c r="A74" s="1"/>
      <c r="B74" s="19"/>
      <c r="C74" s="11"/>
    </row>
    <row r="75" spans="1:4">
      <c r="A75" s="1">
        <f>+A73+1</f>
        <v>35</v>
      </c>
      <c r="B75" s="19" t="s">
        <v>66</v>
      </c>
      <c r="C75" s="11" t="s">
        <v>111</v>
      </c>
    </row>
    <row r="76" spans="1:4">
      <c r="A76" s="1"/>
      <c r="B76" s="19"/>
      <c r="C76" s="11"/>
    </row>
    <row r="77" spans="1:4">
      <c r="A77" s="1">
        <f>+A75+1</f>
        <v>36</v>
      </c>
      <c r="B77" s="19" t="s">
        <v>67</v>
      </c>
      <c r="C77" s="11" t="s">
        <v>244</v>
      </c>
    </row>
    <row r="78" spans="1:4">
      <c r="A78" s="1"/>
      <c r="B78" s="19"/>
      <c r="C78" s="11"/>
    </row>
    <row r="79" spans="1:4">
      <c r="A79" s="1">
        <f>+A77+1</f>
        <v>37</v>
      </c>
      <c r="B79" s="19" t="s">
        <v>68</v>
      </c>
      <c r="C79" s="11" t="s">
        <v>382</v>
      </c>
    </row>
    <row r="80" spans="1:4">
      <c r="A80" s="1"/>
      <c r="B80" s="19"/>
      <c r="C80" s="11"/>
    </row>
    <row r="81" spans="1:3">
      <c r="A81" s="1">
        <f>+A79+1</f>
        <v>38</v>
      </c>
      <c r="B81" s="19" t="s">
        <v>69</v>
      </c>
      <c r="C81" s="11" t="s">
        <v>382</v>
      </c>
    </row>
    <row r="82" spans="1:3">
      <c r="A82" s="1"/>
      <c r="B82" s="19"/>
      <c r="C82" s="11"/>
    </row>
    <row r="83" spans="1:3">
      <c r="A83" s="1">
        <f>+A81+1</f>
        <v>39</v>
      </c>
      <c r="B83" s="19" t="s">
        <v>247</v>
      </c>
      <c r="C83" s="11" t="s">
        <v>380</v>
      </c>
    </row>
    <row r="84" spans="1:3">
      <c r="A84" s="1"/>
      <c r="B84" s="19"/>
      <c r="C84" s="11"/>
    </row>
    <row r="85" spans="1:3">
      <c r="A85" s="1">
        <f>+A83+1</f>
        <v>40</v>
      </c>
      <c r="B85" s="19" t="s">
        <v>248</v>
      </c>
      <c r="C85" s="11" t="s">
        <v>381</v>
      </c>
    </row>
    <row r="86" spans="1:3">
      <c r="A86" s="1"/>
      <c r="B86" s="19"/>
      <c r="C86" s="11"/>
    </row>
    <row r="87" spans="1:3">
      <c r="A87" s="1">
        <f>+A85+1</f>
        <v>41</v>
      </c>
      <c r="B87" s="19" t="s">
        <v>245</v>
      </c>
      <c r="C87" s="11" t="s">
        <v>246</v>
      </c>
    </row>
    <row r="88" spans="1:3">
      <c r="A88" s="1"/>
      <c r="B88" s="19"/>
      <c r="C88" s="11"/>
    </row>
    <row r="89" spans="1:3">
      <c r="A89" s="1">
        <f>+A87+1</f>
        <v>42</v>
      </c>
      <c r="B89" s="19" t="s">
        <v>250</v>
      </c>
      <c r="C89" s="11" t="s">
        <v>249</v>
      </c>
    </row>
    <row r="90" spans="1:3">
      <c r="A90" s="1"/>
      <c r="B90" s="19"/>
      <c r="C90" s="11"/>
    </row>
    <row r="91" spans="1:3">
      <c r="A91" s="1">
        <f>+A89+1</f>
        <v>43</v>
      </c>
      <c r="B91" s="9" t="s">
        <v>256</v>
      </c>
      <c r="C91" s="11" t="s">
        <v>251</v>
      </c>
    </row>
    <row r="92" spans="1:3">
      <c r="A92" s="1"/>
      <c r="B92" s="19"/>
      <c r="C92" s="11"/>
    </row>
    <row r="93" spans="1:3">
      <c r="A93" s="1">
        <f>+A91+1</f>
        <v>44</v>
      </c>
      <c r="B93" s="9" t="s">
        <v>1389</v>
      </c>
      <c r="C93" s="11" t="s">
        <v>386</v>
      </c>
    </row>
    <row r="94" spans="1:3">
      <c r="A94" s="1"/>
      <c r="B94" s="19"/>
      <c r="C94" s="11"/>
    </row>
    <row r="95" spans="1:3">
      <c r="A95" s="1">
        <f>+A93+1</f>
        <v>45</v>
      </c>
      <c r="B95" s="9" t="s">
        <v>387</v>
      </c>
      <c r="C95" s="11" t="s">
        <v>388</v>
      </c>
    </row>
    <row r="96" spans="1:3">
      <c r="A96" s="1"/>
      <c r="B96" s="9"/>
      <c r="C96" s="11"/>
    </row>
    <row r="97" spans="1:4">
      <c r="A97" s="1">
        <f>+A93+1</f>
        <v>45</v>
      </c>
      <c r="B97" s="19" t="s">
        <v>254</v>
      </c>
      <c r="C97" s="11" t="s">
        <v>255</v>
      </c>
    </row>
    <row r="98" spans="1:4">
      <c r="A98" s="1"/>
      <c r="B98" s="19"/>
      <c r="C98" s="11"/>
    </row>
    <row r="99" spans="1:4">
      <c r="A99" s="1">
        <f>+A97+1</f>
        <v>46</v>
      </c>
      <c r="B99" s="19" t="s">
        <v>252</v>
      </c>
      <c r="C99" s="29" t="s">
        <v>253</v>
      </c>
      <c r="D99" s="15"/>
    </row>
    <row r="100" spans="1:4">
      <c r="A100" s="1"/>
      <c r="B100" s="19"/>
      <c r="C100" s="11"/>
    </row>
    <row r="101" spans="1:4">
      <c r="A101" s="1">
        <f>+A99+1</f>
        <v>47</v>
      </c>
      <c r="B101" s="19" t="s">
        <v>70</v>
      </c>
      <c r="C101" s="11" t="s">
        <v>112</v>
      </c>
    </row>
    <row r="102" spans="1:4">
      <c r="A102" s="1"/>
      <c r="B102" s="19"/>
      <c r="C102" s="11"/>
    </row>
    <row r="103" spans="1:4">
      <c r="A103" s="1">
        <f>+A101+1</f>
        <v>48</v>
      </c>
      <c r="B103" s="9" t="s">
        <v>71</v>
      </c>
      <c r="C103" s="11" t="s">
        <v>112</v>
      </c>
    </row>
    <row r="104" spans="1:4">
      <c r="A104" s="1"/>
      <c r="B104" s="19"/>
      <c r="C104" s="11"/>
    </row>
    <row r="105" spans="1:4">
      <c r="A105" s="1">
        <f>+A103+1</f>
        <v>49</v>
      </c>
      <c r="B105" s="9" t="s">
        <v>113</v>
      </c>
      <c r="C105" s="11" t="s">
        <v>114</v>
      </c>
    </row>
    <row r="106" spans="1:4">
      <c r="A106" s="1"/>
      <c r="B106" s="19"/>
      <c r="C106" s="11"/>
    </row>
    <row r="107" spans="1:4">
      <c r="A107" s="1">
        <f>+A105+1</f>
        <v>50</v>
      </c>
      <c r="B107" s="19" t="s">
        <v>72</v>
      </c>
      <c r="C107" s="29" t="s">
        <v>260</v>
      </c>
    </row>
    <row r="108" spans="1:4">
      <c r="A108" s="1"/>
      <c r="B108" s="19"/>
      <c r="C108" s="11"/>
    </row>
    <row r="109" spans="1:4">
      <c r="A109" s="1">
        <f>+A107+1</f>
        <v>51</v>
      </c>
      <c r="B109" s="19" t="s">
        <v>73</v>
      </c>
      <c r="C109" s="11" t="s">
        <v>74</v>
      </c>
    </row>
    <row r="110" spans="1:4">
      <c r="A110" s="1"/>
      <c r="B110" s="19"/>
      <c r="C110" s="11" t="s">
        <v>75</v>
      </c>
    </row>
    <row r="111" spans="1:4">
      <c r="A111" s="1">
        <f>+A109+1</f>
        <v>52</v>
      </c>
      <c r="B111" s="19" t="s">
        <v>76</v>
      </c>
      <c r="C111" s="11" t="s">
        <v>257</v>
      </c>
    </row>
    <row r="112" spans="1:4">
      <c r="A112" s="1"/>
      <c r="B112" s="19"/>
      <c r="C112" s="11"/>
    </row>
    <row r="113" spans="1:3">
      <c r="A113" s="1">
        <f>+A111+1</f>
        <v>53</v>
      </c>
      <c r="B113" s="19" t="s">
        <v>77</v>
      </c>
      <c r="C113" s="11" t="s">
        <v>258</v>
      </c>
    </row>
    <row r="114" spans="1:3">
      <c r="A114" s="1"/>
      <c r="B114" s="19"/>
      <c r="C114" s="11"/>
    </row>
    <row r="115" spans="1:3">
      <c r="A115" s="1">
        <f>+A113+1</f>
        <v>54</v>
      </c>
      <c r="B115" s="19" t="s">
        <v>820</v>
      </c>
      <c r="C115" s="11" t="s">
        <v>821</v>
      </c>
    </row>
    <row r="116" spans="1:3">
      <c r="A116" s="1"/>
      <c r="B116" s="19"/>
      <c r="C116" s="11"/>
    </row>
    <row r="117" spans="1:3">
      <c r="A117" s="1">
        <f>+A115+1</f>
        <v>55</v>
      </c>
      <c r="B117" s="19" t="s">
        <v>115</v>
      </c>
      <c r="C117" s="11" t="s">
        <v>116</v>
      </c>
    </row>
    <row r="118" spans="1:3">
      <c r="A118" s="19"/>
      <c r="B118" s="19"/>
      <c r="C118" s="11"/>
    </row>
    <row r="119" spans="1:3">
      <c r="A119" s="1">
        <f>+A117+1</f>
        <v>56</v>
      </c>
      <c r="B119" s="19" t="s">
        <v>78</v>
      </c>
      <c r="C119" s="11" t="s">
        <v>822</v>
      </c>
    </row>
    <row r="120" spans="1:3">
      <c r="A120" s="1"/>
      <c r="B120" s="19"/>
      <c r="C120" s="11"/>
    </row>
    <row r="121" spans="1:3">
      <c r="A121" s="1">
        <f>+A119+1</f>
        <v>57</v>
      </c>
      <c r="B121" s="19" t="s">
        <v>117</v>
      </c>
      <c r="C121" s="11" t="s">
        <v>209</v>
      </c>
    </row>
    <row r="122" spans="1:3">
      <c r="A122" s="1"/>
      <c r="B122" s="19"/>
      <c r="C122" s="11"/>
    </row>
    <row r="123" spans="1:3">
      <c r="A123" s="1">
        <f>+A121+1</f>
        <v>58</v>
      </c>
      <c r="B123" s="19" t="s">
        <v>118</v>
      </c>
      <c r="C123" s="11" t="s">
        <v>80</v>
      </c>
    </row>
    <row r="124" spans="1:3">
      <c r="A124" s="1"/>
      <c r="B124" s="19"/>
      <c r="C124" s="11"/>
    </row>
    <row r="125" spans="1:3">
      <c r="A125" s="1">
        <f>+A123+1</f>
        <v>59</v>
      </c>
      <c r="B125" s="19" t="s">
        <v>119</v>
      </c>
      <c r="C125" s="11" t="s">
        <v>81</v>
      </c>
    </row>
    <row r="126" spans="1:3">
      <c r="A126" s="1"/>
      <c r="B126" s="19"/>
      <c r="C126" s="11"/>
    </row>
    <row r="127" spans="1:3">
      <c r="A127" s="1">
        <f>+A125+1</f>
        <v>60</v>
      </c>
      <c r="B127" s="19" t="s">
        <v>120</v>
      </c>
      <c r="C127" s="11" t="s">
        <v>121</v>
      </c>
    </row>
    <row r="128" spans="1:3">
      <c r="A128" s="1"/>
      <c r="B128" s="19"/>
      <c r="C128" s="11"/>
    </row>
    <row r="129" spans="1:3">
      <c r="A129" s="1">
        <f>+A127+1</f>
        <v>61</v>
      </c>
      <c r="B129" s="19" t="s">
        <v>86</v>
      </c>
      <c r="C129" s="11" t="s">
        <v>259</v>
      </c>
    </row>
    <row r="130" spans="1:3">
      <c r="A130" s="1"/>
      <c r="B130" s="19"/>
      <c r="C130" s="11"/>
    </row>
    <row r="131" spans="1:3">
      <c r="A131" s="1">
        <f>+A129+1</f>
        <v>62</v>
      </c>
      <c r="B131" s="19" t="s">
        <v>85</v>
      </c>
      <c r="C131" s="11" t="s">
        <v>259</v>
      </c>
    </row>
    <row r="132" spans="1:3">
      <c r="A132" s="1"/>
      <c r="B132" s="19"/>
      <c r="C132" s="11"/>
    </row>
    <row r="133" spans="1:3">
      <c r="A133" s="1">
        <f>+A131+1</f>
        <v>63</v>
      </c>
      <c r="B133" s="19" t="s">
        <v>122</v>
      </c>
      <c r="C133" s="11" t="s">
        <v>823</v>
      </c>
    </row>
    <row r="134" spans="1:3">
      <c r="A134" s="1"/>
      <c r="B134" s="19"/>
      <c r="C134" s="19"/>
    </row>
    <row r="135" spans="1:3">
      <c r="A135" s="1">
        <f>+A133+1</f>
        <v>64</v>
      </c>
      <c r="B135" s="19" t="s">
        <v>123</v>
      </c>
      <c r="C135" s="19" t="s">
        <v>1388</v>
      </c>
    </row>
    <row r="136" spans="1:3">
      <c r="A136" s="1"/>
      <c r="B136" s="19"/>
      <c r="C136" s="19"/>
    </row>
    <row r="137" spans="1:3">
      <c r="A137" s="1">
        <f>+A135+1</f>
        <v>65</v>
      </c>
      <c r="B137" s="19" t="s">
        <v>124</v>
      </c>
      <c r="C137" s="11" t="s">
        <v>1046</v>
      </c>
    </row>
    <row r="138" spans="1:3">
      <c r="A138" s="1"/>
      <c r="B138" s="19"/>
      <c r="C138" s="11"/>
    </row>
    <row r="139" spans="1:3">
      <c r="A139" s="1">
        <f>+A137+1</f>
        <v>66</v>
      </c>
      <c r="B139" s="19" t="s">
        <v>1047</v>
      </c>
      <c r="C139" s="11" t="s">
        <v>1048</v>
      </c>
    </row>
    <row r="140" spans="1:3">
      <c r="A140" s="1"/>
      <c r="B140" s="19"/>
      <c r="C140" s="11"/>
    </row>
    <row r="141" spans="1:3">
      <c r="A141" s="1">
        <f>+A139+1</f>
        <v>67</v>
      </c>
      <c r="B141" s="19" t="s">
        <v>125</v>
      </c>
      <c r="C141" s="11" t="s">
        <v>126</v>
      </c>
    </row>
    <row r="142" spans="1:3">
      <c r="A142" s="1"/>
      <c r="B142" s="19"/>
      <c r="C142" s="11"/>
    </row>
    <row r="143" spans="1:3">
      <c r="A143" s="1">
        <f>+A141+1</f>
        <v>68</v>
      </c>
      <c r="B143" s="19" t="s">
        <v>127</v>
      </c>
      <c r="C143" s="11" t="s">
        <v>128</v>
      </c>
    </row>
    <row r="144" spans="1:3">
      <c r="A144" s="1"/>
      <c r="B144" s="19"/>
      <c r="C144" s="11"/>
    </row>
    <row r="145" spans="1:3">
      <c r="A145" s="1">
        <f>+A143+1</f>
        <v>69</v>
      </c>
      <c r="B145" s="19" t="s">
        <v>129</v>
      </c>
      <c r="C145" s="19" t="s">
        <v>130</v>
      </c>
    </row>
    <row r="146" spans="1:3">
      <c r="A146" s="1"/>
      <c r="B146" s="19"/>
      <c r="C146" s="19"/>
    </row>
    <row r="147" spans="1:3">
      <c r="A147" s="1">
        <f>+A145+1</f>
        <v>70</v>
      </c>
      <c r="B147" s="19" t="s">
        <v>131</v>
      </c>
      <c r="C147" s="19" t="s">
        <v>130</v>
      </c>
    </row>
    <row r="148" spans="1:3">
      <c r="A148" s="1"/>
      <c r="B148" s="19"/>
      <c r="C148" s="19"/>
    </row>
    <row r="149" spans="1:3">
      <c r="A149" s="1">
        <f>+A147+1</f>
        <v>71</v>
      </c>
      <c r="B149" s="19" t="s">
        <v>367</v>
      </c>
      <c r="C149" s="19" t="s">
        <v>368</v>
      </c>
    </row>
    <row r="150" spans="1:3">
      <c r="A150" s="1"/>
      <c r="B150" s="19"/>
      <c r="C150" s="19"/>
    </row>
    <row r="151" spans="1:3">
      <c r="A151" s="1">
        <f>+A149+1</f>
        <v>72</v>
      </c>
      <c r="B151" s="19" t="s">
        <v>369</v>
      </c>
      <c r="C151" s="19" t="s">
        <v>370</v>
      </c>
    </row>
    <row r="152" spans="1:3">
      <c r="A152" s="1"/>
      <c r="B152" s="19"/>
      <c r="C152" s="19"/>
    </row>
    <row r="153" spans="1:3">
      <c r="A153" s="1">
        <f>+A151+1</f>
        <v>73</v>
      </c>
      <c r="B153" s="11" t="s">
        <v>389</v>
      </c>
      <c r="C153" s="31" t="s">
        <v>1045</v>
      </c>
    </row>
    <row r="154" spans="1:3">
      <c r="A154" s="1"/>
      <c r="B154" s="11"/>
      <c r="C154" s="31"/>
    </row>
    <row r="155" spans="1:3">
      <c r="A155" s="1">
        <f>+A153+1</f>
        <v>74</v>
      </c>
      <c r="B155" s="11" t="s">
        <v>390</v>
      </c>
      <c r="C155" s="11" t="s">
        <v>391</v>
      </c>
    </row>
    <row r="156" spans="1:3">
      <c r="A156" s="1"/>
      <c r="B156" s="11"/>
      <c r="C156" s="31"/>
    </row>
    <row r="157" spans="1:3">
      <c r="A157" s="1">
        <f>+A155+1</f>
        <v>75</v>
      </c>
      <c r="B157" s="32" t="s">
        <v>392</v>
      </c>
      <c r="C157" s="30" t="s">
        <v>1387</v>
      </c>
    </row>
    <row r="158" spans="1:3">
      <c r="A158" s="1"/>
      <c r="B158" s="32"/>
      <c r="C158" s="30"/>
    </row>
    <row r="159" spans="1:3" ht="28.5">
      <c r="A159" s="1">
        <f>+A157+1</f>
        <v>76</v>
      </c>
      <c r="B159" s="32" t="s">
        <v>393</v>
      </c>
      <c r="C159" s="32" t="s">
        <v>1715</v>
      </c>
    </row>
    <row r="160" spans="1:3">
      <c r="A160" s="1"/>
      <c r="B160" s="32"/>
      <c r="C160" s="32"/>
    </row>
    <row r="161" spans="1:3">
      <c r="A161" s="1">
        <f>+A159+1</f>
        <v>77</v>
      </c>
      <c r="B161" s="32" t="s">
        <v>1008</v>
      </c>
      <c r="C161" s="30" t="s">
        <v>1009</v>
      </c>
    </row>
    <row r="162" spans="1:3">
      <c r="A162" s="1"/>
      <c r="B162" s="32"/>
      <c r="C162" s="30"/>
    </row>
    <row r="163" spans="1:3" ht="28.5">
      <c r="A163" s="1">
        <f>+A161+1</f>
        <v>78</v>
      </c>
      <c r="B163" s="32" t="s">
        <v>1385</v>
      </c>
      <c r="C163" s="32" t="s">
        <v>1384</v>
      </c>
    </row>
    <row r="164" spans="1:3">
      <c r="A164" s="1"/>
      <c r="B164" s="32"/>
      <c r="C164" s="32"/>
    </row>
    <row r="165" spans="1:3" ht="28.5">
      <c r="A165" s="1">
        <f>+A163+1</f>
        <v>79</v>
      </c>
      <c r="B165" s="32" t="s">
        <v>1667</v>
      </c>
      <c r="C165" s="32" t="s">
        <v>1668</v>
      </c>
    </row>
    <row r="166" spans="1:3">
      <c r="A166" s="1"/>
      <c r="B166" s="32"/>
      <c r="C166" s="32"/>
    </row>
    <row r="167" spans="1:3" ht="48.75" customHeight="1">
      <c r="A167" s="1" t="s">
        <v>79</v>
      </c>
      <c r="B167" s="515" t="s">
        <v>394</v>
      </c>
      <c r="C167" s="515"/>
    </row>
  </sheetData>
  <mergeCells count="1">
    <mergeCell ref="B167:C167"/>
  </mergeCells>
  <pageMargins left="0.70866141732283472" right="0.70866141732283472" top="0.74803149606299213" bottom="0.74803149606299213" header="0.31496062992125984" footer="0.31496062992125984"/>
  <pageSetup paperSize="9" scale="78" orientation="portrait" r:id="rId1"/>
  <headerFooter>
    <oddHeader xml:space="preserve">&amp;LInternational CIP Lounge T3&amp;RApproved Material Make List </oddHeader>
    <oddFooter>&amp;C&amp;P&amp;R&amp;G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16C49-CD84-4043-B041-3550639360C9}">
  <dimension ref="A1:R742"/>
  <sheetViews>
    <sheetView zoomScale="70" zoomScaleNormal="70" zoomScaleSheetLayoutView="85" workbookViewId="0">
      <pane xSplit="6" ySplit="3" topLeftCell="H4" activePane="bottomRight" state="frozen"/>
      <selection pane="topRight" activeCell="G1" sqref="G1"/>
      <selection pane="bottomLeft" activeCell="A4" sqref="A4"/>
      <selection pane="bottomRight" activeCell="B111" sqref="B111"/>
    </sheetView>
  </sheetViews>
  <sheetFormatPr defaultColWidth="9.140625" defaultRowHeight="12.75" outlineLevelRow="1"/>
  <cols>
    <col min="1" max="1" width="10" style="379" customWidth="1"/>
    <col min="2" max="2" width="91.140625" style="353" customWidth="1"/>
    <col min="3" max="3" width="5.140625" style="380" bestFit="1" customWidth="1"/>
    <col min="4" max="4" width="6.42578125" style="274" bestFit="1" customWidth="1"/>
    <col min="5" max="5" width="9.5703125" style="391" bestFit="1" customWidth="1"/>
    <col min="6" max="6" width="13" style="391" bestFit="1" customWidth="1"/>
    <col min="7" max="7" width="10.28515625" style="408" bestFit="1" customWidth="1"/>
    <col min="8" max="8" width="13.140625" style="391" bestFit="1" customWidth="1"/>
    <col min="9" max="9" width="10.42578125" style="408" bestFit="1" customWidth="1"/>
    <col min="10" max="10" width="13" style="391" bestFit="1" customWidth="1"/>
    <col min="11" max="11" width="10.28515625" style="408" bestFit="1" customWidth="1"/>
    <col min="12" max="12" width="12.85546875" style="391" bestFit="1" customWidth="1"/>
    <col min="13" max="13" width="10.28515625" style="408" bestFit="1" customWidth="1"/>
    <col min="14" max="14" width="12.85546875" style="391" bestFit="1" customWidth="1"/>
    <col min="15" max="15" width="10.42578125" style="408" bestFit="1" customWidth="1"/>
    <col min="16" max="16" width="14.5703125" style="391" bestFit="1" customWidth="1"/>
    <col min="17" max="17" width="10.42578125" style="408" bestFit="1" customWidth="1"/>
    <col min="18" max="18" width="14.5703125" style="391" bestFit="1" customWidth="1"/>
    <col min="19" max="16384" width="9.140625" style="337"/>
  </cols>
  <sheetData>
    <row r="1" spans="1:18">
      <c r="A1" s="334" t="str">
        <f>' Summary'!A1</f>
        <v>PROJECT : AMD, CIP LOUNGE AT T1, AHEMDABAD AIRPORT</v>
      </c>
      <c r="B1" s="381"/>
      <c r="C1" s="336"/>
      <c r="D1" s="424"/>
      <c r="E1" s="382"/>
      <c r="F1" s="382"/>
      <c r="G1" s="382"/>
      <c r="H1" s="392"/>
      <c r="I1" s="382"/>
      <c r="J1" s="392"/>
      <c r="K1" s="382"/>
      <c r="L1" s="392"/>
      <c r="M1" s="382"/>
      <c r="N1" s="392"/>
      <c r="O1" s="382"/>
      <c r="P1" s="392"/>
      <c r="Q1" s="382"/>
      <c r="R1" s="392"/>
    </row>
    <row r="2" spans="1:18">
      <c r="A2" s="516" t="s">
        <v>10</v>
      </c>
      <c r="B2" s="518" t="s">
        <v>472</v>
      </c>
      <c r="C2" s="518" t="s">
        <v>12</v>
      </c>
      <c r="D2" s="518" t="s">
        <v>473</v>
      </c>
      <c r="E2" s="519" t="s">
        <v>1732</v>
      </c>
      <c r="F2" s="520"/>
      <c r="G2" s="519" t="str">
        <f>'Abstract-C&amp;I'!J2</f>
        <v>Creative Design</v>
      </c>
      <c r="H2" s="520"/>
      <c r="I2" s="519" t="str">
        <f>'Abstract-C&amp;I'!L2</f>
        <v>ANSPIPL</v>
      </c>
      <c r="J2" s="520"/>
      <c r="K2" s="519" t="str">
        <f>'Abstract-C&amp;I'!N2</f>
        <v>Ensemble</v>
      </c>
      <c r="L2" s="520"/>
      <c r="M2" s="519" t="str">
        <f>'Abstract-C&amp;I'!P2</f>
        <v>Maitri</v>
      </c>
      <c r="N2" s="520"/>
      <c r="O2" s="519" t="str">
        <f>'Abstract-C&amp;I'!R2</f>
        <v>GF_R0-RFP</v>
      </c>
      <c r="P2" s="520"/>
      <c r="Q2" s="519" t="str">
        <f>'Abstract-C&amp;I'!T2</f>
        <v>GF_R1-Auction</v>
      </c>
      <c r="R2" s="520"/>
    </row>
    <row r="3" spans="1:18" s="339" customFormat="1">
      <c r="A3" s="517"/>
      <c r="B3" s="518"/>
      <c r="C3" s="518"/>
      <c r="D3" s="518"/>
      <c r="E3" s="281" t="s">
        <v>505</v>
      </c>
      <c r="F3" s="281" t="s">
        <v>506</v>
      </c>
      <c r="G3" s="281" t="s">
        <v>505</v>
      </c>
      <c r="H3" s="281" t="s">
        <v>506</v>
      </c>
      <c r="I3" s="281" t="s">
        <v>505</v>
      </c>
      <c r="J3" s="281" t="s">
        <v>506</v>
      </c>
      <c r="K3" s="281" t="s">
        <v>505</v>
      </c>
      <c r="L3" s="281" t="s">
        <v>506</v>
      </c>
      <c r="M3" s="281" t="s">
        <v>505</v>
      </c>
      <c r="N3" s="281" t="s">
        <v>506</v>
      </c>
      <c r="O3" s="281" t="s">
        <v>505</v>
      </c>
      <c r="P3" s="281" t="s">
        <v>506</v>
      </c>
      <c r="Q3" s="281" t="s">
        <v>505</v>
      </c>
      <c r="R3" s="281" t="s">
        <v>506</v>
      </c>
    </row>
    <row r="4" spans="1:18">
      <c r="A4" s="209" t="s">
        <v>1070</v>
      </c>
      <c r="B4" s="340" t="s">
        <v>1071</v>
      </c>
      <c r="C4" s="209"/>
      <c r="D4" s="425"/>
      <c r="E4" s="383"/>
      <c r="F4" s="383"/>
      <c r="G4" s="393"/>
      <c r="H4" s="383"/>
      <c r="I4" s="393"/>
      <c r="J4" s="383"/>
      <c r="K4" s="393"/>
      <c r="L4" s="383"/>
      <c r="M4" s="393"/>
      <c r="N4" s="383"/>
      <c r="O4" s="393"/>
      <c r="P4" s="383"/>
      <c r="Q4" s="393"/>
      <c r="R4" s="383"/>
    </row>
    <row r="5" spans="1:18">
      <c r="A5" s="209" t="s">
        <v>2</v>
      </c>
      <c r="B5" s="340" t="s">
        <v>178</v>
      </c>
      <c r="C5" s="208"/>
      <c r="D5" s="221"/>
      <c r="E5" s="384"/>
      <c r="F5" s="384"/>
      <c r="G5" s="394"/>
      <c r="H5" s="388"/>
      <c r="I5" s="394"/>
      <c r="J5" s="388"/>
      <c r="K5" s="394"/>
      <c r="L5" s="388"/>
      <c r="M5" s="394"/>
      <c r="N5" s="388"/>
      <c r="O5" s="394"/>
      <c r="P5" s="388"/>
      <c r="Q5" s="394"/>
      <c r="R5" s="388"/>
    </row>
    <row r="6" spans="1:18" s="242" customFormat="1" ht="89.25" hidden="1" outlineLevel="1">
      <c r="A6" s="211">
        <v>1.1000000000000001</v>
      </c>
      <c r="B6" s="210" t="s">
        <v>1859</v>
      </c>
      <c r="C6" s="342" t="s">
        <v>193</v>
      </c>
      <c r="D6" s="426">
        <v>18</v>
      </c>
      <c r="E6" s="385">
        <v>1979.4717469999996</v>
      </c>
      <c r="F6" s="385">
        <f>IFERROR(E6*$D6,0)</f>
        <v>35630.491445999993</v>
      </c>
      <c r="G6" s="395">
        <v>4565</v>
      </c>
      <c r="H6" s="385">
        <f>IFERROR(G6*$D6,0)</f>
        <v>82170</v>
      </c>
      <c r="I6" s="395">
        <v>17704</v>
      </c>
      <c r="J6" s="387">
        <f>IFERROR(I6*$D6,0)</f>
        <v>318672</v>
      </c>
      <c r="K6" s="395">
        <v>3794</v>
      </c>
      <c r="L6" s="387">
        <f>IFERROR(K6*$D6,0)</f>
        <v>68292</v>
      </c>
      <c r="M6" s="395">
        <v>3200</v>
      </c>
      <c r="N6" s="387">
        <f>IFERROR(M6*$D6,0)</f>
        <v>57600</v>
      </c>
      <c r="O6" s="395">
        <v>1355</v>
      </c>
      <c r="P6" s="387">
        <f>IFERROR(O6*$D6,0)</f>
        <v>24390</v>
      </c>
      <c r="Q6" s="395">
        <v>1355</v>
      </c>
      <c r="R6" s="387">
        <f>IFERROR(Q6*$D6,0)</f>
        <v>24390</v>
      </c>
    </row>
    <row r="7" spans="1:18" s="242" customFormat="1" ht="76.5" hidden="1" outlineLevel="1">
      <c r="A7" s="211">
        <v>1.2</v>
      </c>
      <c r="B7" s="210" t="s">
        <v>1860</v>
      </c>
      <c r="C7" s="342" t="s">
        <v>193</v>
      </c>
      <c r="D7" s="426">
        <v>24</v>
      </c>
      <c r="E7" s="385">
        <v>1011.6705939999999</v>
      </c>
      <c r="F7" s="385">
        <f t="shared" ref="F7" si="0">IFERROR(E7*$D7,0)</f>
        <v>24280.094255999997</v>
      </c>
      <c r="G7" s="395">
        <v>1800</v>
      </c>
      <c r="H7" s="387">
        <f t="shared" ref="H7:H54" si="1">IFERROR(G7*$D7,0)</f>
        <v>43200</v>
      </c>
      <c r="I7" s="395">
        <v>3060</v>
      </c>
      <c r="J7" s="387">
        <f t="shared" ref="J7" si="2">IFERROR(I7*$D7,0)</f>
        <v>73440</v>
      </c>
      <c r="K7" s="395">
        <v>1865.5</v>
      </c>
      <c r="L7" s="387">
        <f t="shared" ref="L7:N7" si="3">IFERROR(K7*$D7,0)</f>
        <v>44772</v>
      </c>
      <c r="M7" s="395">
        <v>2400</v>
      </c>
      <c r="N7" s="387">
        <f t="shared" si="3"/>
        <v>57600</v>
      </c>
      <c r="O7" s="395">
        <v>1146</v>
      </c>
      <c r="P7" s="387">
        <f t="shared" ref="P7:R7" si="4">IFERROR(O7*$D7,0)</f>
        <v>27504</v>
      </c>
      <c r="Q7" s="395">
        <v>1146</v>
      </c>
      <c r="R7" s="387">
        <f t="shared" si="4"/>
        <v>27504</v>
      </c>
    </row>
    <row r="8" spans="1:18" s="242" customFormat="1" ht="76.5" hidden="1" outlineLevel="1">
      <c r="A8" s="211">
        <v>1.3</v>
      </c>
      <c r="B8" s="210" t="s">
        <v>1861</v>
      </c>
      <c r="C8" s="342" t="s">
        <v>193</v>
      </c>
      <c r="D8" s="426">
        <v>5</v>
      </c>
      <c r="E8" s="385">
        <v>1011.6705939999999</v>
      </c>
      <c r="F8" s="385">
        <f t="shared" ref="F8" si="5">IFERROR(E8*$D8,0)</f>
        <v>5058.3529699999999</v>
      </c>
      <c r="G8" s="395">
        <v>1800</v>
      </c>
      <c r="H8" s="387">
        <f t="shared" si="1"/>
        <v>9000</v>
      </c>
      <c r="I8" s="395">
        <v>5508</v>
      </c>
      <c r="J8" s="387">
        <f t="shared" ref="J8" si="6">IFERROR(I8*$D8,0)</f>
        <v>27540</v>
      </c>
      <c r="K8" s="395">
        <v>2487.5</v>
      </c>
      <c r="L8" s="387">
        <f t="shared" ref="L8:N8" si="7">IFERROR(K8*$D8,0)</f>
        <v>12437.5</v>
      </c>
      <c r="M8" s="395">
        <v>2400</v>
      </c>
      <c r="N8" s="387">
        <f t="shared" si="7"/>
        <v>12000</v>
      </c>
      <c r="O8" s="395">
        <v>1146</v>
      </c>
      <c r="P8" s="387">
        <f t="shared" ref="P8:R8" si="8">IFERROR(O8*$D8,0)</f>
        <v>5730</v>
      </c>
      <c r="Q8" s="395">
        <v>1146</v>
      </c>
      <c r="R8" s="387">
        <f t="shared" si="8"/>
        <v>5730</v>
      </c>
    </row>
    <row r="9" spans="1:18" s="242" customFormat="1" ht="76.5" hidden="1" outlineLevel="1">
      <c r="A9" s="211">
        <v>1.4</v>
      </c>
      <c r="B9" s="210" t="s">
        <v>1862</v>
      </c>
      <c r="C9" s="342" t="s">
        <v>193</v>
      </c>
      <c r="D9" s="426">
        <v>68</v>
      </c>
      <c r="E9" s="385">
        <v>1979.4717469999996</v>
      </c>
      <c r="F9" s="385">
        <f t="shared" ref="F9" si="9">IFERROR(E9*$D9,0)</f>
        <v>134604.07879599999</v>
      </c>
      <c r="G9" s="395">
        <v>4565</v>
      </c>
      <c r="H9" s="387">
        <f t="shared" si="1"/>
        <v>310420</v>
      </c>
      <c r="I9" s="395">
        <v>19860</v>
      </c>
      <c r="J9" s="387">
        <f t="shared" ref="J9" si="10">IFERROR(I9*$D9,0)</f>
        <v>1350480</v>
      </c>
      <c r="K9" s="395">
        <v>3794</v>
      </c>
      <c r="L9" s="387">
        <f t="shared" ref="L9:N9" si="11">IFERROR(K9*$D9,0)</f>
        <v>257992</v>
      </c>
      <c r="M9" s="395">
        <v>3200</v>
      </c>
      <c r="N9" s="387">
        <f t="shared" si="11"/>
        <v>217600</v>
      </c>
      <c r="O9" s="395">
        <v>1345</v>
      </c>
      <c r="P9" s="387">
        <f t="shared" ref="P9:R9" si="12">IFERROR(O9*$D9,0)</f>
        <v>91460</v>
      </c>
      <c r="Q9" s="395">
        <v>1345</v>
      </c>
      <c r="R9" s="387">
        <f t="shared" si="12"/>
        <v>91460</v>
      </c>
    </row>
    <row r="10" spans="1:18" s="242" customFormat="1" ht="76.5" hidden="1" outlineLevel="1">
      <c r="A10" s="211">
        <v>1.5</v>
      </c>
      <c r="B10" s="210" t="s">
        <v>1860</v>
      </c>
      <c r="C10" s="342" t="s">
        <v>193</v>
      </c>
      <c r="D10" s="426">
        <v>251</v>
      </c>
      <c r="E10" s="385">
        <v>1011.6705939999999</v>
      </c>
      <c r="F10" s="385">
        <f t="shared" ref="F10" si="13">IFERROR(E10*$D10,0)</f>
        <v>253929.31909399998</v>
      </c>
      <c r="G10" s="395">
        <v>1800</v>
      </c>
      <c r="H10" s="387">
        <f t="shared" si="1"/>
        <v>451800</v>
      </c>
      <c r="I10" s="395">
        <v>3060</v>
      </c>
      <c r="J10" s="387">
        <f t="shared" ref="J10" si="14">IFERROR(I10*$D10,0)</f>
        <v>768060</v>
      </c>
      <c r="K10" s="395">
        <v>1865.5</v>
      </c>
      <c r="L10" s="387">
        <f t="shared" ref="L10:N10" si="15">IFERROR(K10*$D10,0)</f>
        <v>468240.5</v>
      </c>
      <c r="M10" s="395">
        <v>2400</v>
      </c>
      <c r="N10" s="387">
        <f t="shared" si="15"/>
        <v>602400</v>
      </c>
      <c r="O10" s="395">
        <v>1050</v>
      </c>
      <c r="P10" s="387">
        <f t="shared" ref="P10:R10" si="16">IFERROR(O10*$D10,0)</f>
        <v>263550</v>
      </c>
      <c r="Q10" s="395">
        <v>1050</v>
      </c>
      <c r="R10" s="387">
        <f t="shared" si="16"/>
        <v>263550</v>
      </c>
    </row>
    <row r="11" spans="1:18" s="242" customFormat="1" ht="76.5" hidden="1" outlineLevel="1">
      <c r="A11" s="211">
        <v>1.6</v>
      </c>
      <c r="B11" s="210" t="s">
        <v>1863</v>
      </c>
      <c r="C11" s="342" t="s">
        <v>193</v>
      </c>
      <c r="D11" s="426">
        <v>11</v>
      </c>
      <c r="E11" s="385">
        <v>1652.0264969999998</v>
      </c>
      <c r="F11" s="385">
        <f t="shared" ref="F11" si="17">IFERROR(E11*$D11,0)</f>
        <v>18172.291466999999</v>
      </c>
      <c r="G11" s="395">
        <v>5250</v>
      </c>
      <c r="H11" s="387">
        <f t="shared" si="1"/>
        <v>57750</v>
      </c>
      <c r="I11" s="395">
        <v>19860</v>
      </c>
      <c r="J11" s="387">
        <f t="shared" ref="J11" si="18">IFERROR(I11*$D11,0)</f>
        <v>218460</v>
      </c>
      <c r="K11" s="395">
        <v>5465</v>
      </c>
      <c r="L11" s="387">
        <f t="shared" ref="L11:N11" si="19">IFERROR(K11*$D11,0)</f>
        <v>60115</v>
      </c>
      <c r="M11" s="395">
        <v>4000</v>
      </c>
      <c r="N11" s="387">
        <f t="shared" si="19"/>
        <v>44000</v>
      </c>
      <c r="O11" s="395">
        <v>1345</v>
      </c>
      <c r="P11" s="387">
        <f t="shared" ref="P11:R11" si="20">IFERROR(O11*$D11,0)</f>
        <v>14795</v>
      </c>
      <c r="Q11" s="395">
        <v>1345</v>
      </c>
      <c r="R11" s="387">
        <f t="shared" si="20"/>
        <v>14795</v>
      </c>
    </row>
    <row r="12" spans="1:18" s="242" customFormat="1" ht="76.5" hidden="1" outlineLevel="1">
      <c r="A12" s="211">
        <v>1.7</v>
      </c>
      <c r="B12" s="210" t="s">
        <v>1861</v>
      </c>
      <c r="C12" s="342" t="s">
        <v>193</v>
      </c>
      <c r="D12" s="426">
        <v>39</v>
      </c>
      <c r="E12" s="385">
        <v>1011.6705939999999</v>
      </c>
      <c r="F12" s="385">
        <f t="shared" ref="F12" si="21">IFERROR(E12*$D12,0)</f>
        <v>39455.153165999996</v>
      </c>
      <c r="G12" s="395">
        <v>1800</v>
      </c>
      <c r="H12" s="387">
        <f t="shared" si="1"/>
        <v>70200</v>
      </c>
      <c r="I12" s="395">
        <v>4896</v>
      </c>
      <c r="J12" s="387">
        <f t="shared" ref="J12" si="22">IFERROR(I12*$D12,0)</f>
        <v>190944</v>
      </c>
      <c r="K12" s="395">
        <v>2487.5</v>
      </c>
      <c r="L12" s="387">
        <f t="shared" ref="L12:N12" si="23">IFERROR(K12*$D12,0)</f>
        <v>97012.5</v>
      </c>
      <c r="M12" s="395">
        <v>2800</v>
      </c>
      <c r="N12" s="387">
        <f t="shared" si="23"/>
        <v>109200</v>
      </c>
      <c r="O12" s="395">
        <v>1050</v>
      </c>
      <c r="P12" s="387">
        <f t="shared" ref="P12:R12" si="24">IFERROR(O12*$D12,0)</f>
        <v>40950</v>
      </c>
      <c r="Q12" s="395">
        <v>1050</v>
      </c>
      <c r="R12" s="387">
        <f t="shared" si="24"/>
        <v>40950</v>
      </c>
    </row>
    <row r="13" spans="1:18" s="242" customFormat="1" ht="114.75" hidden="1" outlineLevel="1">
      <c r="A13" s="211">
        <v>1.8</v>
      </c>
      <c r="B13" s="210" t="s">
        <v>1864</v>
      </c>
      <c r="C13" s="342" t="s">
        <v>193</v>
      </c>
      <c r="D13" s="426">
        <v>6</v>
      </c>
      <c r="E13" s="385">
        <v>1806.2970419999999</v>
      </c>
      <c r="F13" s="385">
        <f t="shared" ref="F13" si="25">IFERROR(E13*$D13,0)</f>
        <v>10837.782251999999</v>
      </c>
      <c r="G13" s="396">
        <v>5400</v>
      </c>
      <c r="H13" s="387">
        <f t="shared" si="1"/>
        <v>32400</v>
      </c>
      <c r="I13" s="396">
        <v>29122</v>
      </c>
      <c r="J13" s="387">
        <f t="shared" ref="J13" si="26">IFERROR(I13*$D13,0)</f>
        <v>174732</v>
      </c>
      <c r="K13" s="396">
        <v>15984</v>
      </c>
      <c r="L13" s="387">
        <f t="shared" ref="L13:N13" si="27">IFERROR(K13*$D13,0)</f>
        <v>95904</v>
      </c>
      <c r="M13" s="396">
        <v>5500</v>
      </c>
      <c r="N13" s="387">
        <f t="shared" si="27"/>
        <v>33000</v>
      </c>
      <c r="O13" s="396">
        <v>780</v>
      </c>
      <c r="P13" s="387">
        <f t="shared" ref="P13:R13" si="28">IFERROR(O13*$D13,0)</f>
        <v>4680</v>
      </c>
      <c r="Q13" s="396">
        <v>780</v>
      </c>
      <c r="R13" s="387">
        <f t="shared" si="28"/>
        <v>4680</v>
      </c>
    </row>
    <row r="14" spans="1:18" s="242" customFormat="1" ht="63.75" hidden="1" outlineLevel="1">
      <c r="A14" s="343">
        <v>1.9</v>
      </c>
      <c r="B14" s="210" t="s">
        <v>1406</v>
      </c>
      <c r="C14" s="342" t="s">
        <v>193</v>
      </c>
      <c r="D14" s="426">
        <v>23</v>
      </c>
      <c r="E14" s="385">
        <v>475.45024999999993</v>
      </c>
      <c r="F14" s="385">
        <f t="shared" ref="F14" si="29">IFERROR(E14*$D14,0)</f>
        <v>10935.355749999999</v>
      </c>
      <c r="G14" s="396">
        <v>3000</v>
      </c>
      <c r="H14" s="387">
        <f t="shared" si="1"/>
        <v>69000</v>
      </c>
      <c r="I14" s="396">
        <v>7861</v>
      </c>
      <c r="J14" s="387">
        <f t="shared" ref="J14" si="30">IFERROR(I14*$D14,0)</f>
        <v>180803</v>
      </c>
      <c r="K14" s="396">
        <v>14438</v>
      </c>
      <c r="L14" s="387">
        <f t="shared" ref="L14:N14" si="31">IFERROR(K14*$D14,0)</f>
        <v>332074</v>
      </c>
      <c r="M14" s="396">
        <v>3500</v>
      </c>
      <c r="N14" s="387">
        <f t="shared" si="31"/>
        <v>80500</v>
      </c>
      <c r="O14" s="396">
        <v>1225</v>
      </c>
      <c r="P14" s="387">
        <f t="shared" ref="P14:R14" si="32">IFERROR(O14*$D14,0)</f>
        <v>28175</v>
      </c>
      <c r="Q14" s="396">
        <v>1225</v>
      </c>
      <c r="R14" s="387">
        <f t="shared" si="32"/>
        <v>28175</v>
      </c>
    </row>
    <row r="15" spans="1:18" s="242" customFormat="1" ht="114.75" hidden="1" outlineLevel="1">
      <c r="A15" s="344">
        <v>1.1000000000000001</v>
      </c>
      <c r="B15" s="210" t="s">
        <v>1865</v>
      </c>
      <c r="C15" s="342" t="s">
        <v>193</v>
      </c>
      <c r="D15" s="426">
        <v>30</v>
      </c>
      <c r="E15" s="385">
        <v>2213.8876319999999</v>
      </c>
      <c r="F15" s="385">
        <f t="shared" ref="F15" si="33">IFERROR(E15*$D15,0)</f>
        <v>66416.628960000002</v>
      </c>
      <c r="G15" s="396">
        <v>6000</v>
      </c>
      <c r="H15" s="387">
        <f t="shared" si="1"/>
        <v>180000</v>
      </c>
      <c r="I15" s="396">
        <v>37757</v>
      </c>
      <c r="J15" s="387">
        <f t="shared" ref="J15" si="34">IFERROR(I15*$D15,0)</f>
        <v>1132710</v>
      </c>
      <c r="K15" s="396">
        <v>18590</v>
      </c>
      <c r="L15" s="387">
        <f t="shared" ref="L15:N15" si="35">IFERROR(K15*$D15,0)</f>
        <v>557700</v>
      </c>
      <c r="M15" s="396">
        <v>7500</v>
      </c>
      <c r="N15" s="387">
        <f t="shared" si="35"/>
        <v>225000</v>
      </c>
      <c r="O15" s="396">
        <v>880</v>
      </c>
      <c r="P15" s="387">
        <f t="shared" ref="P15:R15" si="36">IFERROR(O15*$D15,0)</f>
        <v>26400</v>
      </c>
      <c r="Q15" s="396">
        <v>880</v>
      </c>
      <c r="R15" s="387">
        <f t="shared" si="36"/>
        <v>26400</v>
      </c>
    </row>
    <row r="16" spans="1:18" s="242" customFormat="1" ht="63.75" hidden="1" outlineLevel="1">
      <c r="A16" s="344">
        <v>1.1100000000000001</v>
      </c>
      <c r="B16" s="210" t="s">
        <v>1407</v>
      </c>
      <c r="C16" s="342" t="s">
        <v>193</v>
      </c>
      <c r="D16" s="426">
        <v>20</v>
      </c>
      <c r="E16" s="385">
        <v>705.99649999999974</v>
      </c>
      <c r="F16" s="385">
        <f t="shared" ref="F16" si="37">IFERROR(E16*$D16,0)</f>
        <v>14119.929999999995</v>
      </c>
      <c r="G16" s="396">
        <v>3000</v>
      </c>
      <c r="H16" s="387">
        <f t="shared" si="1"/>
        <v>60000</v>
      </c>
      <c r="I16" s="396">
        <v>10561</v>
      </c>
      <c r="J16" s="387">
        <f t="shared" ref="J16" si="38">IFERROR(I16*$D16,0)</f>
        <v>211220</v>
      </c>
      <c r="K16" s="396">
        <v>16364.5</v>
      </c>
      <c r="L16" s="387">
        <f t="shared" ref="L16:N16" si="39">IFERROR(K16*$D16,0)</f>
        <v>327290</v>
      </c>
      <c r="M16" s="396">
        <v>4500</v>
      </c>
      <c r="N16" s="387">
        <f t="shared" si="39"/>
        <v>90000</v>
      </c>
      <c r="O16" s="396">
        <v>1225</v>
      </c>
      <c r="P16" s="387">
        <f t="shared" ref="P16:R16" si="40">IFERROR(O16*$D16,0)</f>
        <v>24500</v>
      </c>
      <c r="Q16" s="396">
        <v>1225</v>
      </c>
      <c r="R16" s="387">
        <f t="shared" si="40"/>
        <v>24500</v>
      </c>
    </row>
    <row r="17" spans="1:18" s="242" customFormat="1" ht="114.75" hidden="1" outlineLevel="1">
      <c r="A17" s="344">
        <v>1.1200000000000001</v>
      </c>
      <c r="B17" s="210" t="s">
        <v>1866</v>
      </c>
      <c r="C17" s="342" t="s">
        <v>193</v>
      </c>
      <c r="D17" s="426">
        <v>22</v>
      </c>
      <c r="E17" s="385">
        <v>2036.843292</v>
      </c>
      <c r="F17" s="385">
        <f t="shared" ref="F17" si="41">IFERROR(E17*$D17,0)</f>
        <v>44810.552424000001</v>
      </c>
      <c r="G17" s="396">
        <v>6000</v>
      </c>
      <c r="H17" s="387">
        <f t="shared" si="1"/>
        <v>132000</v>
      </c>
      <c r="I17" s="396">
        <v>29707</v>
      </c>
      <c r="J17" s="387">
        <f t="shared" ref="J17" si="42">IFERROR(I17*$D17,0)</f>
        <v>653554</v>
      </c>
      <c r="K17" s="396">
        <v>16884.5</v>
      </c>
      <c r="L17" s="387">
        <f t="shared" ref="L17:N17" si="43">IFERROR(K17*$D17,0)</f>
        <v>371459</v>
      </c>
      <c r="M17" s="396">
        <v>5500</v>
      </c>
      <c r="N17" s="387">
        <f t="shared" si="43"/>
        <v>121000</v>
      </c>
      <c r="O17" s="396">
        <v>1140</v>
      </c>
      <c r="P17" s="387">
        <f t="shared" ref="P17:R17" si="44">IFERROR(O17*$D17,0)</f>
        <v>25080</v>
      </c>
      <c r="Q17" s="396">
        <v>1140</v>
      </c>
      <c r="R17" s="387">
        <f t="shared" si="44"/>
        <v>25080</v>
      </c>
    </row>
    <row r="18" spans="1:18" s="242" customFormat="1" ht="63.75" hidden="1" outlineLevel="1">
      <c r="A18" s="344">
        <v>1.1299999999999999</v>
      </c>
      <c r="B18" s="210" t="s">
        <v>1408</v>
      </c>
      <c r="C18" s="342" t="s">
        <v>193</v>
      </c>
      <c r="D18" s="426">
        <v>12</v>
      </c>
      <c r="E18" s="385">
        <v>705.99649999999974</v>
      </c>
      <c r="F18" s="385">
        <f t="shared" ref="F18" si="45">IFERROR(E18*$D18,0)</f>
        <v>8471.9579999999969</v>
      </c>
      <c r="G18" s="396">
        <v>3000</v>
      </c>
      <c r="H18" s="387">
        <f t="shared" si="1"/>
        <v>36000</v>
      </c>
      <c r="I18" s="396">
        <v>20547</v>
      </c>
      <c r="J18" s="387">
        <f t="shared" ref="J18" si="46">IFERROR(I18*$D18,0)</f>
        <v>246564</v>
      </c>
      <c r="K18" s="396">
        <v>14886.5</v>
      </c>
      <c r="L18" s="387">
        <f t="shared" ref="L18:N18" si="47">IFERROR(K18*$D18,0)</f>
        <v>178638</v>
      </c>
      <c r="M18" s="396">
        <v>3500</v>
      </c>
      <c r="N18" s="387">
        <f t="shared" si="47"/>
        <v>42000</v>
      </c>
      <c r="O18" s="396">
        <v>1185</v>
      </c>
      <c r="P18" s="387">
        <f t="shared" ref="P18:R18" si="48">IFERROR(O18*$D18,0)</f>
        <v>14220</v>
      </c>
      <c r="Q18" s="396">
        <v>1185</v>
      </c>
      <c r="R18" s="387">
        <f t="shared" si="48"/>
        <v>14220</v>
      </c>
    </row>
    <row r="19" spans="1:18" s="242" customFormat="1" ht="127.5" hidden="1" outlineLevel="1">
      <c r="A19" s="344">
        <v>1.1399999999999999</v>
      </c>
      <c r="B19" s="210" t="s">
        <v>1867</v>
      </c>
      <c r="C19" s="342" t="s">
        <v>193</v>
      </c>
      <c r="D19" s="426" t="s">
        <v>1409</v>
      </c>
      <c r="E19" s="385"/>
      <c r="F19" s="385"/>
      <c r="G19" s="395">
        <v>16250</v>
      </c>
      <c r="H19" s="387">
        <f t="shared" si="1"/>
        <v>0</v>
      </c>
      <c r="I19" s="395">
        <v>38439</v>
      </c>
      <c r="J19" s="387">
        <f t="shared" ref="J19" si="49">IFERROR(I19*$D19,0)</f>
        <v>0</v>
      </c>
      <c r="K19" s="395">
        <v>25412</v>
      </c>
      <c r="L19" s="387">
        <f t="shared" ref="L19:N19" si="50">IFERROR(K19*$D19,0)</f>
        <v>0</v>
      </c>
      <c r="M19" s="395"/>
      <c r="N19" s="387">
        <f t="shared" si="50"/>
        <v>0</v>
      </c>
      <c r="O19" s="395">
        <v>1310</v>
      </c>
      <c r="P19" s="387">
        <f t="shared" ref="P19:R19" si="51">IFERROR(O19*$D19,0)</f>
        <v>0</v>
      </c>
      <c r="Q19" s="395">
        <v>1310</v>
      </c>
      <c r="R19" s="387">
        <f t="shared" si="51"/>
        <v>0</v>
      </c>
    </row>
    <row r="20" spans="1:18" s="242" customFormat="1" ht="127.5" hidden="1" outlineLevel="1">
      <c r="A20" s="344">
        <v>1.1499999999999999</v>
      </c>
      <c r="B20" s="210" t="s">
        <v>1868</v>
      </c>
      <c r="C20" s="342" t="s">
        <v>193</v>
      </c>
      <c r="D20" s="426">
        <v>4</v>
      </c>
      <c r="E20" s="385">
        <v>6632.3352919999998</v>
      </c>
      <c r="F20" s="385">
        <f t="shared" ref="F20" si="52">IFERROR(E20*$D20,0)</f>
        <v>26529.341167999999</v>
      </c>
      <c r="G20" s="395">
        <v>15320</v>
      </c>
      <c r="H20" s="387">
        <f t="shared" si="1"/>
        <v>61280</v>
      </c>
      <c r="I20" s="395">
        <v>41216</v>
      </c>
      <c r="J20" s="387">
        <f t="shared" ref="J20" si="53">IFERROR(I20*$D20,0)</f>
        <v>164864</v>
      </c>
      <c r="K20" s="395">
        <v>24686</v>
      </c>
      <c r="L20" s="387">
        <f t="shared" ref="L20:N20" si="54">IFERROR(K20*$D20,0)</f>
        <v>98744</v>
      </c>
      <c r="M20" s="395">
        <v>18000</v>
      </c>
      <c r="N20" s="387">
        <f t="shared" si="54"/>
        <v>72000</v>
      </c>
      <c r="O20" s="395">
        <v>4215</v>
      </c>
      <c r="P20" s="387">
        <f t="shared" ref="P20:R20" si="55">IFERROR(O20*$D20,0)</f>
        <v>16860</v>
      </c>
      <c r="Q20" s="395">
        <v>4215</v>
      </c>
      <c r="R20" s="387">
        <f t="shared" si="55"/>
        <v>16860</v>
      </c>
    </row>
    <row r="21" spans="1:18" s="242" customFormat="1" ht="127.5" hidden="1" outlineLevel="1">
      <c r="A21" s="344">
        <v>1.1599999999999999</v>
      </c>
      <c r="B21" s="210" t="s">
        <v>1869</v>
      </c>
      <c r="C21" s="342" t="s">
        <v>193</v>
      </c>
      <c r="D21" s="426">
        <v>40</v>
      </c>
      <c r="E21" s="385">
        <v>5740.8897919999999</v>
      </c>
      <c r="F21" s="385">
        <f t="shared" ref="F21" si="56">IFERROR(E21*$D21,0)</f>
        <v>229635.59168000001</v>
      </c>
      <c r="G21" s="395">
        <v>15000</v>
      </c>
      <c r="H21" s="387">
        <f t="shared" si="1"/>
        <v>600000</v>
      </c>
      <c r="I21" s="395">
        <v>35343</v>
      </c>
      <c r="J21" s="387">
        <f t="shared" ref="J21" si="57">IFERROR(I21*$D21,0)</f>
        <v>1413720</v>
      </c>
      <c r="K21" s="395">
        <v>23948.5</v>
      </c>
      <c r="L21" s="387">
        <f t="shared" ref="L21:N21" si="58">IFERROR(K21*$D21,0)</f>
        <v>957940</v>
      </c>
      <c r="M21" s="395">
        <v>16000</v>
      </c>
      <c r="N21" s="387">
        <f t="shared" si="58"/>
        <v>640000</v>
      </c>
      <c r="O21" s="395">
        <v>1695</v>
      </c>
      <c r="P21" s="387">
        <f t="shared" ref="P21:R21" si="59">IFERROR(O21*$D21,0)</f>
        <v>67800</v>
      </c>
      <c r="Q21" s="395">
        <v>1695</v>
      </c>
      <c r="R21" s="387">
        <f t="shared" si="59"/>
        <v>67800</v>
      </c>
    </row>
    <row r="22" spans="1:18" s="242" customFormat="1" ht="127.5" hidden="1" outlineLevel="1">
      <c r="A22" s="344">
        <v>1.17</v>
      </c>
      <c r="B22" s="210" t="s">
        <v>1870</v>
      </c>
      <c r="C22" s="342" t="s">
        <v>193</v>
      </c>
      <c r="D22" s="426">
        <v>6</v>
      </c>
      <c r="E22" s="385">
        <v>4840.8422919999994</v>
      </c>
      <c r="F22" s="385">
        <f t="shared" ref="F22" si="60">IFERROR(E22*$D22,0)</f>
        <v>29045.053751999996</v>
      </c>
      <c r="G22" s="395">
        <v>12290</v>
      </c>
      <c r="H22" s="387">
        <f t="shared" si="1"/>
        <v>73740</v>
      </c>
      <c r="I22" s="395">
        <v>38203</v>
      </c>
      <c r="J22" s="387">
        <f t="shared" ref="J22" si="61">IFERROR(I22*$D22,0)</f>
        <v>229218</v>
      </c>
      <c r="K22" s="395">
        <v>20288</v>
      </c>
      <c r="L22" s="387">
        <f t="shared" ref="L22:N22" si="62">IFERROR(K22*$D22,0)</f>
        <v>121728</v>
      </c>
      <c r="M22" s="395">
        <v>15000</v>
      </c>
      <c r="N22" s="387">
        <f t="shared" si="62"/>
        <v>90000</v>
      </c>
      <c r="O22" s="395">
        <v>1775</v>
      </c>
      <c r="P22" s="387">
        <f t="shared" ref="P22:R22" si="63">IFERROR(O22*$D22,0)</f>
        <v>10650</v>
      </c>
      <c r="Q22" s="395">
        <v>1775</v>
      </c>
      <c r="R22" s="387">
        <f t="shared" si="63"/>
        <v>10650</v>
      </c>
    </row>
    <row r="23" spans="1:18" s="345" customFormat="1" ht="38.25" hidden="1" outlineLevel="1">
      <c r="A23" s="344">
        <v>1.18</v>
      </c>
      <c r="B23" s="210" t="s">
        <v>1411</v>
      </c>
      <c r="C23" s="342" t="s">
        <v>193</v>
      </c>
      <c r="D23" s="243">
        <v>10</v>
      </c>
      <c r="E23" s="385">
        <v>1132.9339999999997</v>
      </c>
      <c r="F23" s="385">
        <f t="shared" ref="F23" si="64">IFERROR(E23*$D23,0)</f>
        <v>11329.339999999997</v>
      </c>
      <c r="G23" s="395">
        <v>720</v>
      </c>
      <c r="H23" s="387">
        <f t="shared" si="1"/>
        <v>7200</v>
      </c>
      <c r="I23" s="395">
        <v>2753</v>
      </c>
      <c r="J23" s="387">
        <f t="shared" ref="J23" si="65">IFERROR(I23*$D23,0)</f>
        <v>27530</v>
      </c>
      <c r="K23" s="395">
        <v>1676.5</v>
      </c>
      <c r="L23" s="387">
        <f t="shared" ref="L23:N23" si="66">IFERROR(K23*$D23,0)</f>
        <v>16765</v>
      </c>
      <c r="M23" s="395">
        <v>800</v>
      </c>
      <c r="N23" s="387">
        <f t="shared" si="66"/>
        <v>8000</v>
      </c>
      <c r="O23" s="395">
        <v>610</v>
      </c>
      <c r="P23" s="387">
        <f t="shared" ref="P23:R23" si="67">IFERROR(O23*$D23,0)</f>
        <v>6100</v>
      </c>
      <c r="Q23" s="395">
        <v>610</v>
      </c>
      <c r="R23" s="387">
        <f t="shared" si="67"/>
        <v>6100</v>
      </c>
    </row>
    <row r="24" spans="1:18" s="242" customFormat="1" ht="38.25" hidden="1" outlineLevel="1">
      <c r="A24" s="344">
        <v>1.19</v>
      </c>
      <c r="B24" s="210" t="s">
        <v>1412</v>
      </c>
      <c r="C24" s="342" t="s">
        <v>193</v>
      </c>
      <c r="D24" s="426">
        <v>10</v>
      </c>
      <c r="E24" s="385">
        <v>686.64199999999983</v>
      </c>
      <c r="F24" s="385">
        <f t="shared" ref="F24" si="68">IFERROR(E24*$D24,0)</f>
        <v>6866.4199999999983</v>
      </c>
      <c r="G24" s="395">
        <v>720</v>
      </c>
      <c r="H24" s="387">
        <f t="shared" si="1"/>
        <v>7200</v>
      </c>
      <c r="I24" s="395">
        <v>1377</v>
      </c>
      <c r="J24" s="387">
        <f t="shared" ref="J24" si="69">IFERROR(I24*$D24,0)</f>
        <v>13770</v>
      </c>
      <c r="K24" s="395">
        <v>947</v>
      </c>
      <c r="L24" s="387">
        <f t="shared" ref="L24:N24" si="70">IFERROR(K24*$D24,0)</f>
        <v>9470</v>
      </c>
      <c r="M24" s="395">
        <v>700</v>
      </c>
      <c r="N24" s="387">
        <f t="shared" si="70"/>
        <v>7000</v>
      </c>
      <c r="O24" s="395">
        <v>465</v>
      </c>
      <c r="P24" s="387">
        <f t="shared" ref="P24:R24" si="71">IFERROR(O24*$D24,0)</f>
        <v>4650</v>
      </c>
      <c r="Q24" s="395">
        <v>465</v>
      </c>
      <c r="R24" s="387">
        <f t="shared" si="71"/>
        <v>4650</v>
      </c>
    </row>
    <row r="25" spans="1:18" s="242" customFormat="1" ht="38.25" hidden="1" outlineLevel="1">
      <c r="A25" s="344">
        <v>1.2</v>
      </c>
      <c r="B25" s="210" t="s">
        <v>1413</v>
      </c>
      <c r="C25" s="342" t="s">
        <v>1072</v>
      </c>
      <c r="D25" s="426">
        <v>1540</v>
      </c>
      <c r="E25" s="385">
        <v>42.512295081967217</v>
      </c>
      <c r="F25" s="385">
        <f t="shared" ref="F25" si="72">IFERROR(E25*$D25,0)</f>
        <v>65468.934426229513</v>
      </c>
      <c r="G25" s="395">
        <v>50</v>
      </c>
      <c r="H25" s="387">
        <f t="shared" si="1"/>
        <v>77000</v>
      </c>
      <c r="I25" s="395">
        <v>57</v>
      </c>
      <c r="J25" s="387">
        <f t="shared" ref="J25" si="73">IFERROR(I25*$D25,0)</f>
        <v>87780</v>
      </c>
      <c r="K25" s="395">
        <v>49.5</v>
      </c>
      <c r="L25" s="387">
        <f t="shared" ref="L25:N25" si="74">IFERROR(K25*$D25,0)</f>
        <v>76230</v>
      </c>
      <c r="M25" s="395">
        <v>70</v>
      </c>
      <c r="N25" s="387">
        <f t="shared" si="74"/>
        <v>107800</v>
      </c>
      <c r="O25" s="395">
        <v>186</v>
      </c>
      <c r="P25" s="387">
        <f t="shared" ref="P25:R25" si="75">IFERROR(O25*$D25,0)</f>
        <v>286440</v>
      </c>
      <c r="Q25" s="395">
        <v>186</v>
      </c>
      <c r="R25" s="387">
        <f t="shared" si="75"/>
        <v>286440</v>
      </c>
    </row>
    <row r="26" spans="1:18" s="242" customFormat="1" ht="38.25" hidden="1" outlineLevel="1">
      <c r="A26" s="344">
        <v>1.21</v>
      </c>
      <c r="B26" s="210" t="s">
        <v>1414</v>
      </c>
      <c r="C26" s="342" t="s">
        <v>193</v>
      </c>
      <c r="D26" s="426">
        <v>1</v>
      </c>
      <c r="E26" s="385">
        <v>9632.9749999999985</v>
      </c>
      <c r="F26" s="385">
        <f t="shared" ref="F26" si="76">IFERROR(E26*$D26,0)</f>
        <v>9632.9749999999985</v>
      </c>
      <c r="G26" s="395">
        <v>18340</v>
      </c>
      <c r="H26" s="387">
        <f t="shared" si="1"/>
        <v>18340</v>
      </c>
      <c r="I26" s="395">
        <v>25503</v>
      </c>
      <c r="J26" s="387">
        <f t="shared" ref="J26" si="77">IFERROR(I26*$D26,0)</f>
        <v>25503</v>
      </c>
      <c r="K26" s="395">
        <v>24068.5</v>
      </c>
      <c r="L26" s="387">
        <f t="shared" ref="L26:N26" si="78">IFERROR(K26*$D26,0)</f>
        <v>24068.5</v>
      </c>
      <c r="M26" s="395">
        <v>14000</v>
      </c>
      <c r="N26" s="387">
        <f t="shared" si="78"/>
        <v>14000</v>
      </c>
      <c r="O26" s="395">
        <v>43000</v>
      </c>
      <c r="P26" s="387">
        <f t="shared" ref="P26:R26" si="79">IFERROR(O26*$D26,0)</f>
        <v>43000</v>
      </c>
      <c r="Q26" s="395">
        <v>43000</v>
      </c>
      <c r="R26" s="387">
        <f t="shared" si="79"/>
        <v>43000</v>
      </c>
    </row>
    <row r="27" spans="1:18" s="242" customFormat="1" ht="25.5" hidden="1" outlineLevel="1">
      <c r="A27" s="344">
        <v>1.22</v>
      </c>
      <c r="B27" s="210" t="s">
        <v>1415</v>
      </c>
      <c r="C27" s="342" t="s">
        <v>193</v>
      </c>
      <c r="D27" s="426">
        <v>10</v>
      </c>
      <c r="E27" s="385">
        <v>3288.9999999999995</v>
      </c>
      <c r="F27" s="385">
        <f t="shared" ref="F27" si="80">IFERROR(E27*$D27,0)</f>
        <v>32889.999999999993</v>
      </c>
      <c r="G27" s="395">
        <v>6000</v>
      </c>
      <c r="H27" s="387">
        <f t="shared" si="1"/>
        <v>60000</v>
      </c>
      <c r="I27" s="395">
        <v>5188</v>
      </c>
      <c r="J27" s="387">
        <f t="shared" ref="J27" si="81">IFERROR(I27*$D27,0)</f>
        <v>51880</v>
      </c>
      <c r="K27" s="395">
        <v>3568</v>
      </c>
      <c r="L27" s="387">
        <f t="shared" ref="L27:N27" si="82">IFERROR(K27*$D27,0)</f>
        <v>35680</v>
      </c>
      <c r="M27" s="395">
        <v>4200</v>
      </c>
      <c r="N27" s="387">
        <f t="shared" si="82"/>
        <v>42000</v>
      </c>
      <c r="O27" s="395">
        <v>2087</v>
      </c>
      <c r="P27" s="387">
        <f t="shared" ref="P27:R27" si="83">IFERROR(O27*$D27,0)</f>
        <v>20870</v>
      </c>
      <c r="Q27" s="395">
        <v>2087</v>
      </c>
      <c r="R27" s="387">
        <f t="shared" si="83"/>
        <v>20870</v>
      </c>
    </row>
    <row r="28" spans="1:18" s="345" customFormat="1" ht="89.25" hidden="1" outlineLevel="1">
      <c r="A28" s="344">
        <v>1.23</v>
      </c>
      <c r="B28" s="210" t="s">
        <v>1416</v>
      </c>
      <c r="C28" s="342" t="s">
        <v>1073</v>
      </c>
      <c r="D28" s="243" t="s">
        <v>1409</v>
      </c>
      <c r="E28" s="385"/>
      <c r="F28" s="385"/>
      <c r="G28" s="395">
        <v>8125</v>
      </c>
      <c r="H28" s="387">
        <f t="shared" si="1"/>
        <v>0</v>
      </c>
      <c r="I28" s="395">
        <v>26918</v>
      </c>
      <c r="J28" s="387">
        <f t="shared" ref="J28" si="84">IFERROR(I28*$D28,0)</f>
        <v>0</v>
      </c>
      <c r="K28" s="395">
        <v>15093.5</v>
      </c>
      <c r="L28" s="387">
        <f t="shared" ref="L28:N28" si="85">IFERROR(K28*$D28,0)</f>
        <v>0</v>
      </c>
      <c r="M28" s="395"/>
      <c r="N28" s="387">
        <f t="shared" si="85"/>
        <v>0</v>
      </c>
      <c r="O28" s="395">
        <v>3185</v>
      </c>
      <c r="P28" s="387">
        <f t="shared" ref="P28:R28" si="86">IFERROR(O28*$D28,0)</f>
        <v>0</v>
      </c>
      <c r="Q28" s="395">
        <v>3185</v>
      </c>
      <c r="R28" s="387">
        <f t="shared" si="86"/>
        <v>0</v>
      </c>
    </row>
    <row r="29" spans="1:18" s="242" customFormat="1" ht="63.75" hidden="1" outlineLevel="1">
      <c r="A29" s="344">
        <v>1.24</v>
      </c>
      <c r="B29" s="210" t="s">
        <v>1417</v>
      </c>
      <c r="C29" s="342"/>
      <c r="D29" s="427"/>
      <c r="E29" s="386"/>
      <c r="F29" s="386"/>
      <c r="G29" s="395"/>
      <c r="H29" s="387">
        <f t="shared" si="1"/>
        <v>0</v>
      </c>
      <c r="I29" s="395"/>
      <c r="J29" s="387">
        <f t="shared" ref="J29" si="87">IFERROR(I29*$D29,0)</f>
        <v>0</v>
      </c>
      <c r="K29" s="395">
        <v>0</v>
      </c>
      <c r="L29" s="387">
        <f t="shared" ref="L29:N29" si="88">IFERROR(K29*$D29,0)</f>
        <v>0</v>
      </c>
      <c r="M29" s="395"/>
      <c r="N29" s="387">
        <f t="shared" si="88"/>
        <v>0</v>
      </c>
      <c r="O29" s="395"/>
      <c r="P29" s="387">
        <f t="shared" ref="P29:R29" si="89">IFERROR(O29*$D29,0)</f>
        <v>0</v>
      </c>
      <c r="Q29" s="395"/>
      <c r="R29" s="387">
        <f t="shared" si="89"/>
        <v>0</v>
      </c>
    </row>
    <row r="30" spans="1:18" s="242" customFormat="1" hidden="1" outlineLevel="1">
      <c r="A30" s="211" t="s">
        <v>1074</v>
      </c>
      <c r="B30" s="210" t="s">
        <v>1075</v>
      </c>
      <c r="C30" s="342" t="s">
        <v>1072</v>
      </c>
      <c r="D30" s="243" t="s">
        <v>1409</v>
      </c>
      <c r="E30" s="385"/>
      <c r="F30" s="385"/>
      <c r="G30" s="395">
        <v>85</v>
      </c>
      <c r="H30" s="387">
        <f t="shared" si="1"/>
        <v>0</v>
      </c>
      <c r="I30" s="395">
        <v>275</v>
      </c>
      <c r="J30" s="387">
        <f t="shared" ref="J30" si="90">IFERROR(I30*$D30,0)</f>
        <v>0</v>
      </c>
      <c r="K30" s="395">
        <v>77.5</v>
      </c>
      <c r="L30" s="387">
        <f t="shared" ref="L30:N30" si="91">IFERROR(K30*$D30,0)</f>
        <v>0</v>
      </c>
      <c r="M30" s="395"/>
      <c r="N30" s="387">
        <f t="shared" si="91"/>
        <v>0</v>
      </c>
      <c r="O30" s="395">
        <v>185</v>
      </c>
      <c r="P30" s="387">
        <f t="shared" ref="P30:R30" si="92">IFERROR(O30*$D30,0)</f>
        <v>0</v>
      </c>
      <c r="Q30" s="395">
        <v>185</v>
      </c>
      <c r="R30" s="387">
        <f t="shared" si="92"/>
        <v>0</v>
      </c>
    </row>
    <row r="31" spans="1:18" s="242" customFormat="1" hidden="1" outlineLevel="1">
      <c r="A31" s="211" t="s">
        <v>474</v>
      </c>
      <c r="B31" s="210" t="s">
        <v>1076</v>
      </c>
      <c r="C31" s="342" t="s">
        <v>1072</v>
      </c>
      <c r="D31" s="243">
        <v>50</v>
      </c>
      <c r="E31" s="385">
        <v>233.20274999999998</v>
      </c>
      <c r="F31" s="385">
        <f t="shared" ref="F31" si="93">IFERROR(E31*$D31,0)</f>
        <v>11660.137499999999</v>
      </c>
      <c r="G31" s="395">
        <v>130</v>
      </c>
      <c r="H31" s="387">
        <f t="shared" si="1"/>
        <v>6500</v>
      </c>
      <c r="I31" s="395">
        <v>310</v>
      </c>
      <c r="J31" s="387">
        <f t="shared" ref="J31" si="94">IFERROR(I31*$D31,0)</f>
        <v>15500</v>
      </c>
      <c r="K31" s="395">
        <v>109.5</v>
      </c>
      <c r="L31" s="387">
        <f t="shared" ref="L31:N31" si="95">IFERROR(K31*$D31,0)</f>
        <v>5475</v>
      </c>
      <c r="M31" s="395">
        <v>350</v>
      </c>
      <c r="N31" s="387">
        <f t="shared" si="95"/>
        <v>17500</v>
      </c>
      <c r="O31" s="395">
        <v>186</v>
      </c>
      <c r="P31" s="387">
        <f t="shared" ref="P31:R31" si="96">IFERROR(O31*$D31,0)</f>
        <v>9300</v>
      </c>
      <c r="Q31" s="395">
        <v>186</v>
      </c>
      <c r="R31" s="387">
        <f t="shared" si="96"/>
        <v>9300</v>
      </c>
    </row>
    <row r="32" spans="1:18" s="242" customFormat="1" hidden="1" outlineLevel="1">
      <c r="A32" s="211" t="s">
        <v>475</v>
      </c>
      <c r="B32" s="210" t="s">
        <v>1077</v>
      </c>
      <c r="C32" s="342" t="s">
        <v>1072</v>
      </c>
      <c r="D32" s="243">
        <v>100</v>
      </c>
      <c r="E32" s="385">
        <v>283.16164799999996</v>
      </c>
      <c r="F32" s="385">
        <f t="shared" ref="F32" si="97">IFERROR(E32*$D32,0)</f>
        <v>28316.164799999995</v>
      </c>
      <c r="G32" s="395">
        <v>180</v>
      </c>
      <c r="H32" s="387">
        <f t="shared" si="1"/>
        <v>18000</v>
      </c>
      <c r="I32" s="395">
        <v>388</v>
      </c>
      <c r="J32" s="387">
        <f t="shared" ref="J32" si="98">IFERROR(I32*$D32,0)</f>
        <v>38800</v>
      </c>
      <c r="K32" s="395">
        <v>162</v>
      </c>
      <c r="L32" s="387">
        <f t="shared" ref="L32:N32" si="99">IFERROR(K32*$D32,0)</f>
        <v>16200</v>
      </c>
      <c r="M32" s="395">
        <v>550</v>
      </c>
      <c r="N32" s="387">
        <f t="shared" si="99"/>
        <v>55000</v>
      </c>
      <c r="O32" s="395">
        <v>235</v>
      </c>
      <c r="P32" s="387">
        <f t="shared" ref="P32:R32" si="100">IFERROR(O32*$D32,0)</f>
        <v>23500</v>
      </c>
      <c r="Q32" s="395">
        <v>235</v>
      </c>
      <c r="R32" s="387">
        <f t="shared" si="100"/>
        <v>23500</v>
      </c>
    </row>
    <row r="33" spans="1:18" s="242" customFormat="1" hidden="1" outlineLevel="1">
      <c r="A33" s="211" t="s">
        <v>476</v>
      </c>
      <c r="B33" s="210" t="s">
        <v>1078</v>
      </c>
      <c r="C33" s="342" t="s">
        <v>1072</v>
      </c>
      <c r="D33" s="243">
        <v>500</v>
      </c>
      <c r="E33" s="385">
        <v>352.08327550000001</v>
      </c>
      <c r="F33" s="385">
        <f t="shared" ref="F33" si="101">IFERROR(E33*$D33,0)</f>
        <v>176041.63774999999</v>
      </c>
      <c r="G33" s="395">
        <v>265</v>
      </c>
      <c r="H33" s="387">
        <f t="shared" si="1"/>
        <v>132500</v>
      </c>
      <c r="I33" s="395">
        <v>617</v>
      </c>
      <c r="J33" s="387">
        <f t="shared" ref="J33" si="102">IFERROR(I33*$D33,0)</f>
        <v>308500</v>
      </c>
      <c r="K33" s="395">
        <v>229</v>
      </c>
      <c r="L33" s="387">
        <f t="shared" ref="L33:N33" si="103">IFERROR(K33*$D33,0)</f>
        <v>114500</v>
      </c>
      <c r="M33" s="395">
        <v>750</v>
      </c>
      <c r="N33" s="387">
        <f t="shared" si="103"/>
        <v>375000</v>
      </c>
      <c r="O33" s="395">
        <v>290</v>
      </c>
      <c r="P33" s="387">
        <f t="shared" ref="P33:R33" si="104">IFERROR(O33*$D33,0)</f>
        <v>145000</v>
      </c>
      <c r="Q33" s="395">
        <v>290</v>
      </c>
      <c r="R33" s="387">
        <f t="shared" si="104"/>
        <v>145000</v>
      </c>
    </row>
    <row r="34" spans="1:18" s="242" customFormat="1" hidden="1" outlineLevel="1">
      <c r="A34" s="211" t="s">
        <v>477</v>
      </c>
      <c r="B34" s="210" t="s">
        <v>1079</v>
      </c>
      <c r="C34" s="342" t="s">
        <v>1072</v>
      </c>
      <c r="D34" s="243" t="s">
        <v>1409</v>
      </c>
      <c r="E34" s="385"/>
      <c r="F34" s="385"/>
      <c r="G34" s="395">
        <v>450</v>
      </c>
      <c r="H34" s="387">
        <f t="shared" si="1"/>
        <v>0</v>
      </c>
      <c r="I34" s="395">
        <v>853</v>
      </c>
      <c r="J34" s="387">
        <f t="shared" ref="J34" si="105">IFERROR(I34*$D34,0)</f>
        <v>0</v>
      </c>
      <c r="K34" s="395">
        <v>405</v>
      </c>
      <c r="L34" s="387">
        <f t="shared" ref="L34:N34" si="106">IFERROR(K34*$D34,0)</f>
        <v>0</v>
      </c>
      <c r="M34" s="395"/>
      <c r="N34" s="387">
        <f t="shared" si="106"/>
        <v>0</v>
      </c>
      <c r="O34" s="395">
        <v>395</v>
      </c>
      <c r="P34" s="387">
        <f t="shared" ref="P34:R34" si="107">IFERROR(O34*$D34,0)</f>
        <v>0</v>
      </c>
      <c r="Q34" s="395">
        <v>395</v>
      </c>
      <c r="R34" s="387">
        <f t="shared" si="107"/>
        <v>0</v>
      </c>
    </row>
    <row r="35" spans="1:18" s="242" customFormat="1" hidden="1" outlineLevel="1">
      <c r="A35" s="211" t="s">
        <v>478</v>
      </c>
      <c r="B35" s="210" t="s">
        <v>1080</v>
      </c>
      <c r="C35" s="342" t="s">
        <v>1072</v>
      </c>
      <c r="D35" s="243" t="s">
        <v>1409</v>
      </c>
      <c r="E35" s="385"/>
      <c r="F35" s="385"/>
      <c r="G35" s="395">
        <v>250</v>
      </c>
      <c r="H35" s="387">
        <f t="shared" si="1"/>
        <v>0</v>
      </c>
      <c r="I35" s="395">
        <v>642</v>
      </c>
      <c r="J35" s="387">
        <f t="shared" ref="J35" si="108">IFERROR(I35*$D35,0)</f>
        <v>0</v>
      </c>
      <c r="K35" s="395">
        <v>225</v>
      </c>
      <c r="L35" s="387">
        <f t="shared" ref="L35:N35" si="109">IFERROR(K35*$D35,0)</f>
        <v>0</v>
      </c>
      <c r="M35" s="395"/>
      <c r="N35" s="387">
        <f t="shared" si="109"/>
        <v>0</v>
      </c>
      <c r="O35" s="395">
        <v>390</v>
      </c>
      <c r="P35" s="387">
        <f t="shared" ref="P35:R35" si="110">IFERROR(O35*$D35,0)</f>
        <v>0</v>
      </c>
      <c r="Q35" s="395">
        <v>390</v>
      </c>
      <c r="R35" s="387">
        <f t="shared" si="110"/>
        <v>0</v>
      </c>
    </row>
    <row r="36" spans="1:18" s="242" customFormat="1" hidden="1" outlineLevel="1">
      <c r="A36" s="211" t="s">
        <v>479</v>
      </c>
      <c r="B36" s="210" t="s">
        <v>1081</v>
      </c>
      <c r="C36" s="342" t="s">
        <v>1072</v>
      </c>
      <c r="D36" s="243" t="s">
        <v>1409</v>
      </c>
      <c r="E36" s="385"/>
      <c r="F36" s="385"/>
      <c r="G36" s="395">
        <v>370</v>
      </c>
      <c r="H36" s="387">
        <f t="shared" si="1"/>
        <v>0</v>
      </c>
      <c r="I36" s="395">
        <v>657</v>
      </c>
      <c r="J36" s="387">
        <f t="shared" ref="J36" si="111">IFERROR(I36*$D36,0)</f>
        <v>0</v>
      </c>
      <c r="K36" s="395">
        <v>320</v>
      </c>
      <c r="L36" s="387">
        <f t="shared" ref="L36:N36" si="112">IFERROR(K36*$D36,0)</f>
        <v>0</v>
      </c>
      <c r="M36" s="395"/>
      <c r="N36" s="387">
        <f t="shared" si="112"/>
        <v>0</v>
      </c>
      <c r="O36" s="395">
        <v>450</v>
      </c>
      <c r="P36" s="387">
        <f t="shared" ref="P36:R37" si="113">IFERROR(O36*$D36,0)</f>
        <v>0</v>
      </c>
      <c r="Q36" s="395">
        <v>450</v>
      </c>
      <c r="R36" s="387">
        <f t="shared" si="113"/>
        <v>0</v>
      </c>
    </row>
    <row r="37" spans="1:18" s="242" customFormat="1" hidden="1" outlineLevel="1">
      <c r="A37" s="211" t="s">
        <v>480</v>
      </c>
      <c r="B37" s="210" t="s">
        <v>1082</v>
      </c>
      <c r="C37" s="342" t="s">
        <v>1072</v>
      </c>
      <c r="D37" s="243">
        <v>70</v>
      </c>
      <c r="E37" s="385">
        <v>551.16480100000001</v>
      </c>
      <c r="F37" s="385">
        <f t="shared" ref="F37" si="114">IFERROR(E37*$D37,0)</f>
        <v>38581.536070000002</v>
      </c>
      <c r="G37" s="395">
        <v>530</v>
      </c>
      <c r="H37" s="387">
        <f t="shared" si="1"/>
        <v>37100</v>
      </c>
      <c r="I37" s="395">
        <v>947</v>
      </c>
      <c r="J37" s="387">
        <f t="shared" ref="J37" si="115">IFERROR(I37*$D37,0)</f>
        <v>66290</v>
      </c>
      <c r="K37" s="395">
        <v>451.5</v>
      </c>
      <c r="L37" s="387">
        <f t="shared" ref="L37:N37" si="116">IFERROR(K37*$D37,0)</f>
        <v>31605</v>
      </c>
      <c r="M37" s="395">
        <v>999</v>
      </c>
      <c r="N37" s="387">
        <f t="shared" si="116"/>
        <v>69930</v>
      </c>
      <c r="O37" s="395">
        <v>565</v>
      </c>
      <c r="P37" s="387">
        <f t="shared" si="113"/>
        <v>39550</v>
      </c>
      <c r="Q37" s="395">
        <v>565</v>
      </c>
      <c r="R37" s="387">
        <f t="shared" si="113"/>
        <v>39550</v>
      </c>
    </row>
    <row r="38" spans="1:18" s="242" customFormat="1" hidden="1" outlineLevel="1">
      <c r="A38" s="211" t="s">
        <v>481</v>
      </c>
      <c r="B38" s="210" t="s">
        <v>1083</v>
      </c>
      <c r="C38" s="342" t="s">
        <v>1072</v>
      </c>
      <c r="D38" s="243" t="s">
        <v>1409</v>
      </c>
      <c r="E38" s="385"/>
      <c r="F38" s="385"/>
      <c r="G38" s="395">
        <v>900</v>
      </c>
      <c r="H38" s="387">
        <f t="shared" si="1"/>
        <v>0</v>
      </c>
      <c r="I38" s="395">
        <v>1526</v>
      </c>
      <c r="J38" s="387">
        <f t="shared" ref="J38" si="117">IFERROR(I38*$D38,0)</f>
        <v>0</v>
      </c>
      <c r="K38" s="395">
        <v>809.5</v>
      </c>
      <c r="L38" s="387">
        <f t="shared" ref="L38:N38" si="118">IFERROR(K38*$D38,0)</f>
        <v>0</v>
      </c>
      <c r="M38" s="395"/>
      <c r="N38" s="387">
        <f t="shared" si="118"/>
        <v>0</v>
      </c>
      <c r="O38" s="395">
        <v>1150</v>
      </c>
      <c r="P38" s="387">
        <f t="shared" ref="P38:R38" si="119">IFERROR(O38*$D38,0)</f>
        <v>0</v>
      </c>
      <c r="Q38" s="395">
        <v>1150</v>
      </c>
      <c r="R38" s="387">
        <f t="shared" si="119"/>
        <v>0</v>
      </c>
    </row>
    <row r="39" spans="1:18" s="242" customFormat="1" hidden="1" outlineLevel="1">
      <c r="A39" s="211" t="s">
        <v>502</v>
      </c>
      <c r="B39" s="210" t="s">
        <v>1084</v>
      </c>
      <c r="C39" s="342" t="s">
        <v>1072</v>
      </c>
      <c r="D39" s="243" t="s">
        <v>1409</v>
      </c>
      <c r="E39" s="385"/>
      <c r="F39" s="385"/>
      <c r="G39" s="395">
        <v>1380</v>
      </c>
      <c r="H39" s="387">
        <f t="shared" si="1"/>
        <v>0</v>
      </c>
      <c r="I39" s="395">
        <v>2004</v>
      </c>
      <c r="J39" s="387">
        <f t="shared" ref="J39" si="120">IFERROR(I39*$D39,0)</f>
        <v>0</v>
      </c>
      <c r="K39" s="395">
        <v>1239</v>
      </c>
      <c r="L39" s="387">
        <f t="shared" ref="L39:N39" si="121">IFERROR(K39*$D39,0)</f>
        <v>0</v>
      </c>
      <c r="M39" s="395"/>
      <c r="N39" s="387">
        <f t="shared" si="121"/>
        <v>0</v>
      </c>
      <c r="O39" s="395">
        <v>1860</v>
      </c>
      <c r="P39" s="387">
        <f t="shared" ref="P39:R39" si="122">IFERROR(O39*$D39,0)</f>
        <v>0</v>
      </c>
      <c r="Q39" s="395">
        <v>1860</v>
      </c>
      <c r="R39" s="387">
        <f t="shared" si="122"/>
        <v>0</v>
      </c>
    </row>
    <row r="40" spans="1:18" s="242" customFormat="1" ht="38.25" hidden="1" outlineLevel="1">
      <c r="A40" s="344">
        <v>1.25</v>
      </c>
      <c r="B40" s="210" t="s">
        <v>1418</v>
      </c>
      <c r="C40" s="342"/>
      <c r="D40" s="427"/>
      <c r="E40" s="386"/>
      <c r="F40" s="386"/>
      <c r="G40" s="397"/>
      <c r="H40" s="387">
        <f t="shared" si="1"/>
        <v>0</v>
      </c>
      <c r="I40" s="397"/>
      <c r="J40" s="387">
        <f t="shared" ref="J40" si="123">IFERROR(I40*$D40,0)</f>
        <v>0</v>
      </c>
      <c r="K40" s="397">
        <v>0</v>
      </c>
      <c r="L40" s="387">
        <f t="shared" ref="L40:N40" si="124">IFERROR(K40*$D40,0)</f>
        <v>0</v>
      </c>
      <c r="M40" s="397"/>
      <c r="N40" s="387">
        <f t="shared" si="124"/>
        <v>0</v>
      </c>
      <c r="O40" s="397"/>
      <c r="P40" s="387">
        <f t="shared" ref="P40:R40" si="125">IFERROR(O40*$D40,0)</f>
        <v>0</v>
      </c>
      <c r="Q40" s="397"/>
      <c r="R40" s="387">
        <f t="shared" si="125"/>
        <v>0</v>
      </c>
    </row>
    <row r="41" spans="1:18" s="242" customFormat="1" hidden="1" outlineLevel="1">
      <c r="A41" s="211" t="s">
        <v>1074</v>
      </c>
      <c r="B41" s="210" t="s">
        <v>1085</v>
      </c>
      <c r="C41" s="211" t="s">
        <v>1072</v>
      </c>
      <c r="D41" s="243">
        <v>250</v>
      </c>
      <c r="E41" s="385">
        <v>178.51679999999999</v>
      </c>
      <c r="F41" s="385">
        <f t="shared" ref="F41" si="126">IFERROR(E41*$D41,0)</f>
        <v>44629.2</v>
      </c>
      <c r="G41" s="397">
        <v>320</v>
      </c>
      <c r="H41" s="387">
        <f t="shared" si="1"/>
        <v>80000</v>
      </c>
      <c r="I41" s="397">
        <v>236</v>
      </c>
      <c r="J41" s="387">
        <f t="shared" ref="J41" si="127">IFERROR(I41*$D41,0)</f>
        <v>59000</v>
      </c>
      <c r="K41" s="397">
        <v>228</v>
      </c>
      <c r="L41" s="387">
        <f t="shared" ref="L41:N41" si="128">IFERROR(K41*$D41,0)</f>
        <v>57000</v>
      </c>
      <c r="M41" s="397">
        <v>280</v>
      </c>
      <c r="N41" s="387">
        <f t="shared" si="128"/>
        <v>70000</v>
      </c>
      <c r="O41" s="397">
        <v>186</v>
      </c>
      <c r="P41" s="387">
        <f t="shared" ref="P41:R41" si="129">IFERROR(O41*$D41,0)</f>
        <v>46500</v>
      </c>
      <c r="Q41" s="397">
        <v>186</v>
      </c>
      <c r="R41" s="387">
        <f t="shared" si="129"/>
        <v>46500</v>
      </c>
    </row>
    <row r="42" spans="1:18" s="242" customFormat="1" hidden="1" outlineLevel="1">
      <c r="A42" s="211" t="s">
        <v>474</v>
      </c>
      <c r="B42" s="210" t="s">
        <v>1086</v>
      </c>
      <c r="C42" s="211" t="s">
        <v>1072</v>
      </c>
      <c r="D42" s="243">
        <v>300</v>
      </c>
      <c r="E42" s="385">
        <v>267.77519999999998</v>
      </c>
      <c r="F42" s="385">
        <f t="shared" ref="F42" si="130">IFERROR(E42*$D42,0)</f>
        <v>80332.56</v>
      </c>
      <c r="G42" s="397">
        <v>470</v>
      </c>
      <c r="H42" s="387">
        <f t="shared" si="1"/>
        <v>141000</v>
      </c>
      <c r="I42" s="397">
        <v>348</v>
      </c>
      <c r="J42" s="387">
        <f t="shared" ref="J42" si="131">IFERROR(I42*$D42,0)</f>
        <v>104400</v>
      </c>
      <c r="K42" s="397">
        <v>328.5</v>
      </c>
      <c r="L42" s="387">
        <f t="shared" ref="L42:N42" si="132">IFERROR(K42*$D42,0)</f>
        <v>98550</v>
      </c>
      <c r="M42" s="397">
        <v>400</v>
      </c>
      <c r="N42" s="387">
        <f t="shared" si="132"/>
        <v>120000</v>
      </c>
      <c r="O42" s="397">
        <v>240</v>
      </c>
      <c r="P42" s="387">
        <f t="shared" ref="P42:R42" si="133">IFERROR(O42*$D42,0)</f>
        <v>72000</v>
      </c>
      <c r="Q42" s="397">
        <v>240</v>
      </c>
      <c r="R42" s="387">
        <f t="shared" si="133"/>
        <v>72000</v>
      </c>
    </row>
    <row r="43" spans="1:18" s="242" customFormat="1" hidden="1" outlineLevel="1">
      <c r="A43" s="211" t="s">
        <v>475</v>
      </c>
      <c r="B43" s="210" t="s">
        <v>1087</v>
      </c>
      <c r="C43" s="211" t="s">
        <v>1072</v>
      </c>
      <c r="D43" s="243">
        <v>190</v>
      </c>
      <c r="E43" s="385">
        <v>423.97739999999993</v>
      </c>
      <c r="F43" s="385">
        <f t="shared" ref="F43" si="134">IFERROR(E43*$D43,0)</f>
        <v>80555.705999999991</v>
      </c>
      <c r="G43" s="397">
        <v>700</v>
      </c>
      <c r="H43" s="387">
        <f t="shared" si="1"/>
        <v>133000</v>
      </c>
      <c r="I43" s="397">
        <v>526</v>
      </c>
      <c r="J43" s="387">
        <f t="shared" ref="J43" si="135">IFERROR(I43*$D43,0)</f>
        <v>99940</v>
      </c>
      <c r="K43" s="397">
        <v>499</v>
      </c>
      <c r="L43" s="387">
        <f t="shared" ref="L43:N43" si="136">IFERROR(K43*$D43,0)</f>
        <v>94810</v>
      </c>
      <c r="M43" s="397">
        <v>580</v>
      </c>
      <c r="N43" s="387">
        <f t="shared" si="136"/>
        <v>110200</v>
      </c>
      <c r="O43" s="397">
        <v>290</v>
      </c>
      <c r="P43" s="387">
        <f t="shared" ref="P43:R43" si="137">IFERROR(O43*$D43,0)</f>
        <v>55100</v>
      </c>
      <c r="Q43" s="397">
        <v>290</v>
      </c>
      <c r="R43" s="387">
        <f t="shared" si="137"/>
        <v>55100</v>
      </c>
    </row>
    <row r="44" spans="1:18" s="242" customFormat="1" hidden="1" outlineLevel="1">
      <c r="A44" s="211" t="s">
        <v>476</v>
      </c>
      <c r="B44" s="210" t="s">
        <v>1088</v>
      </c>
      <c r="C44" s="211" t="s">
        <v>1072</v>
      </c>
      <c r="D44" s="243">
        <v>50</v>
      </c>
      <c r="E44" s="385">
        <v>481.35779999999994</v>
      </c>
      <c r="F44" s="385">
        <f t="shared" ref="F44" si="138">IFERROR(E44*$D44,0)</f>
        <v>24067.889999999996</v>
      </c>
      <c r="G44" s="397">
        <v>800</v>
      </c>
      <c r="H44" s="387">
        <f t="shared" si="1"/>
        <v>40000</v>
      </c>
      <c r="I44" s="397">
        <v>594</v>
      </c>
      <c r="J44" s="387">
        <f t="shared" ref="J44" si="139">IFERROR(I44*$D44,0)</f>
        <v>29700</v>
      </c>
      <c r="K44" s="397">
        <v>579</v>
      </c>
      <c r="L44" s="387">
        <f t="shared" ref="L44:N44" si="140">IFERROR(K44*$D44,0)</f>
        <v>28950</v>
      </c>
      <c r="M44" s="397">
        <v>700</v>
      </c>
      <c r="N44" s="387">
        <f t="shared" si="140"/>
        <v>35000</v>
      </c>
      <c r="O44" s="397">
        <v>353</v>
      </c>
      <c r="P44" s="387">
        <f t="shared" ref="P44:R44" si="141">IFERROR(O44*$D44,0)</f>
        <v>17650</v>
      </c>
      <c r="Q44" s="397">
        <v>353</v>
      </c>
      <c r="R44" s="387">
        <f t="shared" si="141"/>
        <v>17650</v>
      </c>
    </row>
    <row r="45" spans="1:18" s="242" customFormat="1" hidden="1" outlineLevel="1">
      <c r="A45" s="344">
        <v>1.26</v>
      </c>
      <c r="B45" s="210" t="s">
        <v>1089</v>
      </c>
      <c r="C45" s="342"/>
      <c r="D45" s="427"/>
      <c r="E45" s="386"/>
      <c r="F45" s="386"/>
      <c r="G45" s="397"/>
      <c r="H45" s="387">
        <f t="shared" si="1"/>
        <v>0</v>
      </c>
      <c r="I45" s="397"/>
      <c r="J45" s="387">
        <f t="shared" ref="J45" si="142">IFERROR(I45*$D45,0)</f>
        <v>0</v>
      </c>
      <c r="K45" s="397">
        <v>0</v>
      </c>
      <c r="L45" s="387">
        <f t="shared" ref="L45:N45" si="143">IFERROR(K45*$D45,0)</f>
        <v>0</v>
      </c>
      <c r="M45" s="397">
        <v>200</v>
      </c>
      <c r="N45" s="387">
        <f t="shared" si="143"/>
        <v>0</v>
      </c>
      <c r="O45" s="397"/>
      <c r="P45" s="387">
        <f t="shared" ref="P45:R45" si="144">IFERROR(O45*$D45,0)</f>
        <v>0</v>
      </c>
      <c r="Q45" s="397"/>
      <c r="R45" s="387">
        <f t="shared" si="144"/>
        <v>0</v>
      </c>
    </row>
    <row r="46" spans="1:18" s="242" customFormat="1" hidden="1" outlineLevel="1">
      <c r="A46" s="211" t="s">
        <v>1074</v>
      </c>
      <c r="B46" s="210" t="s">
        <v>1090</v>
      </c>
      <c r="C46" s="211" t="s">
        <v>1072</v>
      </c>
      <c r="D46" s="243">
        <v>50</v>
      </c>
      <c r="E46" s="385">
        <v>46.077624999999998</v>
      </c>
      <c r="F46" s="385">
        <f t="shared" ref="F46" si="145">IFERROR(E46*$D46,0)</f>
        <v>2303.8812499999999</v>
      </c>
      <c r="G46" s="397">
        <v>65</v>
      </c>
      <c r="H46" s="387">
        <f t="shared" si="1"/>
        <v>3250</v>
      </c>
      <c r="I46" s="397">
        <v>32</v>
      </c>
      <c r="J46" s="387">
        <f t="shared" ref="J46" si="146">IFERROR(I46*$D46,0)</f>
        <v>1600</v>
      </c>
      <c r="K46" s="397">
        <v>69</v>
      </c>
      <c r="L46" s="387">
        <f t="shared" ref="L46:N46" si="147">IFERROR(K46*$D46,0)</f>
        <v>3450</v>
      </c>
      <c r="M46" s="397">
        <v>200</v>
      </c>
      <c r="N46" s="387">
        <f t="shared" si="147"/>
        <v>10000</v>
      </c>
      <c r="O46" s="397">
        <v>162</v>
      </c>
      <c r="P46" s="387">
        <f t="shared" ref="P46:R46" si="148">IFERROR(O46*$D46,0)</f>
        <v>8100</v>
      </c>
      <c r="Q46" s="397">
        <v>162</v>
      </c>
      <c r="R46" s="387">
        <f t="shared" si="148"/>
        <v>8100</v>
      </c>
    </row>
    <row r="47" spans="1:18" s="242" customFormat="1" hidden="1" outlineLevel="1">
      <c r="A47" s="211" t="s">
        <v>474</v>
      </c>
      <c r="B47" s="210" t="s">
        <v>1085</v>
      </c>
      <c r="C47" s="211" t="s">
        <v>1072</v>
      </c>
      <c r="D47" s="243">
        <v>130</v>
      </c>
      <c r="E47" s="385">
        <v>68.436499999999995</v>
      </c>
      <c r="F47" s="385">
        <f t="shared" ref="F47" si="149">IFERROR(E47*$D47,0)</f>
        <v>8896.744999999999</v>
      </c>
      <c r="G47" s="397">
        <v>95</v>
      </c>
      <c r="H47" s="387">
        <f t="shared" si="1"/>
        <v>12350</v>
      </c>
      <c r="I47" s="397">
        <v>36</v>
      </c>
      <c r="J47" s="387">
        <f t="shared" ref="J47" si="150">IFERROR(I47*$D47,0)</f>
        <v>4680</v>
      </c>
      <c r="K47" s="397">
        <v>90</v>
      </c>
      <c r="L47" s="387">
        <f t="shared" ref="L47:N47" si="151">IFERROR(K47*$D47,0)</f>
        <v>11700</v>
      </c>
      <c r="M47" s="397">
        <v>250</v>
      </c>
      <c r="N47" s="387">
        <f t="shared" si="151"/>
        <v>32500</v>
      </c>
      <c r="O47" s="397">
        <v>186</v>
      </c>
      <c r="P47" s="387">
        <f t="shared" ref="P47:R47" si="152">IFERROR(O47*$D47,0)</f>
        <v>24180</v>
      </c>
      <c r="Q47" s="397">
        <v>186</v>
      </c>
      <c r="R47" s="387">
        <f t="shared" si="152"/>
        <v>24180</v>
      </c>
    </row>
    <row r="48" spans="1:18" s="242" customFormat="1" hidden="1" outlineLevel="1">
      <c r="A48" s="211" t="s">
        <v>475</v>
      </c>
      <c r="B48" s="210" t="s">
        <v>1086</v>
      </c>
      <c r="C48" s="211" t="s">
        <v>1072</v>
      </c>
      <c r="D48" s="243">
        <v>50</v>
      </c>
      <c r="E48" s="385">
        <v>82.098500000000001</v>
      </c>
      <c r="F48" s="385">
        <f t="shared" ref="F48" si="153">IFERROR(E48*$D48,0)</f>
        <v>4104.9250000000002</v>
      </c>
      <c r="G48" s="397">
        <v>110</v>
      </c>
      <c r="H48" s="387">
        <f t="shared" si="1"/>
        <v>5500</v>
      </c>
      <c r="I48" s="397">
        <v>45</v>
      </c>
      <c r="J48" s="387">
        <f t="shared" ref="J48" si="154">IFERROR(I48*$D48,0)</f>
        <v>2250</v>
      </c>
      <c r="K48" s="397">
        <v>134.5</v>
      </c>
      <c r="L48" s="387">
        <f t="shared" ref="L48:N48" si="155">IFERROR(K48*$D48,0)</f>
        <v>6725</v>
      </c>
      <c r="M48" s="397">
        <v>350</v>
      </c>
      <c r="N48" s="387">
        <f t="shared" si="155"/>
        <v>17500</v>
      </c>
      <c r="O48" s="397">
        <v>240</v>
      </c>
      <c r="P48" s="387">
        <f t="shared" ref="P48:R48" si="156">IFERROR(O48*$D48,0)</f>
        <v>12000</v>
      </c>
      <c r="Q48" s="397">
        <v>240</v>
      </c>
      <c r="R48" s="387">
        <f t="shared" si="156"/>
        <v>12000</v>
      </c>
    </row>
    <row r="49" spans="1:18" s="242" customFormat="1" hidden="1" outlineLevel="1">
      <c r="A49" s="211" t="s">
        <v>476</v>
      </c>
      <c r="B49" s="210" t="s">
        <v>1087</v>
      </c>
      <c r="C49" s="211" t="s">
        <v>1072</v>
      </c>
      <c r="D49" s="243">
        <v>40</v>
      </c>
      <c r="E49" s="385">
        <v>92.62962499999999</v>
      </c>
      <c r="F49" s="385">
        <f t="shared" ref="F49" si="157">IFERROR(E49*$D49,0)</f>
        <v>3705.1849999999995</v>
      </c>
      <c r="G49" s="397">
        <v>140</v>
      </c>
      <c r="H49" s="387">
        <f t="shared" si="1"/>
        <v>5600</v>
      </c>
      <c r="I49" s="397">
        <v>57</v>
      </c>
      <c r="J49" s="387">
        <f t="shared" ref="J49" si="158">IFERROR(I49*$D49,0)</f>
        <v>2280</v>
      </c>
      <c r="K49" s="397">
        <v>145.5</v>
      </c>
      <c r="L49" s="387">
        <f t="shared" ref="L49:N49" si="159">IFERROR(K49*$D49,0)</f>
        <v>5820</v>
      </c>
      <c r="M49" s="397">
        <v>450</v>
      </c>
      <c r="N49" s="387">
        <f t="shared" si="159"/>
        <v>18000</v>
      </c>
      <c r="O49" s="397">
        <v>290</v>
      </c>
      <c r="P49" s="387">
        <f t="shared" ref="P49:R49" si="160">IFERROR(O49*$D49,0)</f>
        <v>11600</v>
      </c>
      <c r="Q49" s="397">
        <v>290</v>
      </c>
      <c r="R49" s="387">
        <f t="shared" si="160"/>
        <v>11600</v>
      </c>
    </row>
    <row r="50" spans="1:18" s="242" customFormat="1" hidden="1" outlineLevel="1">
      <c r="A50" s="211" t="s">
        <v>477</v>
      </c>
      <c r="B50" s="210" t="s">
        <v>1088</v>
      </c>
      <c r="C50" s="211" t="s">
        <v>1072</v>
      </c>
      <c r="D50" s="243" t="s">
        <v>1409</v>
      </c>
      <c r="E50" s="385"/>
      <c r="F50" s="385"/>
      <c r="G50" s="397">
        <v>180</v>
      </c>
      <c r="H50" s="387">
        <f t="shared" si="1"/>
        <v>0</v>
      </c>
      <c r="I50" s="397">
        <v>92</v>
      </c>
      <c r="J50" s="387">
        <f t="shared" ref="J50" si="161">IFERROR(I50*$D50,0)</f>
        <v>0</v>
      </c>
      <c r="K50" s="397">
        <v>202.5</v>
      </c>
      <c r="L50" s="387">
        <f t="shared" ref="L50:N50" si="162">IFERROR(K50*$D50,0)</f>
        <v>0</v>
      </c>
      <c r="M50" s="397"/>
      <c r="N50" s="387">
        <f t="shared" si="162"/>
        <v>0</v>
      </c>
      <c r="O50" s="397">
        <v>375</v>
      </c>
      <c r="P50" s="387">
        <f t="shared" ref="P50:R50" si="163">IFERROR(O50*$D50,0)</f>
        <v>0</v>
      </c>
      <c r="Q50" s="397">
        <v>375</v>
      </c>
      <c r="R50" s="387">
        <f t="shared" si="163"/>
        <v>0</v>
      </c>
    </row>
    <row r="51" spans="1:18" s="242" customFormat="1" ht="38.25" hidden="1" outlineLevel="1">
      <c r="A51" s="344">
        <v>1.27</v>
      </c>
      <c r="B51" s="210" t="s">
        <v>1419</v>
      </c>
      <c r="C51" s="211"/>
      <c r="D51" s="243"/>
      <c r="E51" s="385"/>
      <c r="F51" s="385"/>
      <c r="G51" s="397"/>
      <c r="H51" s="387">
        <f t="shared" si="1"/>
        <v>0</v>
      </c>
      <c r="I51" s="397"/>
      <c r="J51" s="387">
        <f t="shared" ref="J51" si="164">IFERROR(I51*$D51,0)</f>
        <v>0</v>
      </c>
      <c r="K51" s="397">
        <v>0</v>
      </c>
      <c r="L51" s="387">
        <f t="shared" ref="L51:N51" si="165">IFERROR(K51*$D51,0)</f>
        <v>0</v>
      </c>
      <c r="M51" s="397"/>
      <c r="N51" s="387">
        <f t="shared" si="165"/>
        <v>0</v>
      </c>
      <c r="O51" s="397"/>
      <c r="P51" s="387">
        <f t="shared" ref="P51:R51" si="166">IFERROR(O51*$D51,0)</f>
        <v>0</v>
      </c>
      <c r="Q51" s="397"/>
      <c r="R51" s="387">
        <f t="shared" si="166"/>
        <v>0</v>
      </c>
    </row>
    <row r="52" spans="1:18" s="242" customFormat="1" hidden="1" outlineLevel="1">
      <c r="A52" s="211" t="s">
        <v>1074</v>
      </c>
      <c r="B52" s="210" t="s">
        <v>1085</v>
      </c>
      <c r="C52" s="211" t="s">
        <v>1072</v>
      </c>
      <c r="D52" s="243">
        <v>250</v>
      </c>
      <c r="E52" s="385">
        <v>17.457000000000001</v>
      </c>
      <c r="F52" s="385">
        <f t="shared" ref="F52" si="167">IFERROR(E52*$D52,0)</f>
        <v>4364.25</v>
      </c>
      <c r="G52" s="397">
        <v>450</v>
      </c>
      <c r="H52" s="387">
        <f t="shared" si="1"/>
        <v>112500</v>
      </c>
      <c r="I52" s="397">
        <v>72</v>
      </c>
      <c r="J52" s="387">
        <f t="shared" ref="J52" si="168">IFERROR(I52*$D52,0)</f>
        <v>18000</v>
      </c>
      <c r="K52" s="397">
        <v>87.5</v>
      </c>
      <c r="L52" s="387">
        <f t="shared" ref="L52:N52" si="169">IFERROR(K52*$D52,0)</f>
        <v>21875</v>
      </c>
      <c r="M52" s="397">
        <v>110</v>
      </c>
      <c r="N52" s="387">
        <f t="shared" si="169"/>
        <v>27500</v>
      </c>
      <c r="O52" s="397">
        <v>58.5</v>
      </c>
      <c r="P52" s="387">
        <f t="shared" ref="P52:R52" si="170">IFERROR(O52*$D52,0)</f>
        <v>14625</v>
      </c>
      <c r="Q52" s="397">
        <v>58.5</v>
      </c>
      <c r="R52" s="387">
        <f t="shared" si="170"/>
        <v>14625</v>
      </c>
    </row>
    <row r="53" spans="1:18" s="242" customFormat="1" hidden="1" outlineLevel="1">
      <c r="A53" s="211" t="s">
        <v>474</v>
      </c>
      <c r="B53" s="210" t="s">
        <v>1091</v>
      </c>
      <c r="C53" s="211" t="s">
        <v>1072</v>
      </c>
      <c r="D53" s="243">
        <v>50</v>
      </c>
      <c r="E53" s="385">
        <v>25.110250000000001</v>
      </c>
      <c r="F53" s="385">
        <f t="shared" ref="F53" si="171">IFERROR(E53*$D53,0)</f>
        <v>1255.5125</v>
      </c>
      <c r="G53" s="397">
        <v>580</v>
      </c>
      <c r="H53" s="387">
        <f t="shared" si="1"/>
        <v>29000</v>
      </c>
      <c r="I53" s="397">
        <v>119</v>
      </c>
      <c r="J53" s="387">
        <f t="shared" ref="J53" si="172">IFERROR(I53*$D53,0)</f>
        <v>5950</v>
      </c>
      <c r="K53" s="397">
        <v>124</v>
      </c>
      <c r="L53" s="387">
        <f t="shared" ref="L53:N53" si="173">IFERROR(K53*$D53,0)</f>
        <v>6200</v>
      </c>
      <c r="M53" s="397">
        <v>140</v>
      </c>
      <c r="N53" s="387">
        <f t="shared" si="173"/>
        <v>7000</v>
      </c>
      <c r="O53" s="397">
        <v>88</v>
      </c>
      <c r="P53" s="387">
        <f t="shared" ref="P53:R53" si="174">IFERROR(O53*$D53,0)</f>
        <v>4400</v>
      </c>
      <c r="Q53" s="397">
        <v>88</v>
      </c>
      <c r="R53" s="387">
        <f t="shared" si="174"/>
        <v>4400</v>
      </c>
    </row>
    <row r="54" spans="1:18" s="242" customFormat="1" hidden="1" outlineLevel="1">
      <c r="A54" s="211" t="s">
        <v>475</v>
      </c>
      <c r="B54" s="210" t="s">
        <v>1087</v>
      </c>
      <c r="C54" s="211" t="s">
        <v>1072</v>
      </c>
      <c r="D54" s="243">
        <v>5</v>
      </c>
      <c r="E54" s="385">
        <v>32.415624999999999</v>
      </c>
      <c r="F54" s="385">
        <f t="shared" ref="F54" si="175">IFERROR(E54*$D54,0)</f>
        <v>162.078125</v>
      </c>
      <c r="G54" s="397">
        <v>650</v>
      </c>
      <c r="H54" s="387">
        <f t="shared" si="1"/>
        <v>3250</v>
      </c>
      <c r="I54" s="397">
        <v>145</v>
      </c>
      <c r="J54" s="387">
        <f t="shared" ref="J54" si="176">IFERROR(I54*$D54,0)</f>
        <v>725</v>
      </c>
      <c r="K54" s="397">
        <v>156.5</v>
      </c>
      <c r="L54" s="387">
        <f t="shared" ref="L54:N54" si="177">IFERROR(K54*$D54,0)</f>
        <v>782.5</v>
      </c>
      <c r="M54" s="397">
        <v>170</v>
      </c>
      <c r="N54" s="387">
        <f t="shared" si="177"/>
        <v>850</v>
      </c>
      <c r="O54" s="397">
        <v>118</v>
      </c>
      <c r="P54" s="387">
        <f t="shared" ref="P54:R54" si="178">IFERROR(O54*$D54,0)</f>
        <v>590</v>
      </c>
      <c r="Q54" s="397">
        <v>118</v>
      </c>
      <c r="R54" s="387">
        <f t="shared" si="178"/>
        <v>590</v>
      </c>
    </row>
    <row r="55" spans="1:18" s="242" customFormat="1" collapsed="1">
      <c r="A55" s="247"/>
      <c r="B55" s="335" t="s">
        <v>1420</v>
      </c>
      <c r="C55" s="247"/>
      <c r="D55" s="279"/>
      <c r="E55" s="383"/>
      <c r="F55" s="383">
        <f>SUM(F6:F54)</f>
        <v>1587097.0536022296</v>
      </c>
      <c r="G55" s="398"/>
      <c r="H55" s="383">
        <f>SUM(H6:H54)</f>
        <v>3198250</v>
      </c>
      <c r="I55" s="398"/>
      <c r="J55" s="383">
        <f>SUM(J6:J54)</f>
        <v>8319059</v>
      </c>
      <c r="K55" s="398"/>
      <c r="L55" s="383">
        <f>SUM(L6:L54)</f>
        <v>4716194.5</v>
      </c>
      <c r="M55" s="398"/>
      <c r="N55" s="383">
        <f>SUM(N6:N54)</f>
        <v>3638680</v>
      </c>
      <c r="O55" s="398"/>
      <c r="P55" s="383">
        <f>SUM(P6:P54)</f>
        <v>1531899</v>
      </c>
      <c r="Q55" s="398"/>
      <c r="R55" s="383">
        <f>SUM(R6:R54)</f>
        <v>1531899</v>
      </c>
    </row>
    <row r="56" spans="1:18" s="242" customFormat="1">
      <c r="A56" s="211"/>
      <c r="B56" s="346"/>
      <c r="C56" s="342"/>
      <c r="D56" s="427"/>
      <c r="E56" s="386"/>
      <c r="F56" s="386"/>
      <c r="G56" s="397"/>
      <c r="H56" s="387"/>
      <c r="I56" s="397"/>
      <c r="J56" s="387"/>
      <c r="K56" s="397"/>
      <c r="L56" s="387"/>
      <c r="M56" s="397"/>
      <c r="N56" s="387"/>
      <c r="O56" s="397"/>
      <c r="P56" s="387"/>
      <c r="Q56" s="397"/>
      <c r="R56" s="387"/>
    </row>
    <row r="57" spans="1:18">
      <c r="A57" s="209" t="s">
        <v>27</v>
      </c>
      <c r="B57" s="340" t="s">
        <v>179</v>
      </c>
      <c r="C57" s="209"/>
      <c r="D57" s="425"/>
      <c r="E57" s="383"/>
      <c r="F57" s="383"/>
      <c r="G57" s="393"/>
      <c r="H57" s="383"/>
      <c r="I57" s="393"/>
      <c r="J57" s="393"/>
      <c r="K57" s="393"/>
      <c r="L57" s="393"/>
      <c r="M57" s="393"/>
      <c r="N57" s="393"/>
      <c r="O57" s="393"/>
      <c r="P57" s="393"/>
      <c r="Q57" s="393"/>
      <c r="R57" s="393"/>
    </row>
    <row r="58" spans="1:18" s="242" customFormat="1" ht="76.5" hidden="1" outlineLevel="1">
      <c r="A58" s="211">
        <v>1</v>
      </c>
      <c r="B58" s="210" t="s">
        <v>1421</v>
      </c>
      <c r="C58" s="211"/>
      <c r="D58" s="427"/>
      <c r="E58" s="386"/>
      <c r="F58" s="386"/>
      <c r="G58" s="399"/>
      <c r="H58" s="400"/>
      <c r="I58" s="399"/>
      <c r="J58" s="387"/>
      <c r="K58" s="399">
        <v>0</v>
      </c>
      <c r="L58" s="387"/>
      <c r="M58" s="399">
        <v>0</v>
      </c>
      <c r="N58" s="387"/>
      <c r="O58" s="399"/>
      <c r="P58" s="387"/>
      <c r="Q58" s="399"/>
      <c r="R58" s="387"/>
    </row>
    <row r="59" spans="1:18" s="242" customFormat="1" hidden="1" outlineLevel="1">
      <c r="A59" s="211" t="s">
        <v>1074</v>
      </c>
      <c r="B59" s="210" t="s">
        <v>1422</v>
      </c>
      <c r="C59" s="211" t="s">
        <v>1072</v>
      </c>
      <c r="D59" s="243" t="s">
        <v>1409</v>
      </c>
      <c r="E59" s="385"/>
      <c r="F59" s="385"/>
      <c r="G59" s="399">
        <v>2390</v>
      </c>
      <c r="H59" s="400">
        <f t="shared" ref="H59:H110" si="179">IFERROR(G59*$D59,0)</f>
        <v>0</v>
      </c>
      <c r="I59" s="399">
        <v>3201</v>
      </c>
      <c r="J59" s="387">
        <f t="shared" ref="J59" si="180">IFERROR(I59*$D59,0)</f>
        <v>0</v>
      </c>
      <c r="K59" s="399">
        <v>2877.5</v>
      </c>
      <c r="L59" s="387">
        <f t="shared" ref="L59:N59" si="181">IFERROR(K59*$D59,0)</f>
        <v>0</v>
      </c>
      <c r="M59" s="399"/>
      <c r="N59" s="387">
        <f t="shared" si="181"/>
        <v>0</v>
      </c>
      <c r="O59" s="399">
        <v>550</v>
      </c>
      <c r="P59" s="387">
        <f t="shared" ref="P59:R59" si="182">IFERROR(O59*$D59,0)</f>
        <v>0</v>
      </c>
      <c r="Q59" s="399">
        <v>550</v>
      </c>
      <c r="R59" s="387">
        <f t="shared" si="182"/>
        <v>0</v>
      </c>
    </row>
    <row r="60" spans="1:18" s="242" customFormat="1" hidden="1" outlineLevel="1">
      <c r="A60" s="211" t="s">
        <v>474</v>
      </c>
      <c r="B60" s="210" t="s">
        <v>1423</v>
      </c>
      <c r="C60" s="211" t="s">
        <v>1072</v>
      </c>
      <c r="D60" s="243" t="s">
        <v>1409</v>
      </c>
      <c r="E60" s="385"/>
      <c r="F60" s="385"/>
      <c r="G60" s="399">
        <v>2085</v>
      </c>
      <c r="H60" s="400">
        <f t="shared" si="179"/>
        <v>0</v>
      </c>
      <c r="I60" s="399">
        <v>2701</v>
      </c>
      <c r="J60" s="387">
        <f t="shared" ref="J60" si="183">IFERROR(I60*$D60,0)</f>
        <v>0</v>
      </c>
      <c r="K60" s="399">
        <v>2452.5</v>
      </c>
      <c r="L60" s="387">
        <f t="shared" ref="L60:N60" si="184">IFERROR(K60*$D60,0)</f>
        <v>0</v>
      </c>
      <c r="M60" s="399"/>
      <c r="N60" s="387">
        <f t="shared" si="184"/>
        <v>0</v>
      </c>
      <c r="O60" s="399">
        <v>420</v>
      </c>
      <c r="P60" s="387">
        <f t="shared" ref="P60:R60" si="185">IFERROR(O60*$D60,0)</f>
        <v>0</v>
      </c>
      <c r="Q60" s="399">
        <v>420</v>
      </c>
      <c r="R60" s="387">
        <f t="shared" si="185"/>
        <v>0</v>
      </c>
    </row>
    <row r="61" spans="1:18" s="242" customFormat="1" hidden="1" outlineLevel="1">
      <c r="A61" s="211" t="s">
        <v>475</v>
      </c>
      <c r="B61" s="210" t="s">
        <v>1424</v>
      </c>
      <c r="C61" s="211" t="s">
        <v>1072</v>
      </c>
      <c r="D61" s="243" t="s">
        <v>1409</v>
      </c>
      <c r="E61" s="385"/>
      <c r="F61" s="385"/>
      <c r="G61" s="399">
        <v>935</v>
      </c>
      <c r="H61" s="400">
        <f t="shared" si="179"/>
        <v>0</v>
      </c>
      <c r="I61" s="399">
        <v>1206</v>
      </c>
      <c r="J61" s="387">
        <f t="shared" ref="J61" si="186">IFERROR(I61*$D61,0)</f>
        <v>0</v>
      </c>
      <c r="K61" s="399">
        <v>1068</v>
      </c>
      <c r="L61" s="387">
        <f t="shared" ref="L61:N61" si="187">IFERROR(K61*$D61,0)</f>
        <v>0</v>
      </c>
      <c r="M61" s="399"/>
      <c r="N61" s="387">
        <f t="shared" si="187"/>
        <v>0</v>
      </c>
      <c r="O61" s="399">
        <v>1175</v>
      </c>
      <c r="P61" s="387">
        <f t="shared" ref="P61:R61" si="188">IFERROR(O61*$D61,0)</f>
        <v>0</v>
      </c>
      <c r="Q61" s="399">
        <v>1175</v>
      </c>
      <c r="R61" s="387">
        <f t="shared" si="188"/>
        <v>0</v>
      </c>
    </row>
    <row r="62" spans="1:18" s="242" customFormat="1" hidden="1" outlineLevel="1">
      <c r="A62" s="211" t="s">
        <v>476</v>
      </c>
      <c r="B62" s="210" t="s">
        <v>1721</v>
      </c>
      <c r="C62" s="211" t="s">
        <v>1072</v>
      </c>
      <c r="D62" s="243" t="s">
        <v>1409</v>
      </c>
      <c r="E62" s="385"/>
      <c r="F62" s="385"/>
      <c r="G62" s="399">
        <v>550</v>
      </c>
      <c r="H62" s="400">
        <f t="shared" si="179"/>
        <v>0</v>
      </c>
      <c r="I62" s="399">
        <v>757</v>
      </c>
      <c r="J62" s="387">
        <f t="shared" ref="J62" si="189">IFERROR(I62*$D62,0)</f>
        <v>0</v>
      </c>
      <c r="K62" s="399">
        <v>665</v>
      </c>
      <c r="L62" s="387">
        <f t="shared" ref="L62:N62" si="190">IFERROR(K62*$D62,0)</f>
        <v>0</v>
      </c>
      <c r="M62" s="399"/>
      <c r="N62" s="387">
        <f t="shared" si="190"/>
        <v>0</v>
      </c>
      <c r="O62" s="399">
        <v>750</v>
      </c>
      <c r="P62" s="387">
        <f t="shared" ref="P62:R62" si="191">IFERROR(O62*$D62,0)</f>
        <v>0</v>
      </c>
      <c r="Q62" s="399">
        <v>750</v>
      </c>
      <c r="R62" s="387">
        <f t="shared" si="191"/>
        <v>0</v>
      </c>
    </row>
    <row r="63" spans="1:18" s="242" customFormat="1" hidden="1" outlineLevel="1">
      <c r="A63" s="211" t="s">
        <v>477</v>
      </c>
      <c r="B63" s="210" t="s">
        <v>1425</v>
      </c>
      <c r="C63" s="211" t="s">
        <v>1072</v>
      </c>
      <c r="D63" s="243" t="s">
        <v>1409</v>
      </c>
      <c r="E63" s="385"/>
      <c r="F63" s="385"/>
      <c r="G63" s="399">
        <v>385</v>
      </c>
      <c r="H63" s="400">
        <f t="shared" si="179"/>
        <v>0</v>
      </c>
      <c r="I63" s="399">
        <v>543</v>
      </c>
      <c r="J63" s="387">
        <f t="shared" ref="J63" si="192">IFERROR(I63*$D63,0)</f>
        <v>0</v>
      </c>
      <c r="K63" s="399">
        <v>476.5</v>
      </c>
      <c r="L63" s="387">
        <f t="shared" ref="L63:N63" si="193">IFERROR(K63*$D63,0)</f>
        <v>0</v>
      </c>
      <c r="M63" s="399"/>
      <c r="N63" s="387">
        <f t="shared" si="193"/>
        <v>0</v>
      </c>
      <c r="O63" s="399">
        <v>685</v>
      </c>
      <c r="P63" s="387">
        <f t="shared" ref="P63:R63" si="194">IFERROR(O63*$D63,0)</f>
        <v>0</v>
      </c>
      <c r="Q63" s="399">
        <v>685</v>
      </c>
      <c r="R63" s="387">
        <f t="shared" si="194"/>
        <v>0</v>
      </c>
    </row>
    <row r="64" spans="1:18" s="242" customFormat="1" ht="76.5" hidden="1" outlineLevel="1">
      <c r="A64" s="211">
        <v>2</v>
      </c>
      <c r="B64" s="210" t="s">
        <v>1426</v>
      </c>
      <c r="C64" s="211"/>
      <c r="D64" s="243"/>
      <c r="E64" s="385"/>
      <c r="F64" s="385"/>
      <c r="G64" s="399"/>
      <c r="H64" s="400">
        <f t="shared" si="179"/>
        <v>0</v>
      </c>
      <c r="I64" s="399"/>
      <c r="J64" s="387">
        <f t="shared" ref="J64" si="195">IFERROR(I64*$D64,0)</f>
        <v>0</v>
      </c>
      <c r="K64" s="399">
        <v>0</v>
      </c>
      <c r="L64" s="387">
        <f t="shared" ref="L64:N64" si="196">IFERROR(K64*$D64,0)</f>
        <v>0</v>
      </c>
      <c r="M64" s="399"/>
      <c r="N64" s="387">
        <f t="shared" si="196"/>
        <v>0</v>
      </c>
      <c r="O64" s="399"/>
      <c r="P64" s="387">
        <f t="shared" ref="P64:R64" si="197">IFERROR(O64*$D64,0)</f>
        <v>0</v>
      </c>
      <c r="Q64" s="399"/>
      <c r="R64" s="387">
        <f t="shared" si="197"/>
        <v>0</v>
      </c>
    </row>
    <row r="65" spans="1:18" s="242" customFormat="1" hidden="1" outlineLevel="1">
      <c r="A65" s="211" t="s">
        <v>1074</v>
      </c>
      <c r="B65" s="210" t="s">
        <v>1101</v>
      </c>
      <c r="C65" s="211" t="s">
        <v>1072</v>
      </c>
      <c r="D65" s="243" t="s">
        <v>1409</v>
      </c>
      <c r="E65" s="385"/>
      <c r="F65" s="385"/>
      <c r="G65" s="399">
        <v>1350</v>
      </c>
      <c r="H65" s="400">
        <f t="shared" si="179"/>
        <v>0</v>
      </c>
      <c r="I65" s="399">
        <v>1799</v>
      </c>
      <c r="J65" s="387">
        <f t="shared" ref="J65" si="198">IFERROR(I65*$D65,0)</f>
        <v>0</v>
      </c>
      <c r="K65" s="399">
        <v>1323</v>
      </c>
      <c r="L65" s="387">
        <f t="shared" ref="L65:N65" si="199">IFERROR(K65*$D65,0)</f>
        <v>0</v>
      </c>
      <c r="M65" s="399"/>
      <c r="N65" s="387">
        <f t="shared" si="199"/>
        <v>0</v>
      </c>
      <c r="O65" s="399">
        <v>3800</v>
      </c>
      <c r="P65" s="387">
        <f t="shared" ref="P65:R65" si="200">IFERROR(O65*$D65,0)</f>
        <v>0</v>
      </c>
      <c r="Q65" s="399">
        <v>3800</v>
      </c>
      <c r="R65" s="387">
        <f t="shared" si="200"/>
        <v>0</v>
      </c>
    </row>
    <row r="66" spans="1:18" s="242" customFormat="1" ht="51" hidden="1" outlineLevel="1">
      <c r="A66" s="211">
        <v>3</v>
      </c>
      <c r="B66" s="210" t="s">
        <v>1427</v>
      </c>
      <c r="C66" s="342"/>
      <c r="D66" s="427"/>
      <c r="E66" s="385"/>
      <c r="F66" s="386"/>
      <c r="G66" s="396"/>
      <c r="H66" s="400">
        <f t="shared" si="179"/>
        <v>0</v>
      </c>
      <c r="I66" s="396"/>
      <c r="J66" s="387">
        <f t="shared" ref="J66" si="201">IFERROR(I66*$D66,0)</f>
        <v>0</v>
      </c>
      <c r="K66" s="396">
        <v>0</v>
      </c>
      <c r="L66" s="387">
        <f t="shared" ref="L66:N66" si="202">IFERROR(K66*$D66,0)</f>
        <v>0</v>
      </c>
      <c r="M66" s="396"/>
      <c r="N66" s="387">
        <f t="shared" si="202"/>
        <v>0</v>
      </c>
      <c r="O66" s="396"/>
      <c r="P66" s="387">
        <f t="shared" ref="P66:R66" si="203">IFERROR(O66*$D66,0)</f>
        <v>0</v>
      </c>
      <c r="Q66" s="396"/>
      <c r="R66" s="387">
        <f t="shared" si="203"/>
        <v>0</v>
      </c>
    </row>
    <row r="67" spans="1:18" s="242" customFormat="1" hidden="1" outlineLevel="1">
      <c r="A67" s="211" t="s">
        <v>1074</v>
      </c>
      <c r="B67" s="210" t="s">
        <v>1428</v>
      </c>
      <c r="C67" s="211" t="s">
        <v>162</v>
      </c>
      <c r="D67" s="243" t="s">
        <v>1409</v>
      </c>
      <c r="E67" s="385"/>
      <c r="F67" s="385"/>
      <c r="G67" s="399"/>
      <c r="H67" s="400">
        <f t="shared" si="179"/>
        <v>0</v>
      </c>
      <c r="I67" s="399">
        <v>3281</v>
      </c>
      <c r="J67" s="387">
        <f t="shared" ref="J67" si="204">IFERROR(I67*$D67,0)</f>
        <v>0</v>
      </c>
      <c r="K67" s="399">
        <v>2730</v>
      </c>
      <c r="L67" s="387">
        <f t="shared" ref="L67:N67" si="205">IFERROR(K67*$D67,0)</f>
        <v>0</v>
      </c>
      <c r="M67" s="399"/>
      <c r="N67" s="387">
        <f t="shared" si="205"/>
        <v>0</v>
      </c>
      <c r="O67" s="399">
        <v>4000</v>
      </c>
      <c r="P67" s="387">
        <f t="shared" ref="P67:R67" si="206">IFERROR(O67*$D67,0)</f>
        <v>0</v>
      </c>
      <c r="Q67" s="399">
        <v>4000</v>
      </c>
      <c r="R67" s="387">
        <f t="shared" si="206"/>
        <v>0</v>
      </c>
    </row>
    <row r="68" spans="1:18" s="242" customFormat="1" hidden="1" outlineLevel="1">
      <c r="A68" s="211" t="s">
        <v>474</v>
      </c>
      <c r="B68" s="210" t="s">
        <v>1422</v>
      </c>
      <c r="C68" s="211" t="s">
        <v>162</v>
      </c>
      <c r="D68" s="243" t="s">
        <v>1409</v>
      </c>
      <c r="E68" s="385"/>
      <c r="F68" s="385"/>
      <c r="G68" s="399">
        <v>1940</v>
      </c>
      <c r="H68" s="400">
        <f t="shared" si="179"/>
        <v>0</v>
      </c>
      <c r="I68" s="399">
        <v>2689</v>
      </c>
      <c r="J68" s="387">
        <f t="shared" ref="J68" si="207">IFERROR(I68*$D68,0)</f>
        <v>0</v>
      </c>
      <c r="K68" s="399">
        <v>1658.5</v>
      </c>
      <c r="L68" s="387">
        <f t="shared" ref="L68:N68" si="208">IFERROR(K68*$D68,0)</f>
        <v>0</v>
      </c>
      <c r="M68" s="399"/>
      <c r="N68" s="387">
        <f t="shared" si="208"/>
        <v>0</v>
      </c>
      <c r="O68" s="399">
        <v>4485</v>
      </c>
      <c r="P68" s="387">
        <f t="shared" ref="P68:R68" si="209">IFERROR(O68*$D68,0)</f>
        <v>0</v>
      </c>
      <c r="Q68" s="399">
        <v>4485</v>
      </c>
      <c r="R68" s="387">
        <f t="shared" si="209"/>
        <v>0</v>
      </c>
    </row>
    <row r="69" spans="1:18" s="242" customFormat="1" hidden="1" outlineLevel="1">
      <c r="A69" s="211" t="s">
        <v>475</v>
      </c>
      <c r="B69" s="210" t="s">
        <v>1423</v>
      </c>
      <c r="C69" s="211" t="s">
        <v>162</v>
      </c>
      <c r="D69" s="243" t="s">
        <v>1409</v>
      </c>
      <c r="E69" s="385"/>
      <c r="F69" s="385"/>
      <c r="G69" s="399">
        <v>1700</v>
      </c>
      <c r="H69" s="400">
        <f t="shared" si="179"/>
        <v>0</v>
      </c>
      <c r="I69" s="399">
        <v>1826</v>
      </c>
      <c r="J69" s="387">
        <f t="shared" ref="J69" si="210">IFERROR(I69*$D69,0)</f>
        <v>0</v>
      </c>
      <c r="K69" s="399">
        <v>1695</v>
      </c>
      <c r="L69" s="387">
        <f t="shared" ref="L69:N69" si="211">IFERROR(K69*$D69,0)</f>
        <v>0</v>
      </c>
      <c r="M69" s="399"/>
      <c r="N69" s="387">
        <f t="shared" si="211"/>
        <v>0</v>
      </c>
      <c r="O69" s="399">
        <v>3800</v>
      </c>
      <c r="P69" s="387">
        <f t="shared" ref="P69:R69" si="212">IFERROR(O69*$D69,0)</f>
        <v>0</v>
      </c>
      <c r="Q69" s="399">
        <v>3800</v>
      </c>
      <c r="R69" s="387">
        <f t="shared" si="212"/>
        <v>0</v>
      </c>
    </row>
    <row r="70" spans="1:18" s="242" customFormat="1" hidden="1" outlineLevel="1">
      <c r="A70" s="211" t="s">
        <v>476</v>
      </c>
      <c r="B70" s="210" t="s">
        <v>1424</v>
      </c>
      <c r="C70" s="211" t="s">
        <v>162</v>
      </c>
      <c r="D70" s="243" t="s">
        <v>1409</v>
      </c>
      <c r="E70" s="385"/>
      <c r="F70" s="385"/>
      <c r="G70" s="399">
        <v>1300</v>
      </c>
      <c r="H70" s="400">
        <f t="shared" si="179"/>
        <v>0</v>
      </c>
      <c r="I70" s="399">
        <v>1085</v>
      </c>
      <c r="J70" s="387">
        <f t="shared" ref="J70" si="213">IFERROR(I70*$D70,0)</f>
        <v>0</v>
      </c>
      <c r="K70" s="399">
        <v>1271</v>
      </c>
      <c r="L70" s="387">
        <f t="shared" ref="L70:N70" si="214">IFERROR(K70*$D70,0)</f>
        <v>0</v>
      </c>
      <c r="M70" s="399"/>
      <c r="N70" s="387">
        <f t="shared" si="214"/>
        <v>0</v>
      </c>
      <c r="O70" s="399">
        <v>3500</v>
      </c>
      <c r="P70" s="387">
        <f t="shared" ref="P70:R70" si="215">IFERROR(O70*$D70,0)</f>
        <v>0</v>
      </c>
      <c r="Q70" s="399">
        <v>3500</v>
      </c>
      <c r="R70" s="387">
        <f t="shared" si="215"/>
        <v>0</v>
      </c>
    </row>
    <row r="71" spans="1:18" s="242" customFormat="1" hidden="1" outlineLevel="1">
      <c r="A71" s="211" t="s">
        <v>477</v>
      </c>
      <c r="B71" s="210" t="s">
        <v>1721</v>
      </c>
      <c r="C71" s="211" t="s">
        <v>162</v>
      </c>
      <c r="D71" s="243" t="s">
        <v>1409</v>
      </c>
      <c r="E71" s="385"/>
      <c r="F71" s="385"/>
      <c r="G71" s="399">
        <v>1250</v>
      </c>
      <c r="H71" s="400">
        <f t="shared" si="179"/>
        <v>0</v>
      </c>
      <c r="I71" s="399">
        <v>851</v>
      </c>
      <c r="J71" s="387">
        <f t="shared" ref="J71" si="216">IFERROR(I71*$D71,0)</f>
        <v>0</v>
      </c>
      <c r="K71" s="399">
        <v>1178.5</v>
      </c>
      <c r="L71" s="387">
        <f t="shared" ref="L71:N71" si="217">IFERROR(K71*$D71,0)</f>
        <v>0</v>
      </c>
      <c r="M71" s="399"/>
      <c r="N71" s="387">
        <f t="shared" si="217"/>
        <v>0</v>
      </c>
      <c r="O71" s="399">
        <v>1200</v>
      </c>
      <c r="P71" s="387">
        <f t="shared" ref="P71:R71" si="218">IFERROR(O71*$D71,0)</f>
        <v>0</v>
      </c>
      <c r="Q71" s="399">
        <v>1200</v>
      </c>
      <c r="R71" s="387">
        <f t="shared" si="218"/>
        <v>0</v>
      </c>
    </row>
    <row r="72" spans="1:18" s="242" customFormat="1" hidden="1" outlineLevel="1">
      <c r="A72" s="211" t="s">
        <v>478</v>
      </c>
      <c r="B72" s="210" t="s">
        <v>1425</v>
      </c>
      <c r="C72" s="211" t="s">
        <v>162</v>
      </c>
      <c r="D72" s="243" t="s">
        <v>1409</v>
      </c>
      <c r="E72" s="385"/>
      <c r="F72" s="385"/>
      <c r="G72" s="399">
        <v>1170</v>
      </c>
      <c r="H72" s="400">
        <f t="shared" si="179"/>
        <v>0</v>
      </c>
      <c r="I72" s="399">
        <v>757</v>
      </c>
      <c r="J72" s="387">
        <f t="shared" ref="J72" si="219">IFERROR(I72*$D72,0)</f>
        <v>0</v>
      </c>
      <c r="K72" s="399">
        <v>1178.5</v>
      </c>
      <c r="L72" s="387">
        <f t="shared" ref="L72:N72" si="220">IFERROR(K72*$D72,0)</f>
        <v>0</v>
      </c>
      <c r="M72" s="399"/>
      <c r="N72" s="387">
        <f t="shared" si="220"/>
        <v>0</v>
      </c>
      <c r="O72" s="399">
        <v>1050</v>
      </c>
      <c r="P72" s="387">
        <f t="shared" ref="P72:R72" si="221">IFERROR(O72*$D72,0)</f>
        <v>0</v>
      </c>
      <c r="Q72" s="399">
        <v>1050</v>
      </c>
      <c r="R72" s="387">
        <f t="shared" si="221"/>
        <v>0</v>
      </c>
    </row>
    <row r="73" spans="1:18" s="242" customFormat="1" ht="76.5" hidden="1" outlineLevel="1">
      <c r="A73" s="211">
        <v>4</v>
      </c>
      <c r="B73" s="210" t="s">
        <v>1429</v>
      </c>
      <c r="C73" s="211"/>
      <c r="D73" s="427"/>
      <c r="E73" s="385"/>
      <c r="F73" s="386"/>
      <c r="G73" s="397"/>
      <c r="H73" s="387">
        <f t="shared" si="179"/>
        <v>0</v>
      </c>
      <c r="I73" s="397"/>
      <c r="J73" s="387">
        <f t="shared" ref="J73" si="222">IFERROR(I73*$D73,0)</f>
        <v>0</v>
      </c>
      <c r="K73" s="397">
        <v>0</v>
      </c>
      <c r="L73" s="387">
        <f t="shared" ref="L73:N73" si="223">IFERROR(K73*$D73,0)</f>
        <v>0</v>
      </c>
      <c r="M73" s="397"/>
      <c r="N73" s="387">
        <f t="shared" si="223"/>
        <v>0</v>
      </c>
      <c r="O73" s="397"/>
      <c r="P73" s="387">
        <f t="shared" ref="P73:R73" si="224">IFERROR(O73*$D73,0)</f>
        <v>0</v>
      </c>
      <c r="Q73" s="397"/>
      <c r="R73" s="387">
        <f t="shared" si="224"/>
        <v>0</v>
      </c>
    </row>
    <row r="74" spans="1:18" s="242" customFormat="1" hidden="1" outlineLevel="1">
      <c r="A74" s="211" t="s">
        <v>1074</v>
      </c>
      <c r="B74" s="210" t="s">
        <v>1430</v>
      </c>
      <c r="C74" s="211" t="s">
        <v>1072</v>
      </c>
      <c r="D74" s="243" t="s">
        <v>1409</v>
      </c>
      <c r="E74" s="385"/>
      <c r="F74" s="385"/>
      <c r="G74" s="397">
        <v>1565</v>
      </c>
      <c r="H74" s="387">
        <f t="shared" si="179"/>
        <v>0</v>
      </c>
      <c r="I74" s="397">
        <v>1982</v>
      </c>
      <c r="J74" s="387">
        <f t="shared" ref="J74" si="225">IFERROR(I74*$D74,0)</f>
        <v>0</v>
      </c>
      <c r="K74" s="397">
        <v>1955</v>
      </c>
      <c r="L74" s="387">
        <f t="shared" ref="L74:N74" si="226">IFERROR(K74*$D74,0)</f>
        <v>0</v>
      </c>
      <c r="M74" s="397"/>
      <c r="N74" s="387">
        <f t="shared" si="226"/>
        <v>0</v>
      </c>
      <c r="O74" s="397">
        <v>4485</v>
      </c>
      <c r="P74" s="387">
        <f t="shared" ref="P74:R74" si="227">IFERROR(O74*$D74,0)</f>
        <v>0</v>
      </c>
      <c r="Q74" s="397">
        <v>4485</v>
      </c>
      <c r="R74" s="387">
        <f t="shared" si="227"/>
        <v>0</v>
      </c>
    </row>
    <row r="75" spans="1:18" s="242" customFormat="1" hidden="1" outlineLevel="1">
      <c r="A75" s="211" t="s">
        <v>474</v>
      </c>
      <c r="B75" s="210" t="s">
        <v>1092</v>
      </c>
      <c r="C75" s="211" t="s">
        <v>1072</v>
      </c>
      <c r="D75" s="243" t="s">
        <v>1409</v>
      </c>
      <c r="E75" s="385"/>
      <c r="F75" s="385"/>
      <c r="G75" s="397">
        <v>970</v>
      </c>
      <c r="H75" s="387">
        <f t="shared" si="179"/>
        <v>0</v>
      </c>
      <c r="I75" s="397">
        <v>1272</v>
      </c>
      <c r="J75" s="387">
        <f t="shared" ref="J75" si="228">IFERROR(I75*$D75,0)</f>
        <v>0</v>
      </c>
      <c r="K75" s="397">
        <v>1247</v>
      </c>
      <c r="L75" s="387">
        <f t="shared" ref="L75:N75" si="229">IFERROR(K75*$D75,0)</f>
        <v>0</v>
      </c>
      <c r="M75" s="397"/>
      <c r="N75" s="387">
        <f t="shared" si="229"/>
        <v>0</v>
      </c>
      <c r="O75" s="397">
        <v>3770</v>
      </c>
      <c r="P75" s="387">
        <f t="shared" ref="P75:R75" si="230">IFERROR(O75*$D75,0)</f>
        <v>0</v>
      </c>
      <c r="Q75" s="397">
        <v>3770</v>
      </c>
      <c r="R75" s="387">
        <f t="shared" si="230"/>
        <v>0</v>
      </c>
    </row>
    <row r="76" spans="1:18" s="242" customFormat="1" hidden="1" outlineLevel="1">
      <c r="A76" s="211" t="s">
        <v>475</v>
      </c>
      <c r="B76" s="210" t="s">
        <v>1093</v>
      </c>
      <c r="C76" s="211" t="s">
        <v>1072</v>
      </c>
      <c r="D76" s="243" t="s">
        <v>1409</v>
      </c>
      <c r="E76" s="385"/>
      <c r="F76" s="385"/>
      <c r="G76" s="397">
        <v>690</v>
      </c>
      <c r="H76" s="387">
        <f t="shared" si="179"/>
        <v>0</v>
      </c>
      <c r="I76" s="397">
        <v>924</v>
      </c>
      <c r="J76" s="387">
        <f t="shared" ref="J76" si="231">IFERROR(I76*$D76,0)</f>
        <v>0</v>
      </c>
      <c r="K76" s="397">
        <v>846.5</v>
      </c>
      <c r="L76" s="387">
        <f t="shared" ref="L76:N76" si="232">IFERROR(K76*$D76,0)</f>
        <v>0</v>
      </c>
      <c r="M76" s="397"/>
      <c r="N76" s="387">
        <f t="shared" si="232"/>
        <v>0</v>
      </c>
      <c r="O76" s="397">
        <v>3520</v>
      </c>
      <c r="P76" s="387">
        <f t="shared" ref="P76:R76" si="233">IFERROR(O76*$D76,0)</f>
        <v>0</v>
      </c>
      <c r="Q76" s="397">
        <v>3520</v>
      </c>
      <c r="R76" s="387">
        <f t="shared" si="233"/>
        <v>0</v>
      </c>
    </row>
    <row r="77" spans="1:18" s="242" customFormat="1" hidden="1" outlineLevel="1">
      <c r="A77" s="211" t="s">
        <v>476</v>
      </c>
      <c r="B77" s="210" t="s">
        <v>1094</v>
      </c>
      <c r="C77" s="211" t="s">
        <v>1072</v>
      </c>
      <c r="D77" s="243" t="s">
        <v>1409</v>
      </c>
      <c r="E77" s="385"/>
      <c r="F77" s="385"/>
      <c r="G77" s="397">
        <v>380</v>
      </c>
      <c r="H77" s="387">
        <f t="shared" si="179"/>
        <v>0</v>
      </c>
      <c r="I77" s="397">
        <v>529</v>
      </c>
      <c r="J77" s="387">
        <f t="shared" ref="J77" si="234">IFERROR(I77*$D77,0)</f>
        <v>0</v>
      </c>
      <c r="K77" s="397">
        <v>454.5</v>
      </c>
      <c r="L77" s="387">
        <f t="shared" ref="L77:N77" si="235">IFERROR(K77*$D77,0)</f>
        <v>0</v>
      </c>
      <c r="M77" s="397"/>
      <c r="N77" s="387">
        <f t="shared" si="235"/>
        <v>0</v>
      </c>
      <c r="O77" s="397">
        <v>4500</v>
      </c>
      <c r="P77" s="387">
        <f t="shared" ref="P77:R77" si="236">IFERROR(O77*$D77,0)</f>
        <v>0</v>
      </c>
      <c r="Q77" s="397">
        <v>4500</v>
      </c>
      <c r="R77" s="387">
        <f t="shared" si="236"/>
        <v>0</v>
      </c>
    </row>
    <row r="78" spans="1:18" s="242" customFormat="1" hidden="1" outlineLevel="1">
      <c r="A78" s="211" t="s">
        <v>477</v>
      </c>
      <c r="B78" s="210" t="s">
        <v>1095</v>
      </c>
      <c r="C78" s="211" t="s">
        <v>1072</v>
      </c>
      <c r="D78" s="243" t="s">
        <v>1409</v>
      </c>
      <c r="E78" s="385"/>
      <c r="F78" s="385"/>
      <c r="G78" s="397">
        <v>275</v>
      </c>
      <c r="H78" s="387">
        <f t="shared" si="179"/>
        <v>0</v>
      </c>
      <c r="I78" s="397">
        <v>435</v>
      </c>
      <c r="J78" s="387">
        <f t="shared" ref="J78" si="237">IFERROR(I78*$D78,0)</f>
        <v>0</v>
      </c>
      <c r="K78" s="397">
        <v>351.5</v>
      </c>
      <c r="L78" s="387">
        <f t="shared" ref="L78:N78" si="238">IFERROR(K78*$D78,0)</f>
        <v>0</v>
      </c>
      <c r="M78" s="397"/>
      <c r="N78" s="387">
        <f t="shared" si="238"/>
        <v>0</v>
      </c>
      <c r="O78" s="397">
        <v>4200</v>
      </c>
      <c r="P78" s="387">
        <f t="shared" ref="P78:R78" si="239">IFERROR(O78*$D78,0)</f>
        <v>0</v>
      </c>
      <c r="Q78" s="397">
        <v>4200</v>
      </c>
      <c r="R78" s="387">
        <f t="shared" si="239"/>
        <v>0</v>
      </c>
    </row>
    <row r="79" spans="1:18" s="242" customFormat="1" hidden="1" outlineLevel="1">
      <c r="A79" s="211" t="s">
        <v>478</v>
      </c>
      <c r="B79" s="210" t="s">
        <v>1096</v>
      </c>
      <c r="C79" s="211" t="s">
        <v>1072</v>
      </c>
      <c r="D79" s="243">
        <v>40</v>
      </c>
      <c r="E79" s="385">
        <v>750.17686408500003</v>
      </c>
      <c r="F79" s="385">
        <f t="shared" ref="F79" si="240">IFERROR(E79*$D79,0)</f>
        <v>30007.074563400001</v>
      </c>
      <c r="G79" s="397">
        <v>970</v>
      </c>
      <c r="H79" s="387">
        <f t="shared" si="179"/>
        <v>38800</v>
      </c>
      <c r="I79" s="397">
        <v>1207</v>
      </c>
      <c r="J79" s="387">
        <f t="shared" ref="J79" si="241">IFERROR(I79*$D79,0)</f>
        <v>48280</v>
      </c>
      <c r="K79" s="397">
        <v>1123.5</v>
      </c>
      <c r="L79" s="387">
        <f t="shared" ref="L79:N79" si="242">IFERROR(K79*$D79,0)</f>
        <v>44940</v>
      </c>
      <c r="M79" s="397">
        <v>980</v>
      </c>
      <c r="N79" s="387">
        <f t="shared" si="242"/>
        <v>39200</v>
      </c>
      <c r="O79" s="397">
        <v>1150</v>
      </c>
      <c r="P79" s="387">
        <f t="shared" ref="P79:R79" si="243">IFERROR(O79*$D79,0)</f>
        <v>46000</v>
      </c>
      <c r="Q79" s="397">
        <v>1150</v>
      </c>
      <c r="R79" s="387">
        <f t="shared" si="243"/>
        <v>46000</v>
      </c>
    </row>
    <row r="80" spans="1:18" s="242" customFormat="1" hidden="1" outlineLevel="1">
      <c r="A80" s="211" t="s">
        <v>479</v>
      </c>
      <c r="B80" s="210" t="s">
        <v>1097</v>
      </c>
      <c r="C80" s="211" t="s">
        <v>1072</v>
      </c>
      <c r="D80" s="243">
        <v>20</v>
      </c>
      <c r="E80" s="385">
        <v>495.03918106499992</v>
      </c>
      <c r="F80" s="385">
        <f t="shared" ref="F80" si="244">IFERROR(E80*$D80,0)</f>
        <v>9900.7836212999991</v>
      </c>
      <c r="G80" s="397">
        <v>670</v>
      </c>
      <c r="H80" s="387">
        <f t="shared" si="179"/>
        <v>13400</v>
      </c>
      <c r="I80" s="397">
        <v>862</v>
      </c>
      <c r="J80" s="387">
        <f t="shared" ref="J80" si="245">IFERROR(I80*$D80,0)</f>
        <v>17240</v>
      </c>
      <c r="K80" s="397">
        <v>770</v>
      </c>
      <c r="L80" s="387">
        <f t="shared" ref="L80:N80" si="246">IFERROR(K80*$D80,0)</f>
        <v>15400</v>
      </c>
      <c r="M80" s="397">
        <v>650</v>
      </c>
      <c r="N80" s="387">
        <f t="shared" si="246"/>
        <v>13000</v>
      </c>
      <c r="O80" s="397">
        <v>1087</v>
      </c>
      <c r="P80" s="387">
        <f t="shared" ref="P80:R80" si="247">IFERROR(O80*$D80,0)</f>
        <v>21740</v>
      </c>
      <c r="Q80" s="397">
        <v>1087</v>
      </c>
      <c r="R80" s="387">
        <f t="shared" si="247"/>
        <v>21740</v>
      </c>
    </row>
    <row r="81" spans="1:18" s="242" customFormat="1" hidden="1" outlineLevel="1">
      <c r="A81" s="211" t="s">
        <v>480</v>
      </c>
      <c r="B81" s="210" t="s">
        <v>1098</v>
      </c>
      <c r="C81" s="211" t="s">
        <v>1072</v>
      </c>
      <c r="D81" s="243">
        <v>160</v>
      </c>
      <c r="E81" s="385">
        <v>356.67680169000005</v>
      </c>
      <c r="F81" s="385">
        <f t="shared" ref="F81" si="248">IFERROR(E81*$D81,0)</f>
        <v>57068.288270400008</v>
      </c>
      <c r="G81" s="397">
        <v>420</v>
      </c>
      <c r="H81" s="387">
        <f t="shared" si="179"/>
        <v>67200</v>
      </c>
      <c r="I81" s="397">
        <v>573</v>
      </c>
      <c r="J81" s="387">
        <f t="shared" ref="J81" si="249">IFERROR(I81*$D81,0)</f>
        <v>91680</v>
      </c>
      <c r="K81" s="397">
        <v>485</v>
      </c>
      <c r="L81" s="387">
        <f t="shared" ref="L81:N81" si="250">IFERROR(K81*$D81,0)</f>
        <v>77600</v>
      </c>
      <c r="M81" s="397">
        <v>420</v>
      </c>
      <c r="N81" s="387">
        <f t="shared" si="250"/>
        <v>67200</v>
      </c>
      <c r="O81" s="397">
        <v>795</v>
      </c>
      <c r="P81" s="387">
        <f t="shared" ref="P81:R81" si="251">IFERROR(O81*$D81,0)</f>
        <v>127200</v>
      </c>
      <c r="Q81" s="397">
        <v>795</v>
      </c>
      <c r="R81" s="387">
        <f t="shared" si="251"/>
        <v>127200</v>
      </c>
    </row>
    <row r="82" spans="1:18" s="242" customFormat="1" hidden="1" outlineLevel="1">
      <c r="A82" s="211" t="s">
        <v>481</v>
      </c>
      <c r="B82" s="210" t="s">
        <v>1099</v>
      </c>
      <c r="C82" s="211" t="s">
        <v>1072</v>
      </c>
      <c r="D82" s="243">
        <v>50</v>
      </c>
      <c r="E82" s="385">
        <v>261.19651816499999</v>
      </c>
      <c r="F82" s="385">
        <f t="shared" ref="F82" si="252">IFERROR(E82*$D82,0)</f>
        <v>13059.825908249999</v>
      </c>
      <c r="G82" s="397">
        <v>300</v>
      </c>
      <c r="H82" s="387">
        <f t="shared" si="179"/>
        <v>15000</v>
      </c>
      <c r="I82" s="397">
        <v>440</v>
      </c>
      <c r="J82" s="387">
        <f t="shared" ref="J82" si="253">IFERROR(I82*$D82,0)</f>
        <v>22000</v>
      </c>
      <c r="K82" s="397">
        <v>350</v>
      </c>
      <c r="L82" s="387">
        <f t="shared" ref="L82:N82" si="254">IFERROR(K82*$D82,0)</f>
        <v>17500</v>
      </c>
      <c r="M82" s="397">
        <v>300</v>
      </c>
      <c r="N82" s="387">
        <f t="shared" si="254"/>
        <v>15000</v>
      </c>
      <c r="O82" s="397">
        <v>730</v>
      </c>
      <c r="P82" s="387">
        <f t="shared" ref="P82:R82" si="255">IFERROR(O82*$D82,0)</f>
        <v>36500</v>
      </c>
      <c r="Q82" s="397">
        <v>730</v>
      </c>
      <c r="R82" s="387">
        <f t="shared" si="255"/>
        <v>36500</v>
      </c>
    </row>
    <row r="83" spans="1:18" s="242" customFormat="1" hidden="1" outlineLevel="1">
      <c r="A83" s="211" t="s">
        <v>502</v>
      </c>
      <c r="B83" s="210" t="s">
        <v>1100</v>
      </c>
      <c r="C83" s="211" t="s">
        <v>1072</v>
      </c>
      <c r="D83" s="243">
        <v>25</v>
      </c>
      <c r="E83" s="385">
        <v>430.42347694499995</v>
      </c>
      <c r="F83" s="385">
        <f t="shared" ref="F83" si="256">IFERROR(E83*$D83,0)</f>
        <v>10760.586923624998</v>
      </c>
      <c r="G83" s="397">
        <v>520</v>
      </c>
      <c r="H83" s="387">
        <f t="shared" si="179"/>
        <v>13000</v>
      </c>
      <c r="I83" s="397">
        <v>685</v>
      </c>
      <c r="J83" s="387">
        <f t="shared" ref="J83" si="257">IFERROR(I83*$D83,0)</f>
        <v>17125</v>
      </c>
      <c r="K83" s="397">
        <v>585.5</v>
      </c>
      <c r="L83" s="387">
        <f t="shared" ref="L83:N83" si="258">IFERROR(K83*$D83,0)</f>
        <v>14637.5</v>
      </c>
      <c r="M83" s="397">
        <v>520</v>
      </c>
      <c r="N83" s="387">
        <f t="shared" si="258"/>
        <v>13000</v>
      </c>
      <c r="O83" s="397">
        <v>3540</v>
      </c>
      <c r="P83" s="387">
        <f t="shared" ref="P83:R83" si="259">IFERROR(O83*$D83,0)</f>
        <v>88500</v>
      </c>
      <c r="Q83" s="397">
        <v>3540</v>
      </c>
      <c r="R83" s="387">
        <f t="shared" si="259"/>
        <v>88500</v>
      </c>
    </row>
    <row r="84" spans="1:18" s="242" customFormat="1" ht="76.5" hidden="1" outlineLevel="1">
      <c r="A84" s="211">
        <v>5</v>
      </c>
      <c r="B84" s="210" t="s">
        <v>1426</v>
      </c>
      <c r="C84" s="211"/>
      <c r="D84" s="243"/>
      <c r="E84" s="385"/>
      <c r="F84" s="385"/>
      <c r="G84" s="397"/>
      <c r="H84" s="387">
        <f t="shared" si="179"/>
        <v>0</v>
      </c>
      <c r="I84" s="397"/>
      <c r="J84" s="387">
        <f t="shared" ref="J84" si="260">IFERROR(I84*$D84,0)</f>
        <v>0</v>
      </c>
      <c r="K84" s="397">
        <v>0</v>
      </c>
      <c r="L84" s="387">
        <f t="shared" ref="L84:N84" si="261">IFERROR(K84*$D84,0)</f>
        <v>0</v>
      </c>
      <c r="M84" s="397"/>
      <c r="N84" s="387">
        <f t="shared" si="261"/>
        <v>0</v>
      </c>
      <c r="O84" s="397"/>
      <c r="P84" s="387">
        <f t="shared" ref="P84:R84" si="262">IFERROR(O84*$D84,0)</f>
        <v>0</v>
      </c>
      <c r="Q84" s="397"/>
      <c r="R84" s="387">
        <f t="shared" si="262"/>
        <v>0</v>
      </c>
    </row>
    <row r="85" spans="1:18" s="242" customFormat="1" hidden="1" outlineLevel="1">
      <c r="A85" s="211" t="s">
        <v>1074</v>
      </c>
      <c r="B85" s="210" t="s">
        <v>1101</v>
      </c>
      <c r="C85" s="211" t="s">
        <v>1072</v>
      </c>
      <c r="D85" s="243" t="s">
        <v>1409</v>
      </c>
      <c r="E85" s="385"/>
      <c r="F85" s="385"/>
      <c r="G85" s="397">
        <v>1350</v>
      </c>
      <c r="H85" s="387">
        <f t="shared" si="179"/>
        <v>0</v>
      </c>
      <c r="I85" s="397">
        <v>1799</v>
      </c>
      <c r="J85" s="387">
        <f t="shared" ref="J85" si="263">IFERROR(I85*$D85,0)</f>
        <v>0</v>
      </c>
      <c r="K85" s="397">
        <v>1323</v>
      </c>
      <c r="L85" s="387">
        <f t="shared" ref="L85:N85" si="264">IFERROR(K85*$D85,0)</f>
        <v>0</v>
      </c>
      <c r="M85" s="397"/>
      <c r="N85" s="387">
        <f t="shared" si="264"/>
        <v>0</v>
      </c>
      <c r="O85" s="397">
        <v>3800</v>
      </c>
      <c r="P85" s="387">
        <f t="shared" ref="P85:R85" si="265">IFERROR(O85*$D85,0)</f>
        <v>0</v>
      </c>
      <c r="Q85" s="397">
        <v>3800</v>
      </c>
      <c r="R85" s="387">
        <f t="shared" si="265"/>
        <v>0</v>
      </c>
    </row>
    <row r="86" spans="1:18" s="242" customFormat="1" ht="51" hidden="1" outlineLevel="1">
      <c r="A86" s="211">
        <v>6</v>
      </c>
      <c r="B86" s="210" t="s">
        <v>1431</v>
      </c>
      <c r="C86" s="342"/>
      <c r="D86" s="427"/>
      <c r="E86" s="385"/>
      <c r="F86" s="386"/>
      <c r="G86" s="395"/>
      <c r="H86" s="387">
        <f t="shared" si="179"/>
        <v>0</v>
      </c>
      <c r="I86" s="395"/>
      <c r="J86" s="387">
        <f t="shared" ref="J86" si="266">IFERROR(I86*$D86,0)</f>
        <v>0</v>
      </c>
      <c r="K86" s="395">
        <v>0</v>
      </c>
      <c r="L86" s="387">
        <f t="shared" ref="L86:N86" si="267">IFERROR(K86*$D86,0)</f>
        <v>0</v>
      </c>
      <c r="M86" s="395"/>
      <c r="N86" s="387">
        <f t="shared" si="267"/>
        <v>0</v>
      </c>
      <c r="O86" s="395"/>
      <c r="P86" s="387">
        <f t="shared" ref="P86:R86" si="268">IFERROR(O86*$D86,0)</f>
        <v>0</v>
      </c>
      <c r="Q86" s="395"/>
      <c r="R86" s="387">
        <f t="shared" si="268"/>
        <v>0</v>
      </c>
    </row>
    <row r="87" spans="1:18" s="242" customFormat="1" hidden="1" outlineLevel="1">
      <c r="A87" s="211" t="s">
        <v>1074</v>
      </c>
      <c r="B87" s="210" t="s">
        <v>1102</v>
      </c>
      <c r="C87" s="211" t="s">
        <v>1073</v>
      </c>
      <c r="D87" s="243" t="s">
        <v>1409</v>
      </c>
      <c r="E87" s="385"/>
      <c r="F87" s="385"/>
      <c r="G87" s="397">
        <v>3125</v>
      </c>
      <c r="H87" s="387">
        <f t="shared" si="179"/>
        <v>0</v>
      </c>
      <c r="I87" s="397">
        <v>3905</v>
      </c>
      <c r="J87" s="387">
        <f t="shared" ref="J87" si="269">IFERROR(I87*$D87,0)</f>
        <v>0</v>
      </c>
      <c r="K87" s="397">
        <v>3640.5</v>
      </c>
      <c r="L87" s="387">
        <f t="shared" ref="L87:N87" si="270">IFERROR(K87*$D87,0)</f>
        <v>0</v>
      </c>
      <c r="M87" s="397"/>
      <c r="N87" s="387">
        <f t="shared" si="270"/>
        <v>0</v>
      </c>
      <c r="O87" s="397">
        <v>4485</v>
      </c>
      <c r="P87" s="387">
        <f t="shared" ref="P87:R87" si="271">IFERROR(O87*$D87,0)</f>
        <v>0</v>
      </c>
      <c r="Q87" s="397">
        <v>4485</v>
      </c>
      <c r="R87" s="387">
        <f t="shared" si="271"/>
        <v>0</v>
      </c>
    </row>
    <row r="88" spans="1:18" s="242" customFormat="1" hidden="1" outlineLevel="1">
      <c r="A88" s="211" t="s">
        <v>474</v>
      </c>
      <c r="B88" s="210" t="s">
        <v>1092</v>
      </c>
      <c r="C88" s="211" t="s">
        <v>1073</v>
      </c>
      <c r="D88" s="243" t="s">
        <v>1409</v>
      </c>
      <c r="E88" s="385"/>
      <c r="F88" s="385"/>
      <c r="G88" s="397">
        <v>2250</v>
      </c>
      <c r="H88" s="387">
        <f t="shared" si="179"/>
        <v>0</v>
      </c>
      <c r="I88" s="397">
        <v>3289</v>
      </c>
      <c r="J88" s="387">
        <f t="shared" ref="J88" si="272">IFERROR(I88*$D88,0)</f>
        <v>0</v>
      </c>
      <c r="K88" s="397">
        <v>2522</v>
      </c>
      <c r="L88" s="387">
        <f t="shared" ref="L88:N88" si="273">IFERROR(K88*$D88,0)</f>
        <v>0</v>
      </c>
      <c r="M88" s="397"/>
      <c r="N88" s="387">
        <f t="shared" si="273"/>
        <v>0</v>
      </c>
      <c r="O88" s="397">
        <v>3770</v>
      </c>
      <c r="P88" s="387">
        <f t="shared" ref="P88:R88" si="274">IFERROR(O88*$D88,0)</f>
        <v>0</v>
      </c>
      <c r="Q88" s="397">
        <v>3770</v>
      </c>
      <c r="R88" s="387">
        <f t="shared" si="274"/>
        <v>0</v>
      </c>
    </row>
    <row r="89" spans="1:18" s="242" customFormat="1" hidden="1" outlineLevel="1">
      <c r="A89" s="211" t="s">
        <v>475</v>
      </c>
      <c r="B89" s="210" t="s">
        <v>1093</v>
      </c>
      <c r="C89" s="211" t="s">
        <v>1073</v>
      </c>
      <c r="D89" s="243" t="s">
        <v>1409</v>
      </c>
      <c r="E89" s="385"/>
      <c r="F89" s="385"/>
      <c r="G89" s="397">
        <v>1190</v>
      </c>
      <c r="H89" s="387">
        <f t="shared" si="179"/>
        <v>0</v>
      </c>
      <c r="I89" s="397">
        <v>2267</v>
      </c>
      <c r="J89" s="387">
        <f t="shared" ref="J89" si="275">IFERROR(I89*$D89,0)</f>
        <v>0</v>
      </c>
      <c r="K89" s="397">
        <v>2219.5</v>
      </c>
      <c r="L89" s="387">
        <f t="shared" ref="L89:N89" si="276">IFERROR(K89*$D89,0)</f>
        <v>0</v>
      </c>
      <c r="M89" s="397"/>
      <c r="N89" s="387">
        <f t="shared" si="276"/>
        <v>0</v>
      </c>
      <c r="O89" s="397">
        <v>3520</v>
      </c>
      <c r="P89" s="387">
        <f t="shared" ref="P89:R89" si="277">IFERROR(O89*$D89,0)</f>
        <v>0</v>
      </c>
      <c r="Q89" s="397">
        <v>3520</v>
      </c>
      <c r="R89" s="387">
        <f t="shared" si="277"/>
        <v>0</v>
      </c>
    </row>
    <row r="90" spans="1:18" s="242" customFormat="1" hidden="1" outlineLevel="1">
      <c r="A90" s="211" t="s">
        <v>476</v>
      </c>
      <c r="B90" s="210" t="s">
        <v>1094</v>
      </c>
      <c r="C90" s="211" t="s">
        <v>1073</v>
      </c>
      <c r="D90" s="243" t="s">
        <v>1409</v>
      </c>
      <c r="E90" s="385"/>
      <c r="F90" s="385"/>
      <c r="G90" s="397">
        <v>600</v>
      </c>
      <c r="H90" s="387">
        <f t="shared" si="179"/>
        <v>0</v>
      </c>
      <c r="I90" s="397">
        <v>1069</v>
      </c>
      <c r="J90" s="387">
        <f t="shared" ref="J90" si="278">IFERROR(I90*$D90,0)</f>
        <v>0</v>
      </c>
      <c r="K90" s="397">
        <v>1004.5</v>
      </c>
      <c r="L90" s="387">
        <f t="shared" ref="L90:N90" si="279">IFERROR(K90*$D90,0)</f>
        <v>0</v>
      </c>
      <c r="M90" s="397"/>
      <c r="N90" s="387">
        <f t="shared" si="279"/>
        <v>0</v>
      </c>
      <c r="O90" s="397">
        <v>4500</v>
      </c>
      <c r="P90" s="387">
        <f t="shared" ref="P90:R90" si="280">IFERROR(O90*$D90,0)</f>
        <v>0</v>
      </c>
      <c r="Q90" s="397">
        <v>4500</v>
      </c>
      <c r="R90" s="387">
        <f t="shared" si="280"/>
        <v>0</v>
      </c>
    </row>
    <row r="91" spans="1:18" s="242" customFormat="1" hidden="1" outlineLevel="1">
      <c r="A91" s="211" t="s">
        <v>477</v>
      </c>
      <c r="B91" s="210" t="s">
        <v>1095</v>
      </c>
      <c r="C91" s="211" t="s">
        <v>1073</v>
      </c>
      <c r="D91" s="243" t="s">
        <v>1409</v>
      </c>
      <c r="E91" s="385"/>
      <c r="F91" s="385"/>
      <c r="G91" s="397">
        <v>520</v>
      </c>
      <c r="H91" s="387">
        <f t="shared" si="179"/>
        <v>0</v>
      </c>
      <c r="I91" s="397">
        <v>798</v>
      </c>
      <c r="J91" s="387">
        <f t="shared" ref="J91" si="281">IFERROR(I91*$D91,0)</f>
        <v>0</v>
      </c>
      <c r="K91" s="397">
        <v>980</v>
      </c>
      <c r="L91" s="387">
        <f t="shared" ref="L91:N91" si="282">IFERROR(K91*$D91,0)</f>
        <v>0</v>
      </c>
      <c r="M91" s="397"/>
      <c r="N91" s="387">
        <f t="shared" si="282"/>
        <v>0</v>
      </c>
      <c r="O91" s="397">
        <v>4200</v>
      </c>
      <c r="P91" s="387">
        <f t="shared" ref="P91:R91" si="283">IFERROR(O91*$D91,0)</f>
        <v>0</v>
      </c>
      <c r="Q91" s="397">
        <v>4200</v>
      </c>
      <c r="R91" s="387">
        <f t="shared" si="283"/>
        <v>0</v>
      </c>
    </row>
    <row r="92" spans="1:18" s="242" customFormat="1" ht="51" hidden="1" outlineLevel="1">
      <c r="A92" s="211">
        <v>7</v>
      </c>
      <c r="B92" s="210" t="s">
        <v>1432</v>
      </c>
      <c r="C92" s="342"/>
      <c r="D92" s="427"/>
      <c r="E92" s="385"/>
      <c r="F92" s="386"/>
      <c r="G92" s="395"/>
      <c r="H92" s="387">
        <f t="shared" si="179"/>
        <v>0</v>
      </c>
      <c r="I92" s="395"/>
      <c r="J92" s="387">
        <f t="shared" ref="J92" si="284">IFERROR(I92*$D92,0)</f>
        <v>0</v>
      </c>
      <c r="K92" s="395">
        <v>0</v>
      </c>
      <c r="L92" s="387">
        <f t="shared" ref="L92:N92" si="285">IFERROR(K92*$D92,0)</f>
        <v>0</v>
      </c>
      <c r="M92" s="395"/>
      <c r="N92" s="387">
        <f t="shared" si="285"/>
        <v>0</v>
      </c>
      <c r="O92" s="395"/>
      <c r="P92" s="387">
        <f t="shared" ref="P92:R92" si="286">IFERROR(O92*$D92,0)</f>
        <v>0</v>
      </c>
      <c r="Q92" s="395"/>
      <c r="R92" s="387">
        <f t="shared" si="286"/>
        <v>0</v>
      </c>
    </row>
    <row r="93" spans="1:18" s="242" customFormat="1" hidden="1" outlineLevel="1">
      <c r="A93" s="211" t="s">
        <v>1074</v>
      </c>
      <c r="B93" s="210" t="s">
        <v>1096</v>
      </c>
      <c r="C93" s="211" t="s">
        <v>1073</v>
      </c>
      <c r="D93" s="243">
        <v>4</v>
      </c>
      <c r="E93" s="385">
        <v>421.49799999999993</v>
      </c>
      <c r="F93" s="385">
        <f t="shared" ref="F93" si="287">IFERROR(E93*$D93,0)</f>
        <v>1685.9919999999997</v>
      </c>
      <c r="G93" s="397">
        <v>440</v>
      </c>
      <c r="H93" s="387">
        <f t="shared" si="179"/>
        <v>1760</v>
      </c>
      <c r="I93" s="397">
        <v>802</v>
      </c>
      <c r="J93" s="387">
        <f t="shared" ref="J93" si="288">IFERROR(I93*$D93,0)</f>
        <v>3208</v>
      </c>
      <c r="K93" s="397">
        <v>698</v>
      </c>
      <c r="L93" s="387">
        <f t="shared" ref="L93:N93" si="289">IFERROR(K93*$D93,0)</f>
        <v>2792</v>
      </c>
      <c r="M93" s="397">
        <v>900</v>
      </c>
      <c r="N93" s="387">
        <f t="shared" si="289"/>
        <v>3600</v>
      </c>
      <c r="O93" s="397">
        <v>1175</v>
      </c>
      <c r="P93" s="387">
        <f t="shared" ref="P93:R93" si="290">IFERROR(O93*$D93,0)</f>
        <v>4700</v>
      </c>
      <c r="Q93" s="397">
        <v>1175</v>
      </c>
      <c r="R93" s="387">
        <f t="shared" si="290"/>
        <v>4700</v>
      </c>
    </row>
    <row r="94" spans="1:18" s="242" customFormat="1" hidden="1" outlineLevel="1">
      <c r="A94" s="211" t="s">
        <v>474</v>
      </c>
      <c r="B94" s="210" t="s">
        <v>1097</v>
      </c>
      <c r="C94" s="211" t="s">
        <v>1073</v>
      </c>
      <c r="D94" s="243">
        <v>2</v>
      </c>
      <c r="E94" s="385">
        <v>380.08442999999994</v>
      </c>
      <c r="F94" s="385">
        <f t="shared" ref="F94" si="291">IFERROR(E94*$D94,0)</f>
        <v>760.16885999999988</v>
      </c>
      <c r="G94" s="397">
        <v>375</v>
      </c>
      <c r="H94" s="387">
        <f t="shared" si="179"/>
        <v>750</v>
      </c>
      <c r="I94" s="397">
        <v>659</v>
      </c>
      <c r="J94" s="387">
        <f t="shared" ref="J94" si="292">IFERROR(I94*$D94,0)</f>
        <v>1318</v>
      </c>
      <c r="K94" s="397">
        <v>674.5</v>
      </c>
      <c r="L94" s="387">
        <f t="shared" ref="L94:N94" si="293">IFERROR(K94*$D94,0)</f>
        <v>1349</v>
      </c>
      <c r="M94" s="397">
        <v>800</v>
      </c>
      <c r="N94" s="387">
        <f t="shared" si="293"/>
        <v>1600</v>
      </c>
      <c r="O94" s="397">
        <v>1110</v>
      </c>
      <c r="P94" s="387">
        <f t="shared" ref="P94:R94" si="294">IFERROR(O94*$D94,0)</f>
        <v>2220</v>
      </c>
      <c r="Q94" s="397">
        <v>1110</v>
      </c>
      <c r="R94" s="387">
        <f t="shared" si="294"/>
        <v>2220</v>
      </c>
    </row>
    <row r="95" spans="1:18" s="242" customFormat="1" hidden="1" outlineLevel="1">
      <c r="A95" s="211" t="s">
        <v>475</v>
      </c>
      <c r="B95" s="210" t="s">
        <v>1098</v>
      </c>
      <c r="C95" s="211" t="s">
        <v>1073</v>
      </c>
      <c r="D95" s="243">
        <v>8</v>
      </c>
      <c r="E95" s="385">
        <v>302.0111599999999</v>
      </c>
      <c r="F95" s="385">
        <f t="shared" ref="F95" si="295">IFERROR(E95*$D95,0)</f>
        <v>2416.0892799999992</v>
      </c>
      <c r="G95" s="397">
        <v>350</v>
      </c>
      <c r="H95" s="387">
        <f t="shared" si="179"/>
        <v>2800</v>
      </c>
      <c r="I95" s="397">
        <v>653</v>
      </c>
      <c r="J95" s="387">
        <f t="shared" ref="J95" si="296">IFERROR(I95*$D95,0)</f>
        <v>5224</v>
      </c>
      <c r="K95" s="397">
        <v>604</v>
      </c>
      <c r="L95" s="387">
        <f t="shared" ref="L95:N95" si="297">IFERROR(K95*$D95,0)</f>
        <v>4832</v>
      </c>
      <c r="M95" s="397">
        <v>700</v>
      </c>
      <c r="N95" s="387">
        <f t="shared" si="297"/>
        <v>5600</v>
      </c>
      <c r="O95" s="397">
        <v>810</v>
      </c>
      <c r="P95" s="387">
        <f t="shared" ref="P95:R95" si="298">IFERROR(O95*$D95,0)</f>
        <v>6480</v>
      </c>
      <c r="Q95" s="397">
        <v>810</v>
      </c>
      <c r="R95" s="387">
        <f t="shared" si="298"/>
        <v>6480</v>
      </c>
    </row>
    <row r="96" spans="1:18" s="242" customFormat="1" hidden="1" outlineLevel="1">
      <c r="A96" s="211" t="s">
        <v>476</v>
      </c>
      <c r="B96" s="210" t="s">
        <v>1099</v>
      </c>
      <c r="C96" s="211" t="s">
        <v>1073</v>
      </c>
      <c r="D96" s="243">
        <v>4</v>
      </c>
      <c r="E96" s="385">
        <v>272.64038999999997</v>
      </c>
      <c r="F96" s="385">
        <f t="shared" ref="F96" si="299">IFERROR(E96*$D96,0)</f>
        <v>1090.5615599999999</v>
      </c>
      <c r="G96" s="397">
        <v>320</v>
      </c>
      <c r="H96" s="387">
        <f t="shared" si="179"/>
        <v>1280</v>
      </c>
      <c r="I96" s="397">
        <v>536</v>
      </c>
      <c r="J96" s="387">
        <f t="shared" ref="J96" si="300">IFERROR(I96*$D96,0)</f>
        <v>2144</v>
      </c>
      <c r="K96" s="397">
        <v>604</v>
      </c>
      <c r="L96" s="387">
        <f t="shared" ref="L96:N96" si="301">IFERROR(K96*$D96,0)</f>
        <v>2416</v>
      </c>
      <c r="M96" s="397">
        <v>600</v>
      </c>
      <c r="N96" s="387">
        <f t="shared" si="301"/>
        <v>2400</v>
      </c>
      <c r="O96" s="397">
        <v>740</v>
      </c>
      <c r="P96" s="387">
        <f t="shared" ref="P96:R96" si="302">IFERROR(O96*$D96,0)</f>
        <v>2960</v>
      </c>
      <c r="Q96" s="397">
        <v>740</v>
      </c>
      <c r="R96" s="387">
        <f t="shared" si="302"/>
        <v>2960</v>
      </c>
    </row>
    <row r="97" spans="1:18" s="242" customFormat="1" hidden="1" outlineLevel="1">
      <c r="A97" s="211" t="s">
        <v>477</v>
      </c>
      <c r="B97" s="210" t="s">
        <v>1100</v>
      </c>
      <c r="C97" s="211" t="s">
        <v>1073</v>
      </c>
      <c r="D97" s="243">
        <v>2</v>
      </c>
      <c r="E97" s="385">
        <v>371.35213499999998</v>
      </c>
      <c r="F97" s="385">
        <f t="shared" ref="F97" si="303">IFERROR(E97*$D97,0)</f>
        <v>742.70426999999995</v>
      </c>
      <c r="G97" s="397">
        <v>375</v>
      </c>
      <c r="H97" s="387">
        <f t="shared" si="179"/>
        <v>750</v>
      </c>
      <c r="I97" s="397">
        <v>536</v>
      </c>
      <c r="J97" s="387">
        <f t="shared" ref="J97" si="304">IFERROR(I97*$D97,0)</f>
        <v>1072</v>
      </c>
      <c r="K97" s="397">
        <v>592.5</v>
      </c>
      <c r="L97" s="387">
        <f t="shared" ref="L97:N97" si="305">IFERROR(K97*$D97,0)</f>
        <v>1185</v>
      </c>
      <c r="M97" s="397">
        <v>750</v>
      </c>
      <c r="N97" s="387">
        <f t="shared" si="305"/>
        <v>1500</v>
      </c>
      <c r="O97" s="397">
        <v>3610</v>
      </c>
      <c r="P97" s="387">
        <f t="shared" ref="P97:R97" si="306">IFERROR(O97*$D97,0)</f>
        <v>7220</v>
      </c>
      <c r="Q97" s="397">
        <v>3610</v>
      </c>
      <c r="R97" s="387">
        <f t="shared" si="306"/>
        <v>7220</v>
      </c>
    </row>
    <row r="98" spans="1:18" s="242" customFormat="1" ht="51" hidden="1" outlineLevel="1">
      <c r="A98" s="211">
        <v>8</v>
      </c>
      <c r="B98" s="210" t="s">
        <v>1433</v>
      </c>
      <c r="C98" s="211"/>
      <c r="D98" s="243"/>
      <c r="E98" s="385"/>
      <c r="F98" s="385"/>
      <c r="G98" s="395"/>
      <c r="H98" s="387">
        <f t="shared" si="179"/>
        <v>0</v>
      </c>
      <c r="I98" s="395"/>
      <c r="J98" s="387">
        <f t="shared" ref="J98" si="307">IFERROR(I98*$D98,0)</f>
        <v>0</v>
      </c>
      <c r="K98" s="395">
        <v>0</v>
      </c>
      <c r="L98" s="387">
        <f t="shared" ref="L98:N98" si="308">IFERROR(K98*$D98,0)</f>
        <v>0</v>
      </c>
      <c r="M98" s="395">
        <v>0</v>
      </c>
      <c r="N98" s="387">
        <f t="shared" si="308"/>
        <v>0</v>
      </c>
      <c r="O98" s="395"/>
      <c r="P98" s="387">
        <f t="shared" ref="P98:R98" si="309">IFERROR(O98*$D98,0)</f>
        <v>0</v>
      </c>
      <c r="Q98" s="395"/>
      <c r="R98" s="387">
        <f t="shared" si="309"/>
        <v>0</v>
      </c>
    </row>
    <row r="99" spans="1:18" s="242" customFormat="1" hidden="1" outlineLevel="1">
      <c r="A99" s="211" t="s">
        <v>1074</v>
      </c>
      <c r="B99" s="210" t="s">
        <v>1103</v>
      </c>
      <c r="C99" s="211" t="s">
        <v>1072</v>
      </c>
      <c r="D99" s="243">
        <v>35</v>
      </c>
      <c r="E99" s="385">
        <v>1313.1697857907197</v>
      </c>
      <c r="F99" s="385">
        <f t="shared" ref="F99" si="310">IFERROR(E99*$D99,0)</f>
        <v>45960.942502675192</v>
      </c>
      <c r="G99" s="397">
        <v>1400</v>
      </c>
      <c r="H99" s="387">
        <f t="shared" si="179"/>
        <v>49000</v>
      </c>
      <c r="I99" s="397">
        <v>1168</v>
      </c>
      <c r="J99" s="387">
        <f t="shared" ref="J99" si="311">IFERROR(I99*$D99,0)</f>
        <v>40880</v>
      </c>
      <c r="K99" s="397">
        <v>1404</v>
      </c>
      <c r="L99" s="387">
        <f t="shared" ref="L99:N99" si="312">IFERROR(K99*$D99,0)</f>
        <v>49140</v>
      </c>
      <c r="M99" s="397">
        <v>3000</v>
      </c>
      <c r="N99" s="387">
        <f t="shared" si="312"/>
        <v>105000</v>
      </c>
      <c r="O99" s="397">
        <v>1260</v>
      </c>
      <c r="P99" s="387">
        <f t="shared" ref="P99:R99" si="313">IFERROR(O99*$D99,0)</f>
        <v>44100</v>
      </c>
      <c r="Q99" s="397">
        <v>1260</v>
      </c>
      <c r="R99" s="387">
        <f t="shared" si="313"/>
        <v>44100</v>
      </c>
    </row>
    <row r="100" spans="1:18" s="242" customFormat="1" hidden="1" outlineLevel="1">
      <c r="A100" s="211" t="s">
        <v>474</v>
      </c>
      <c r="B100" s="210" t="s">
        <v>1104</v>
      </c>
      <c r="C100" s="211" t="s">
        <v>1072</v>
      </c>
      <c r="D100" s="243">
        <v>30</v>
      </c>
      <c r="E100" s="385">
        <v>902.91932581452807</v>
      </c>
      <c r="F100" s="385">
        <f t="shared" ref="F100" si="314">IFERROR(E100*$D100,0)</f>
        <v>27087.579774435842</v>
      </c>
      <c r="G100" s="397">
        <v>985</v>
      </c>
      <c r="H100" s="387">
        <f t="shared" si="179"/>
        <v>29550</v>
      </c>
      <c r="I100" s="397">
        <v>738</v>
      </c>
      <c r="J100" s="387">
        <f t="shared" ref="J100" si="315">IFERROR(I100*$D100,0)</f>
        <v>22140</v>
      </c>
      <c r="K100" s="397">
        <v>921</v>
      </c>
      <c r="L100" s="387">
        <f t="shared" ref="L100:N100" si="316">IFERROR(K100*$D100,0)</f>
        <v>27630</v>
      </c>
      <c r="M100" s="397">
        <v>1500</v>
      </c>
      <c r="N100" s="387">
        <f t="shared" si="316"/>
        <v>45000</v>
      </c>
      <c r="O100" s="397">
        <v>1305</v>
      </c>
      <c r="P100" s="387">
        <f t="shared" ref="P100:R100" si="317">IFERROR(O100*$D100,0)</f>
        <v>39150</v>
      </c>
      <c r="Q100" s="397">
        <v>1305</v>
      </c>
      <c r="R100" s="387">
        <f t="shared" si="317"/>
        <v>39150</v>
      </c>
    </row>
    <row r="101" spans="1:18" s="242" customFormat="1" hidden="1" outlineLevel="1">
      <c r="A101" s="211" t="s">
        <v>475</v>
      </c>
      <c r="B101" s="210" t="s">
        <v>1105</v>
      </c>
      <c r="C101" s="211" t="s">
        <v>1072</v>
      </c>
      <c r="D101" s="243">
        <v>80</v>
      </c>
      <c r="E101" s="385">
        <v>748.2362600843677</v>
      </c>
      <c r="F101" s="385">
        <f t="shared" ref="F101" si="318">IFERROR(E101*$D101,0)</f>
        <v>59858.900806749414</v>
      </c>
      <c r="G101" s="397">
        <v>780</v>
      </c>
      <c r="H101" s="387">
        <f t="shared" si="179"/>
        <v>62400</v>
      </c>
      <c r="I101" s="397">
        <v>680</v>
      </c>
      <c r="J101" s="387">
        <f t="shared" ref="J101" si="319">IFERROR(I101*$D101,0)</f>
        <v>54400</v>
      </c>
      <c r="K101" s="397">
        <v>739.5</v>
      </c>
      <c r="L101" s="387">
        <f t="shared" ref="L101:N101" si="320">IFERROR(K101*$D101,0)</f>
        <v>59160</v>
      </c>
      <c r="M101" s="397">
        <v>900</v>
      </c>
      <c r="N101" s="387">
        <f t="shared" si="320"/>
        <v>72000</v>
      </c>
      <c r="O101" s="397">
        <v>1117</v>
      </c>
      <c r="P101" s="387">
        <f t="shared" ref="P101:R101" si="321">IFERROR(O101*$D101,0)</f>
        <v>89360</v>
      </c>
      <c r="Q101" s="397">
        <v>1117</v>
      </c>
      <c r="R101" s="387">
        <f t="shared" si="321"/>
        <v>89360</v>
      </c>
    </row>
    <row r="102" spans="1:18" s="242" customFormat="1" hidden="1" outlineLevel="1">
      <c r="A102" s="211"/>
      <c r="B102" s="346" t="s">
        <v>1106</v>
      </c>
      <c r="C102" s="211"/>
      <c r="D102" s="243"/>
      <c r="E102" s="385"/>
      <c r="F102" s="385"/>
      <c r="G102" s="397"/>
      <c r="H102" s="387">
        <f t="shared" si="179"/>
        <v>0</v>
      </c>
      <c r="I102" s="397"/>
      <c r="J102" s="387">
        <f t="shared" ref="J102" si="322">IFERROR(I102*$D102,0)</f>
        <v>0</v>
      </c>
      <c r="K102" s="397">
        <v>0</v>
      </c>
      <c r="L102" s="387">
        <f t="shared" ref="L102:N102" si="323">IFERROR(K102*$D102,0)</f>
        <v>0</v>
      </c>
      <c r="M102" s="397">
        <v>0</v>
      </c>
      <c r="N102" s="387">
        <f t="shared" si="323"/>
        <v>0</v>
      </c>
      <c r="O102" s="397"/>
      <c r="P102" s="387">
        <f t="shared" ref="P102:R102" si="324">IFERROR(O102*$D102,0)</f>
        <v>0</v>
      </c>
      <c r="Q102" s="397"/>
      <c r="R102" s="387">
        <f t="shared" si="324"/>
        <v>0</v>
      </c>
    </row>
    <row r="103" spans="1:18" s="242" customFormat="1" ht="76.5" hidden="1" outlineLevel="1">
      <c r="A103" s="211">
        <v>9</v>
      </c>
      <c r="B103" s="210" t="s">
        <v>1434</v>
      </c>
      <c r="C103" s="211"/>
      <c r="D103" s="243"/>
      <c r="E103" s="385"/>
      <c r="F103" s="385"/>
      <c r="G103" s="397"/>
      <c r="H103" s="387">
        <f t="shared" si="179"/>
        <v>0</v>
      </c>
      <c r="I103" s="397"/>
      <c r="J103" s="387">
        <f t="shared" ref="J103" si="325">IFERROR(I103*$D103,0)</f>
        <v>0</v>
      </c>
      <c r="K103" s="397">
        <v>0</v>
      </c>
      <c r="L103" s="387">
        <f t="shared" ref="L103:N103" si="326">IFERROR(K103*$D103,0)</f>
        <v>0</v>
      </c>
      <c r="M103" s="397">
        <v>0</v>
      </c>
      <c r="N103" s="387">
        <f t="shared" si="326"/>
        <v>0</v>
      </c>
      <c r="O103" s="397"/>
      <c r="P103" s="387">
        <f t="shared" ref="P103:R103" si="327">IFERROR(O103*$D103,0)</f>
        <v>0</v>
      </c>
      <c r="Q103" s="397"/>
      <c r="R103" s="387">
        <f t="shared" si="327"/>
        <v>0</v>
      </c>
    </row>
    <row r="104" spans="1:18" s="242" customFormat="1" hidden="1" outlineLevel="1">
      <c r="A104" s="211" t="s">
        <v>1074</v>
      </c>
      <c r="B104" s="210" t="s">
        <v>1435</v>
      </c>
      <c r="C104" s="211" t="s">
        <v>1072</v>
      </c>
      <c r="D104" s="243">
        <v>35</v>
      </c>
      <c r="E104" s="385">
        <v>1840.7911173057998</v>
      </c>
      <c r="F104" s="385">
        <f t="shared" ref="F104" si="328">IFERROR(E104*$D104,0)</f>
        <v>64427.689105702993</v>
      </c>
      <c r="G104" s="397">
        <v>1990</v>
      </c>
      <c r="H104" s="387">
        <f t="shared" si="179"/>
        <v>69650</v>
      </c>
      <c r="I104" s="397">
        <v>5164</v>
      </c>
      <c r="J104" s="387">
        <f t="shared" ref="J104" si="329">IFERROR(I104*$D104,0)</f>
        <v>180740</v>
      </c>
      <c r="K104" s="397">
        <v>3174</v>
      </c>
      <c r="L104" s="387">
        <f t="shared" ref="L104:N104" si="330">IFERROR(K104*$D104,0)</f>
        <v>111090</v>
      </c>
      <c r="M104" s="397">
        <v>1100</v>
      </c>
      <c r="N104" s="387">
        <f t="shared" si="330"/>
        <v>38500</v>
      </c>
      <c r="O104" s="397">
        <v>1490</v>
      </c>
      <c r="P104" s="387">
        <f t="shared" ref="P104:R104" si="331">IFERROR(O104*$D104,0)</f>
        <v>52150</v>
      </c>
      <c r="Q104" s="397">
        <v>1490</v>
      </c>
      <c r="R104" s="387">
        <f t="shared" si="331"/>
        <v>52150</v>
      </c>
    </row>
    <row r="105" spans="1:18" s="242" customFormat="1" hidden="1" outlineLevel="1">
      <c r="A105" s="211" t="s">
        <v>1074</v>
      </c>
      <c r="B105" s="210" t="s">
        <v>1436</v>
      </c>
      <c r="C105" s="211" t="s">
        <v>1072</v>
      </c>
      <c r="D105" s="243">
        <v>30</v>
      </c>
      <c r="E105" s="385">
        <v>1121.6421241236199</v>
      </c>
      <c r="F105" s="385">
        <f t="shared" ref="F105" si="332">IFERROR(E105*$D105,0)</f>
        <v>33649.263723708595</v>
      </c>
      <c r="G105" s="397">
        <v>1500</v>
      </c>
      <c r="H105" s="387">
        <f t="shared" si="179"/>
        <v>45000</v>
      </c>
      <c r="I105" s="397">
        <v>2209</v>
      </c>
      <c r="J105" s="387">
        <f t="shared" ref="J105" si="333">IFERROR(I105*$D105,0)</f>
        <v>66270</v>
      </c>
      <c r="K105" s="397">
        <v>1587</v>
      </c>
      <c r="L105" s="387">
        <f t="shared" ref="L105:N105" si="334">IFERROR(K105*$D105,0)</f>
        <v>47610</v>
      </c>
      <c r="M105" s="397">
        <v>700</v>
      </c>
      <c r="N105" s="387">
        <f t="shared" si="334"/>
        <v>21000</v>
      </c>
      <c r="O105" s="397">
        <v>1396</v>
      </c>
      <c r="P105" s="387">
        <f t="shared" ref="P105:R105" si="335">IFERROR(O105*$D105,0)</f>
        <v>41880</v>
      </c>
      <c r="Q105" s="397">
        <v>1396</v>
      </c>
      <c r="R105" s="387">
        <f t="shared" si="335"/>
        <v>41880</v>
      </c>
    </row>
    <row r="106" spans="1:18" s="242" customFormat="1" hidden="1" outlineLevel="1">
      <c r="A106" s="211" t="s">
        <v>474</v>
      </c>
      <c r="B106" s="210" t="s">
        <v>1437</v>
      </c>
      <c r="C106" s="211" t="s">
        <v>1072</v>
      </c>
      <c r="D106" s="243">
        <v>120</v>
      </c>
      <c r="E106" s="385">
        <v>888.30299616618993</v>
      </c>
      <c r="F106" s="385">
        <f t="shared" ref="F106" si="336">IFERROR(E106*$D106,0)</f>
        <v>106596.35953994279</v>
      </c>
      <c r="G106" s="397">
        <v>1100</v>
      </c>
      <c r="H106" s="387">
        <f t="shared" si="179"/>
        <v>132000</v>
      </c>
      <c r="I106" s="397">
        <v>1640</v>
      </c>
      <c r="J106" s="387">
        <f t="shared" ref="J106" si="337">IFERROR(I106*$D106,0)</f>
        <v>196800</v>
      </c>
      <c r="K106" s="397">
        <v>1467.5</v>
      </c>
      <c r="L106" s="387">
        <f t="shared" ref="L106:N106" si="338">IFERROR(K106*$D106,0)</f>
        <v>176100</v>
      </c>
      <c r="M106" s="397">
        <v>550</v>
      </c>
      <c r="N106" s="387">
        <f t="shared" si="338"/>
        <v>66000</v>
      </c>
      <c r="O106" s="397">
        <v>1352</v>
      </c>
      <c r="P106" s="387">
        <f t="shared" ref="P106:R106" si="339">IFERROR(O106*$D106,0)</f>
        <v>162240</v>
      </c>
      <c r="Q106" s="397">
        <v>1352</v>
      </c>
      <c r="R106" s="387">
        <f t="shared" si="339"/>
        <v>162240</v>
      </c>
    </row>
    <row r="107" spans="1:18" s="242" customFormat="1" hidden="1" outlineLevel="1">
      <c r="A107" s="211" t="s">
        <v>475</v>
      </c>
      <c r="B107" s="210" t="s">
        <v>1107</v>
      </c>
      <c r="C107" s="211" t="s">
        <v>1072</v>
      </c>
      <c r="D107" s="243">
        <v>10</v>
      </c>
      <c r="E107" s="385">
        <v>789.26301066634994</v>
      </c>
      <c r="F107" s="385">
        <f t="shared" ref="F107" si="340">IFERROR(E107*$D107,0)</f>
        <v>7892.6301066634996</v>
      </c>
      <c r="G107" s="397">
        <v>965</v>
      </c>
      <c r="H107" s="387">
        <f t="shared" si="179"/>
        <v>9650</v>
      </c>
      <c r="I107" s="397">
        <v>1328</v>
      </c>
      <c r="J107" s="387">
        <f t="shared" ref="J107" si="341">IFERROR(I107*$D107,0)</f>
        <v>13280</v>
      </c>
      <c r="K107" s="397">
        <v>1039</v>
      </c>
      <c r="L107" s="387">
        <f t="shared" ref="L107:N107" si="342">IFERROR(K107*$D107,0)</f>
        <v>10390</v>
      </c>
      <c r="M107" s="397">
        <v>450</v>
      </c>
      <c r="N107" s="387">
        <f t="shared" si="342"/>
        <v>4500</v>
      </c>
      <c r="O107" s="397">
        <v>1210</v>
      </c>
      <c r="P107" s="387">
        <f t="shared" ref="P107:R107" si="343">IFERROR(O107*$D107,0)</f>
        <v>12100</v>
      </c>
      <c r="Q107" s="397">
        <v>1210</v>
      </c>
      <c r="R107" s="387">
        <f t="shared" si="343"/>
        <v>12100</v>
      </c>
    </row>
    <row r="108" spans="1:18" s="242" customFormat="1" hidden="1" outlineLevel="1">
      <c r="A108" s="211" t="s">
        <v>476</v>
      </c>
      <c r="B108" s="210" t="s">
        <v>1438</v>
      </c>
      <c r="C108" s="211" t="s">
        <v>162</v>
      </c>
      <c r="D108" s="243">
        <v>15</v>
      </c>
      <c r="E108" s="385">
        <v>1454.75</v>
      </c>
      <c r="F108" s="385">
        <f t="shared" ref="F108" si="344">IFERROR(E108*$D108,0)</f>
        <v>21821.25</v>
      </c>
      <c r="G108" s="397">
        <v>1920</v>
      </c>
      <c r="H108" s="387">
        <f t="shared" si="179"/>
        <v>28800</v>
      </c>
      <c r="I108" s="397">
        <v>5706</v>
      </c>
      <c r="J108" s="387">
        <f t="shared" ref="J108" si="345">IFERROR(I108*$D108,0)</f>
        <v>85590</v>
      </c>
      <c r="K108" s="397">
        <v>2089</v>
      </c>
      <c r="L108" s="387">
        <f t="shared" ref="L108:N108" si="346">IFERROR(K108*$D108,0)</f>
        <v>31335</v>
      </c>
      <c r="M108" s="397">
        <v>800</v>
      </c>
      <c r="N108" s="387">
        <f t="shared" si="346"/>
        <v>12000</v>
      </c>
      <c r="O108" s="397">
        <v>1538</v>
      </c>
      <c r="P108" s="387">
        <f t="shared" ref="P108:R108" si="347">IFERROR(O108*$D108,0)</f>
        <v>23070</v>
      </c>
      <c r="Q108" s="397">
        <v>1538</v>
      </c>
      <c r="R108" s="387">
        <f t="shared" si="347"/>
        <v>23070</v>
      </c>
    </row>
    <row r="109" spans="1:18" s="242" customFormat="1" hidden="1" outlineLevel="1">
      <c r="A109" s="211" t="s">
        <v>477</v>
      </c>
      <c r="B109" s="210" t="s">
        <v>1439</v>
      </c>
      <c r="C109" s="211" t="s">
        <v>162</v>
      </c>
      <c r="D109" s="243">
        <v>4</v>
      </c>
      <c r="E109" s="385">
        <v>1201.75</v>
      </c>
      <c r="F109" s="385">
        <f t="shared" ref="F109" si="348">IFERROR(E109*$D109,0)</f>
        <v>4807</v>
      </c>
      <c r="G109" s="397">
        <v>820</v>
      </c>
      <c r="H109" s="387">
        <f t="shared" si="179"/>
        <v>3280</v>
      </c>
      <c r="I109" s="397">
        <v>2873</v>
      </c>
      <c r="J109" s="387">
        <f t="shared" ref="J109" si="349">IFERROR(I109*$D109,0)</f>
        <v>11492</v>
      </c>
      <c r="K109" s="397">
        <v>1853.5</v>
      </c>
      <c r="L109" s="387">
        <f t="shared" ref="L109:N109" si="350">IFERROR(K109*$D109,0)</f>
        <v>7414</v>
      </c>
      <c r="M109" s="397">
        <v>700</v>
      </c>
      <c r="N109" s="387">
        <f t="shared" si="350"/>
        <v>2800</v>
      </c>
      <c r="O109" s="397">
        <v>1117</v>
      </c>
      <c r="P109" s="387">
        <f t="shared" ref="P109:R109" si="351">IFERROR(O109*$D109,0)</f>
        <v>4468</v>
      </c>
      <c r="Q109" s="397">
        <v>1117</v>
      </c>
      <c r="R109" s="387">
        <f t="shared" si="351"/>
        <v>4468</v>
      </c>
    </row>
    <row r="110" spans="1:18" s="242" customFormat="1" hidden="1" outlineLevel="1">
      <c r="A110" s="211" t="s">
        <v>478</v>
      </c>
      <c r="B110" s="210" t="s">
        <v>1440</v>
      </c>
      <c r="C110" s="211" t="s">
        <v>162</v>
      </c>
      <c r="D110" s="243">
        <v>20</v>
      </c>
      <c r="E110" s="385">
        <v>758.99999999999989</v>
      </c>
      <c r="F110" s="385">
        <f t="shared" ref="F110" si="352">IFERROR(E110*$D110,0)</f>
        <v>15179.999999999998</v>
      </c>
      <c r="G110" s="397">
        <v>630</v>
      </c>
      <c r="H110" s="387">
        <f t="shared" si="179"/>
        <v>12600</v>
      </c>
      <c r="I110" s="397">
        <v>2092</v>
      </c>
      <c r="J110" s="387">
        <f t="shared" ref="J110" si="353">IFERROR(I110*$D110,0)</f>
        <v>41840</v>
      </c>
      <c r="K110" s="397">
        <v>1617.5</v>
      </c>
      <c r="L110" s="387">
        <f t="shared" ref="L110:N110" si="354">IFERROR(K110*$D110,0)</f>
        <v>32350</v>
      </c>
      <c r="M110" s="397">
        <v>600</v>
      </c>
      <c r="N110" s="387">
        <f t="shared" si="354"/>
        <v>12000</v>
      </c>
      <c r="O110" s="397">
        <v>795</v>
      </c>
      <c r="P110" s="387">
        <f t="shared" ref="P110:R110" si="355">IFERROR(O110*$D110,0)</f>
        <v>15900</v>
      </c>
      <c r="Q110" s="397">
        <v>795</v>
      </c>
      <c r="R110" s="387">
        <f t="shared" si="355"/>
        <v>15900</v>
      </c>
    </row>
    <row r="111" spans="1:18" s="242" customFormat="1" collapsed="1">
      <c r="A111" s="247"/>
      <c r="B111" s="335" t="s">
        <v>1441</v>
      </c>
      <c r="C111" s="247"/>
      <c r="D111" s="279"/>
      <c r="E111" s="383"/>
      <c r="F111" s="383">
        <f>SUM(F59:F110)</f>
        <v>514773.69081685337</v>
      </c>
      <c r="G111" s="383"/>
      <c r="H111" s="383">
        <f>SUM(H59:H110)</f>
        <v>596670</v>
      </c>
      <c r="I111" s="383"/>
      <c r="J111" s="383">
        <f>SUM(J59:J110)</f>
        <v>922723</v>
      </c>
      <c r="K111" s="383"/>
      <c r="L111" s="383">
        <f>SUM(L59:L110)</f>
        <v>734870.5</v>
      </c>
      <c r="M111" s="383"/>
      <c r="N111" s="383">
        <f>SUM(N59:N110)</f>
        <v>540900</v>
      </c>
      <c r="O111" s="383"/>
      <c r="P111" s="383">
        <f>SUM(P59:P110)</f>
        <v>827938</v>
      </c>
      <c r="Q111" s="383"/>
      <c r="R111" s="383">
        <f>SUM(R59:R110)</f>
        <v>827938</v>
      </c>
    </row>
    <row r="112" spans="1:18" s="242" customFormat="1">
      <c r="A112" s="211"/>
      <c r="B112" s="210"/>
      <c r="C112" s="211"/>
      <c r="D112" s="427"/>
      <c r="E112" s="386"/>
      <c r="F112" s="386"/>
      <c r="G112" s="397"/>
      <c r="H112" s="387"/>
      <c r="I112" s="397"/>
      <c r="J112" s="387"/>
      <c r="K112" s="397"/>
      <c r="L112" s="387"/>
      <c r="M112" s="397"/>
      <c r="N112" s="387"/>
      <c r="O112" s="397"/>
      <c r="P112" s="387"/>
      <c r="Q112" s="397"/>
      <c r="R112" s="387"/>
    </row>
    <row r="113" spans="1:18">
      <c r="A113" s="209" t="s">
        <v>30</v>
      </c>
      <c r="B113" s="340" t="s">
        <v>1442</v>
      </c>
      <c r="C113" s="209"/>
      <c r="D113" s="425"/>
      <c r="E113" s="383"/>
      <c r="F113" s="383"/>
      <c r="G113" s="393"/>
      <c r="H113" s="383"/>
      <c r="I113" s="393"/>
      <c r="J113" s="393"/>
      <c r="K113" s="393"/>
      <c r="L113" s="393"/>
      <c r="M113" s="393"/>
      <c r="N113" s="393"/>
      <c r="O113" s="393"/>
      <c r="P113" s="393"/>
      <c r="Q113" s="393"/>
      <c r="R113" s="393"/>
    </row>
    <row r="114" spans="1:18" s="242" customFormat="1" ht="76.5" hidden="1" outlineLevel="1">
      <c r="A114" s="211">
        <v>1</v>
      </c>
      <c r="B114" s="210" t="s">
        <v>1443</v>
      </c>
      <c r="C114" s="211"/>
      <c r="D114" s="243"/>
      <c r="E114" s="385"/>
      <c r="F114" s="385"/>
      <c r="G114" s="397"/>
      <c r="H114" s="387"/>
      <c r="I114" s="397"/>
      <c r="J114" s="387"/>
      <c r="K114" s="397"/>
      <c r="L114" s="387"/>
      <c r="M114" s="397"/>
      <c r="N114" s="387"/>
      <c r="O114" s="397"/>
      <c r="P114" s="387"/>
      <c r="Q114" s="397"/>
      <c r="R114" s="387"/>
    </row>
    <row r="115" spans="1:18" s="242" customFormat="1" hidden="1" outlineLevel="1">
      <c r="A115" s="211" t="s">
        <v>1074</v>
      </c>
      <c r="B115" s="210" t="s">
        <v>1108</v>
      </c>
      <c r="C115" s="211" t="s">
        <v>193</v>
      </c>
      <c r="D115" s="243" t="s">
        <v>1409</v>
      </c>
      <c r="E115" s="385"/>
      <c r="F115" s="385"/>
      <c r="G115" s="397">
        <v>19960</v>
      </c>
      <c r="H115" s="387">
        <f t="shared" ref="H115:H127" si="356">IFERROR(G115*$D115,0)</f>
        <v>0</v>
      </c>
      <c r="I115" s="397">
        <v>27877</v>
      </c>
      <c r="J115" s="387">
        <f t="shared" ref="J115" si="357">IFERROR(I115*$D115,0)</f>
        <v>0</v>
      </c>
      <c r="K115" s="397">
        <v>23742</v>
      </c>
      <c r="L115" s="387">
        <f t="shared" ref="L115:N115" si="358">IFERROR(K115*$D115,0)</f>
        <v>0</v>
      </c>
      <c r="M115" s="397"/>
      <c r="N115" s="387">
        <f t="shared" si="358"/>
        <v>0</v>
      </c>
      <c r="O115" s="397">
        <v>22500</v>
      </c>
      <c r="P115" s="387">
        <f t="shared" ref="P115:R115" si="359">IFERROR(O115*$D115,0)</f>
        <v>0</v>
      </c>
      <c r="Q115" s="397">
        <v>22500</v>
      </c>
      <c r="R115" s="387">
        <f t="shared" si="359"/>
        <v>0</v>
      </c>
    </row>
    <row r="116" spans="1:18" s="242" customFormat="1" ht="38.25" hidden="1" outlineLevel="1">
      <c r="A116" s="211"/>
      <c r="B116" s="210" t="s">
        <v>1444</v>
      </c>
      <c r="C116" s="211"/>
      <c r="D116" s="243"/>
      <c r="E116" s="385"/>
      <c r="F116" s="385"/>
      <c r="G116" s="397"/>
      <c r="H116" s="387">
        <f t="shared" si="356"/>
        <v>0</v>
      </c>
      <c r="I116" s="397"/>
      <c r="J116" s="387">
        <f t="shared" ref="J116" si="360">IFERROR(I116*$D116,0)</f>
        <v>0</v>
      </c>
      <c r="K116" s="397">
        <v>0</v>
      </c>
      <c r="L116" s="387">
        <f t="shared" ref="L116:N116" si="361">IFERROR(K116*$D116,0)</f>
        <v>0</v>
      </c>
      <c r="M116" s="397"/>
      <c r="N116" s="387">
        <f t="shared" si="361"/>
        <v>0</v>
      </c>
      <c r="O116" s="397"/>
      <c r="P116" s="387">
        <f t="shared" ref="P116:R116" si="362">IFERROR(O116*$D116,0)</f>
        <v>0</v>
      </c>
      <c r="Q116" s="397"/>
      <c r="R116" s="387">
        <f t="shared" si="362"/>
        <v>0</v>
      </c>
    </row>
    <row r="117" spans="1:18" s="242" customFormat="1" hidden="1" outlineLevel="1">
      <c r="A117" s="211" t="s">
        <v>474</v>
      </c>
      <c r="B117" s="210" t="s">
        <v>1109</v>
      </c>
      <c r="C117" s="211" t="s">
        <v>193</v>
      </c>
      <c r="D117" s="243" t="s">
        <v>1409</v>
      </c>
      <c r="E117" s="385"/>
      <c r="F117" s="385"/>
      <c r="G117" s="397">
        <v>25760</v>
      </c>
      <c r="H117" s="387">
        <f t="shared" si="356"/>
        <v>0</v>
      </c>
      <c r="I117" s="397">
        <v>48264</v>
      </c>
      <c r="J117" s="387">
        <f t="shared" ref="J117" si="363">IFERROR(I117*$D117,0)</f>
        <v>0</v>
      </c>
      <c r="K117" s="397">
        <v>44365</v>
      </c>
      <c r="L117" s="387">
        <f t="shared" ref="L117:N117" si="364">IFERROR(K117*$D117,0)</f>
        <v>0</v>
      </c>
      <c r="M117" s="397"/>
      <c r="N117" s="387">
        <f t="shared" si="364"/>
        <v>0</v>
      </c>
      <c r="O117" s="397">
        <v>31500</v>
      </c>
      <c r="P117" s="387">
        <f t="shared" ref="P117:R117" si="365">IFERROR(O117*$D117,0)</f>
        <v>0</v>
      </c>
      <c r="Q117" s="397">
        <v>31500</v>
      </c>
      <c r="R117" s="387">
        <f t="shared" si="365"/>
        <v>0</v>
      </c>
    </row>
    <row r="118" spans="1:18" s="242" customFormat="1" ht="38.25" hidden="1" outlineLevel="1">
      <c r="A118" s="211"/>
      <c r="B118" s="210" t="s">
        <v>1445</v>
      </c>
      <c r="C118" s="211"/>
      <c r="D118" s="243"/>
      <c r="E118" s="385"/>
      <c r="F118" s="385"/>
      <c r="G118" s="397"/>
      <c r="H118" s="387">
        <f t="shared" si="356"/>
        <v>0</v>
      </c>
      <c r="I118" s="397"/>
      <c r="J118" s="387">
        <f t="shared" ref="J118" si="366">IFERROR(I118*$D118,0)</f>
        <v>0</v>
      </c>
      <c r="K118" s="397">
        <v>0</v>
      </c>
      <c r="L118" s="387">
        <f t="shared" ref="L118:N118" si="367">IFERROR(K118*$D118,0)</f>
        <v>0</v>
      </c>
      <c r="M118" s="397"/>
      <c r="N118" s="387">
        <f t="shared" si="367"/>
        <v>0</v>
      </c>
      <c r="O118" s="397"/>
      <c r="P118" s="387">
        <f t="shared" ref="P118:R118" si="368">IFERROR(O118*$D118,0)</f>
        <v>0</v>
      </c>
      <c r="Q118" s="397"/>
      <c r="R118" s="387">
        <f t="shared" si="368"/>
        <v>0</v>
      </c>
    </row>
    <row r="119" spans="1:18" s="242" customFormat="1" hidden="1" outlineLevel="1">
      <c r="A119" s="211" t="s">
        <v>475</v>
      </c>
      <c r="B119" s="210" t="s">
        <v>1110</v>
      </c>
      <c r="C119" s="211" t="s">
        <v>193</v>
      </c>
      <c r="D119" s="243">
        <v>2</v>
      </c>
      <c r="E119" s="385">
        <v>32759.957999999999</v>
      </c>
      <c r="F119" s="385">
        <f t="shared" ref="F119" si="369">IFERROR(E119*$D119,0)</f>
        <v>65519.915999999997</v>
      </c>
      <c r="G119" s="397">
        <v>29375</v>
      </c>
      <c r="H119" s="387">
        <f t="shared" si="356"/>
        <v>58750</v>
      </c>
      <c r="I119" s="397">
        <v>38528</v>
      </c>
      <c r="J119" s="387">
        <f t="shared" ref="J119" si="370">IFERROR(I119*$D119,0)</f>
        <v>77056</v>
      </c>
      <c r="K119" s="397">
        <v>49862.5</v>
      </c>
      <c r="L119" s="387">
        <f t="shared" ref="L119:N119" si="371">IFERROR(K119*$D119,0)</f>
        <v>99725</v>
      </c>
      <c r="M119" s="397">
        <v>28000</v>
      </c>
      <c r="N119" s="387">
        <f t="shared" si="371"/>
        <v>56000</v>
      </c>
      <c r="O119" s="397">
        <v>31188</v>
      </c>
      <c r="P119" s="387">
        <f t="shared" ref="P119:R119" si="372">IFERROR(O119*$D119,0)</f>
        <v>62376</v>
      </c>
      <c r="Q119" s="397">
        <v>31188</v>
      </c>
      <c r="R119" s="387">
        <f t="shared" si="372"/>
        <v>62376</v>
      </c>
    </row>
    <row r="120" spans="1:18" s="242" customFormat="1" ht="38.25" hidden="1" outlineLevel="1">
      <c r="A120" s="211"/>
      <c r="B120" s="210" t="s">
        <v>1446</v>
      </c>
      <c r="C120" s="211"/>
      <c r="D120" s="243"/>
      <c r="E120" s="385"/>
      <c r="F120" s="385"/>
      <c r="G120" s="397"/>
      <c r="H120" s="387">
        <f t="shared" si="356"/>
        <v>0</v>
      </c>
      <c r="I120" s="397"/>
      <c r="J120" s="387">
        <f t="shared" ref="J120" si="373">IFERROR(I120*$D120,0)</f>
        <v>0</v>
      </c>
      <c r="K120" s="397">
        <v>0</v>
      </c>
      <c r="L120" s="387">
        <f t="shared" ref="L120:N120" si="374">IFERROR(K120*$D120,0)</f>
        <v>0</v>
      </c>
      <c r="M120" s="397">
        <v>0</v>
      </c>
      <c r="N120" s="387">
        <f t="shared" si="374"/>
        <v>0</v>
      </c>
      <c r="O120" s="397"/>
      <c r="P120" s="387">
        <f t="shared" ref="P120:R120" si="375">IFERROR(O120*$D120,0)</f>
        <v>0</v>
      </c>
      <c r="Q120" s="397"/>
      <c r="R120" s="387">
        <f t="shared" si="375"/>
        <v>0</v>
      </c>
    </row>
    <row r="121" spans="1:18" s="242" customFormat="1" hidden="1" outlineLevel="1">
      <c r="A121" s="211" t="s">
        <v>476</v>
      </c>
      <c r="B121" s="210" t="s">
        <v>1110</v>
      </c>
      <c r="C121" s="211" t="s">
        <v>193</v>
      </c>
      <c r="D121" s="243">
        <v>3</v>
      </c>
      <c r="E121" s="385">
        <v>32759.957999999999</v>
      </c>
      <c r="F121" s="385">
        <f t="shared" ref="F121" si="376">IFERROR(E121*$D121,0)</f>
        <v>98279.873999999996</v>
      </c>
      <c r="G121" s="397">
        <v>29130</v>
      </c>
      <c r="H121" s="387">
        <f t="shared" si="356"/>
        <v>87390</v>
      </c>
      <c r="I121" s="397">
        <v>35972</v>
      </c>
      <c r="J121" s="387">
        <f t="shared" ref="J121" si="377">IFERROR(I121*$D121,0)</f>
        <v>107916</v>
      </c>
      <c r="K121" s="397">
        <v>35962</v>
      </c>
      <c r="L121" s="387">
        <f t="shared" ref="L121:N121" si="378">IFERROR(K121*$D121,0)</f>
        <v>107886</v>
      </c>
      <c r="M121" s="397">
        <v>28000</v>
      </c>
      <c r="N121" s="387">
        <f t="shared" si="378"/>
        <v>84000</v>
      </c>
      <c r="O121" s="397">
        <v>29325</v>
      </c>
      <c r="P121" s="387">
        <f t="shared" ref="P121:R121" si="379">IFERROR(O121*$D121,0)</f>
        <v>87975</v>
      </c>
      <c r="Q121" s="397">
        <v>29325</v>
      </c>
      <c r="R121" s="387">
        <f t="shared" si="379"/>
        <v>87975</v>
      </c>
    </row>
    <row r="122" spans="1:18" s="242" customFormat="1" ht="38.25" hidden="1" outlineLevel="1">
      <c r="A122" s="211"/>
      <c r="B122" s="210" t="s">
        <v>1447</v>
      </c>
      <c r="C122" s="211"/>
      <c r="D122" s="243"/>
      <c r="E122" s="385"/>
      <c r="F122" s="385"/>
      <c r="G122" s="397"/>
      <c r="H122" s="387">
        <f t="shared" si="356"/>
        <v>0</v>
      </c>
      <c r="I122" s="397"/>
      <c r="J122" s="387">
        <f t="shared" ref="J122" si="380">IFERROR(I122*$D122,0)</f>
        <v>0</v>
      </c>
      <c r="K122" s="397">
        <v>0</v>
      </c>
      <c r="L122" s="387">
        <f t="shared" ref="L122:N122" si="381">IFERROR(K122*$D122,0)</f>
        <v>0</v>
      </c>
      <c r="M122" s="397">
        <v>0</v>
      </c>
      <c r="N122" s="387">
        <f t="shared" si="381"/>
        <v>0</v>
      </c>
      <c r="O122" s="397"/>
      <c r="P122" s="387">
        <f t="shared" ref="P122:R122" si="382">IFERROR(O122*$D122,0)</f>
        <v>0</v>
      </c>
      <c r="Q122" s="397"/>
      <c r="R122" s="387">
        <f t="shared" si="382"/>
        <v>0</v>
      </c>
    </row>
    <row r="123" spans="1:18" s="242" customFormat="1" ht="25.5" hidden="1" outlineLevel="1">
      <c r="A123" s="211" t="s">
        <v>477</v>
      </c>
      <c r="B123" s="210" t="s">
        <v>1448</v>
      </c>
      <c r="C123" s="211" t="s">
        <v>193</v>
      </c>
      <c r="D123" s="243" t="s">
        <v>1409</v>
      </c>
      <c r="E123" s="385"/>
      <c r="F123" s="385"/>
      <c r="G123" s="397">
        <v>3130</v>
      </c>
      <c r="H123" s="387">
        <f t="shared" si="356"/>
        <v>0</v>
      </c>
      <c r="I123" s="397">
        <v>3575</v>
      </c>
      <c r="J123" s="387">
        <f t="shared" ref="J123" si="383">IFERROR(I123*$D123,0)</f>
        <v>0</v>
      </c>
      <c r="K123" s="397">
        <v>2062.5</v>
      </c>
      <c r="L123" s="387">
        <f t="shared" ref="L123:N123" si="384">IFERROR(K123*$D123,0)</f>
        <v>0</v>
      </c>
      <c r="M123" s="397"/>
      <c r="N123" s="387">
        <f t="shared" si="384"/>
        <v>0</v>
      </c>
      <c r="O123" s="397">
        <v>3500</v>
      </c>
      <c r="P123" s="387">
        <f t="shared" ref="P123:R123" si="385">IFERROR(O123*$D123,0)</f>
        <v>0</v>
      </c>
      <c r="Q123" s="397">
        <v>3500</v>
      </c>
      <c r="R123" s="387">
        <f t="shared" si="385"/>
        <v>0</v>
      </c>
    </row>
    <row r="124" spans="1:18" s="242" customFormat="1" ht="25.5" hidden="1" outlineLevel="1">
      <c r="A124" s="211" t="s">
        <v>478</v>
      </c>
      <c r="B124" s="210" t="s">
        <v>1449</v>
      </c>
      <c r="C124" s="211" t="s">
        <v>193</v>
      </c>
      <c r="D124" s="243">
        <v>7</v>
      </c>
      <c r="E124" s="385">
        <v>3387.6193999999996</v>
      </c>
      <c r="F124" s="385">
        <f t="shared" ref="F124" si="386">IFERROR(E124*$D124,0)</f>
        <v>23713.335799999997</v>
      </c>
      <c r="G124" s="397">
        <v>3130</v>
      </c>
      <c r="H124" s="387">
        <f t="shared" si="356"/>
        <v>21910</v>
      </c>
      <c r="I124" s="397">
        <v>3406</v>
      </c>
      <c r="J124" s="387">
        <f t="shared" ref="J124" si="387">IFERROR(I124*$D124,0)</f>
        <v>23842</v>
      </c>
      <c r="K124" s="397">
        <v>1700.5</v>
      </c>
      <c r="L124" s="387">
        <f t="shared" ref="L124:N124" si="388">IFERROR(K124*$D124,0)</f>
        <v>11903.5</v>
      </c>
      <c r="M124" s="397">
        <v>2500</v>
      </c>
      <c r="N124" s="387">
        <f t="shared" si="388"/>
        <v>17500</v>
      </c>
      <c r="O124" s="397">
        <v>3910</v>
      </c>
      <c r="P124" s="387">
        <f t="shared" ref="P124:R124" si="389">IFERROR(O124*$D124,0)</f>
        <v>27370</v>
      </c>
      <c r="Q124" s="397">
        <v>3910</v>
      </c>
      <c r="R124" s="387">
        <f t="shared" si="389"/>
        <v>27370</v>
      </c>
    </row>
    <row r="125" spans="1:18" s="242" customFormat="1" ht="25.5" hidden="1" outlineLevel="1">
      <c r="A125" s="211" t="s">
        <v>479</v>
      </c>
      <c r="B125" s="210" t="s">
        <v>1450</v>
      </c>
      <c r="C125" s="211" t="s">
        <v>193</v>
      </c>
      <c r="D125" s="243" t="s">
        <v>1409</v>
      </c>
      <c r="E125" s="385"/>
      <c r="F125" s="385"/>
      <c r="G125" s="397">
        <v>8630</v>
      </c>
      <c r="H125" s="387">
        <f t="shared" si="356"/>
        <v>0</v>
      </c>
      <c r="I125" s="397">
        <v>7748</v>
      </c>
      <c r="J125" s="387">
        <f t="shared" ref="J125" si="390">IFERROR(I125*$D125,0)</f>
        <v>0</v>
      </c>
      <c r="K125" s="397">
        <v>9916</v>
      </c>
      <c r="L125" s="387">
        <f t="shared" ref="L125:N125" si="391">IFERROR(K125*$D125,0)</f>
        <v>0</v>
      </c>
      <c r="M125" s="397"/>
      <c r="N125" s="387">
        <f t="shared" si="391"/>
        <v>0</v>
      </c>
      <c r="O125" s="397">
        <v>4200</v>
      </c>
      <c r="P125" s="387">
        <f t="shared" ref="P125:R125" si="392">IFERROR(O125*$D125,0)</f>
        <v>0</v>
      </c>
      <c r="Q125" s="397">
        <v>4200</v>
      </c>
      <c r="R125" s="387">
        <f t="shared" si="392"/>
        <v>0</v>
      </c>
    </row>
    <row r="126" spans="1:18" s="242" customFormat="1" ht="25.5" hidden="1" outlineLevel="1">
      <c r="A126" s="211" t="s">
        <v>480</v>
      </c>
      <c r="B126" s="210" t="s">
        <v>1451</v>
      </c>
      <c r="C126" s="211" t="s">
        <v>193</v>
      </c>
      <c r="D126" s="428">
        <v>1</v>
      </c>
      <c r="E126" s="385">
        <v>3864.7267999999999</v>
      </c>
      <c r="F126" s="387">
        <f t="shared" ref="F126" si="393">IFERROR(E126*$D126,0)</f>
        <v>3864.7267999999999</v>
      </c>
      <c r="G126" s="397">
        <v>8630</v>
      </c>
      <c r="H126" s="387">
        <f t="shared" si="356"/>
        <v>8630</v>
      </c>
      <c r="I126" s="397">
        <v>7748</v>
      </c>
      <c r="J126" s="387">
        <f t="shared" ref="J126" si="394">IFERROR(I126*$D126,0)</f>
        <v>7748</v>
      </c>
      <c r="K126" s="397">
        <v>10226.5</v>
      </c>
      <c r="L126" s="387">
        <f t="shared" ref="L126:N126" si="395">IFERROR(K126*$D126,0)</f>
        <v>10226.5</v>
      </c>
      <c r="M126" s="397">
        <v>3500</v>
      </c>
      <c r="N126" s="387">
        <f t="shared" si="395"/>
        <v>3500</v>
      </c>
      <c r="O126" s="397">
        <v>6175</v>
      </c>
      <c r="P126" s="387">
        <f t="shared" ref="P126:R126" si="396">IFERROR(O126*$D126,0)</f>
        <v>6175</v>
      </c>
      <c r="Q126" s="397">
        <v>6175</v>
      </c>
      <c r="R126" s="387">
        <f t="shared" si="396"/>
        <v>6175</v>
      </c>
    </row>
    <row r="127" spans="1:18" s="242" customFormat="1" ht="25.5" hidden="1" outlineLevel="1">
      <c r="A127" s="211" t="s">
        <v>481</v>
      </c>
      <c r="B127" s="210" t="s">
        <v>1452</v>
      </c>
      <c r="C127" s="211" t="s">
        <v>193</v>
      </c>
      <c r="D127" s="428">
        <v>10</v>
      </c>
      <c r="E127" s="385">
        <v>1303.1524000000004</v>
      </c>
      <c r="F127" s="387">
        <f t="shared" ref="F127" si="397">IFERROR(E127*$D127,0)</f>
        <v>13031.524000000005</v>
      </c>
      <c r="G127" s="397">
        <v>5000</v>
      </c>
      <c r="H127" s="387">
        <f t="shared" si="356"/>
        <v>50000</v>
      </c>
      <c r="I127" s="397">
        <v>5149</v>
      </c>
      <c r="J127" s="387">
        <f t="shared" ref="J127" si="398">IFERROR(I127*$D127,0)</f>
        <v>51490</v>
      </c>
      <c r="K127" s="397">
        <v>8209</v>
      </c>
      <c r="L127" s="387">
        <f t="shared" ref="L127:N127" si="399">IFERROR(K127*$D127,0)</f>
        <v>82090</v>
      </c>
      <c r="M127" s="397">
        <v>4500</v>
      </c>
      <c r="N127" s="387">
        <f t="shared" si="399"/>
        <v>45000</v>
      </c>
      <c r="O127" s="397">
        <v>4655</v>
      </c>
      <c r="P127" s="387">
        <f t="shared" ref="P127:R127" si="400">IFERROR(O127*$D127,0)</f>
        <v>46550</v>
      </c>
      <c r="Q127" s="397">
        <v>4655</v>
      </c>
      <c r="R127" s="387">
        <f t="shared" si="400"/>
        <v>46550</v>
      </c>
    </row>
    <row r="128" spans="1:18" s="345" customFormat="1" ht="76.5" hidden="1" outlineLevel="1">
      <c r="A128" s="211">
        <v>2</v>
      </c>
      <c r="B128" s="210" t="s">
        <v>1453</v>
      </c>
      <c r="C128" s="211"/>
      <c r="D128" s="243"/>
      <c r="E128" s="385"/>
      <c r="F128" s="385"/>
      <c r="G128" s="397"/>
      <c r="H128" s="387"/>
      <c r="I128" s="397"/>
      <c r="J128" s="387"/>
      <c r="K128" s="397">
        <v>0</v>
      </c>
      <c r="L128" s="387"/>
      <c r="M128" s="397"/>
      <c r="N128" s="387"/>
      <c r="O128" s="397"/>
      <c r="P128" s="387"/>
      <c r="Q128" s="397"/>
      <c r="R128" s="387"/>
    </row>
    <row r="129" spans="1:18" s="345" customFormat="1" hidden="1" outlineLevel="1">
      <c r="A129" s="211"/>
      <c r="B129" s="210" t="s">
        <v>1454</v>
      </c>
      <c r="C129" s="211"/>
      <c r="D129" s="243"/>
      <c r="E129" s="385"/>
      <c r="F129" s="385"/>
      <c r="G129" s="397"/>
      <c r="H129" s="387"/>
      <c r="I129" s="397"/>
      <c r="J129" s="387"/>
      <c r="K129" s="397">
        <v>0</v>
      </c>
      <c r="L129" s="387"/>
      <c r="M129" s="397"/>
      <c r="N129" s="387"/>
      <c r="O129" s="397"/>
      <c r="P129" s="387"/>
      <c r="Q129" s="397"/>
      <c r="R129" s="387"/>
    </row>
    <row r="130" spans="1:18" s="345" customFormat="1" ht="51" hidden="1" outlineLevel="1">
      <c r="A130" s="211"/>
      <c r="B130" s="210" t="s">
        <v>1455</v>
      </c>
      <c r="C130" s="211"/>
      <c r="D130" s="243"/>
      <c r="E130" s="385"/>
      <c r="F130" s="385"/>
      <c r="G130" s="397"/>
      <c r="H130" s="387"/>
      <c r="I130" s="397"/>
      <c r="J130" s="387"/>
      <c r="K130" s="397">
        <v>0</v>
      </c>
      <c r="L130" s="387"/>
      <c r="M130" s="397"/>
      <c r="N130" s="387"/>
      <c r="O130" s="397"/>
      <c r="P130" s="387"/>
      <c r="Q130" s="397"/>
      <c r="R130" s="387"/>
    </row>
    <row r="131" spans="1:18" s="345" customFormat="1" hidden="1" outlineLevel="1">
      <c r="A131" s="211"/>
      <c r="B131" s="210" t="s">
        <v>1111</v>
      </c>
      <c r="C131" s="211"/>
      <c r="D131" s="243"/>
      <c r="E131" s="385"/>
      <c r="F131" s="385"/>
      <c r="G131" s="397"/>
      <c r="H131" s="387"/>
      <c r="I131" s="397"/>
      <c r="J131" s="387"/>
      <c r="K131" s="397">
        <v>0</v>
      </c>
      <c r="L131" s="387"/>
      <c r="M131" s="397"/>
      <c r="N131" s="387"/>
      <c r="O131" s="397"/>
      <c r="P131" s="387"/>
      <c r="Q131" s="397"/>
      <c r="R131" s="387"/>
    </row>
    <row r="132" spans="1:18" s="345" customFormat="1" hidden="1" outlineLevel="1">
      <c r="A132" s="211"/>
      <c r="B132" s="210" t="s">
        <v>1456</v>
      </c>
      <c r="C132" s="211"/>
      <c r="D132" s="243"/>
      <c r="E132" s="385"/>
      <c r="F132" s="385"/>
      <c r="G132" s="397"/>
      <c r="H132" s="387"/>
      <c r="I132" s="397"/>
      <c r="J132" s="387"/>
      <c r="K132" s="397">
        <v>0</v>
      </c>
      <c r="L132" s="387"/>
      <c r="M132" s="397"/>
      <c r="N132" s="387"/>
      <c r="O132" s="397"/>
      <c r="P132" s="387"/>
      <c r="Q132" s="397"/>
      <c r="R132" s="387"/>
    </row>
    <row r="133" spans="1:18" s="345" customFormat="1" hidden="1" outlineLevel="1">
      <c r="A133" s="211"/>
      <c r="B133" s="210" t="s">
        <v>1457</v>
      </c>
      <c r="C133" s="211"/>
      <c r="D133" s="243"/>
      <c r="E133" s="385"/>
      <c r="F133" s="385"/>
      <c r="G133" s="397"/>
      <c r="H133" s="387"/>
      <c r="I133" s="397"/>
      <c r="J133" s="387"/>
      <c r="K133" s="397">
        <v>0</v>
      </c>
      <c r="L133" s="387"/>
      <c r="M133" s="397"/>
      <c r="N133" s="387"/>
      <c r="O133" s="397"/>
      <c r="P133" s="387"/>
      <c r="Q133" s="397"/>
      <c r="R133" s="387"/>
    </row>
    <row r="134" spans="1:18" s="345" customFormat="1" hidden="1" outlineLevel="1">
      <c r="A134" s="211"/>
      <c r="B134" s="210" t="s">
        <v>1458</v>
      </c>
      <c r="C134" s="211"/>
      <c r="D134" s="243"/>
      <c r="E134" s="385"/>
      <c r="F134" s="385"/>
      <c r="G134" s="397"/>
      <c r="H134" s="387"/>
      <c r="I134" s="397"/>
      <c r="J134" s="387"/>
      <c r="K134" s="397">
        <v>0</v>
      </c>
      <c r="L134" s="387"/>
      <c r="M134" s="397"/>
      <c r="N134" s="387"/>
      <c r="O134" s="397"/>
      <c r="P134" s="387"/>
      <c r="Q134" s="397"/>
      <c r="R134" s="387"/>
    </row>
    <row r="135" spans="1:18" s="345" customFormat="1" ht="51" hidden="1" outlineLevel="1">
      <c r="A135" s="211"/>
      <c r="B135" s="210" t="s">
        <v>1459</v>
      </c>
      <c r="C135" s="211"/>
      <c r="D135" s="243"/>
      <c r="E135" s="385"/>
      <c r="F135" s="385"/>
      <c r="G135" s="397"/>
      <c r="H135" s="387"/>
      <c r="I135" s="397"/>
      <c r="J135" s="387"/>
      <c r="K135" s="397">
        <v>0</v>
      </c>
      <c r="L135" s="387"/>
      <c r="M135" s="397"/>
      <c r="N135" s="387"/>
      <c r="O135" s="397"/>
      <c r="P135" s="387"/>
      <c r="Q135" s="397"/>
      <c r="R135" s="387"/>
    </row>
    <row r="136" spans="1:18" s="345" customFormat="1" ht="25.5" hidden="1" outlineLevel="1">
      <c r="A136" s="211"/>
      <c r="B136" s="231" t="s">
        <v>1460</v>
      </c>
      <c r="C136" s="211"/>
      <c r="D136" s="243"/>
      <c r="E136" s="385"/>
      <c r="F136" s="385"/>
      <c r="G136" s="397"/>
      <c r="H136" s="387"/>
      <c r="I136" s="397"/>
      <c r="J136" s="387"/>
      <c r="K136" s="397">
        <v>0</v>
      </c>
      <c r="L136" s="387"/>
      <c r="M136" s="397"/>
      <c r="N136" s="387"/>
      <c r="O136" s="397"/>
      <c r="P136" s="387"/>
      <c r="Q136" s="397"/>
      <c r="R136" s="387"/>
    </row>
    <row r="137" spans="1:18" s="345" customFormat="1" hidden="1" outlineLevel="1">
      <c r="A137" s="282"/>
      <c r="B137" s="346" t="s">
        <v>1112</v>
      </c>
      <c r="C137" s="211"/>
      <c r="D137" s="243"/>
      <c r="E137" s="385"/>
      <c r="F137" s="385"/>
      <c r="G137" s="397"/>
      <c r="H137" s="387"/>
      <c r="I137" s="397"/>
      <c r="J137" s="387"/>
      <c r="K137" s="397">
        <v>0</v>
      </c>
      <c r="L137" s="387"/>
      <c r="M137" s="397"/>
      <c r="N137" s="387"/>
      <c r="O137" s="397"/>
      <c r="P137" s="387"/>
      <c r="Q137" s="397"/>
      <c r="R137" s="387"/>
    </row>
    <row r="138" spans="1:18" s="242" customFormat="1" hidden="1" outlineLevel="1">
      <c r="A138" s="282" t="s">
        <v>2</v>
      </c>
      <c r="B138" s="346" t="s">
        <v>1461</v>
      </c>
      <c r="C138" s="211"/>
      <c r="D138" s="243"/>
      <c r="E138" s="385"/>
      <c r="F138" s="385"/>
      <c r="G138" s="399"/>
      <c r="H138" s="400"/>
      <c r="I138" s="399"/>
      <c r="J138" s="387"/>
      <c r="K138" s="399">
        <v>0</v>
      </c>
      <c r="L138" s="387"/>
      <c r="M138" s="399"/>
      <c r="N138" s="387"/>
      <c r="O138" s="399"/>
      <c r="P138" s="387"/>
      <c r="Q138" s="399"/>
      <c r="R138" s="387"/>
    </row>
    <row r="139" spans="1:18" s="242" customFormat="1" hidden="1" outlineLevel="1">
      <c r="A139" s="211"/>
      <c r="B139" s="210" t="s">
        <v>1462</v>
      </c>
      <c r="C139" s="211"/>
      <c r="D139" s="243"/>
      <c r="E139" s="385"/>
      <c r="F139" s="385"/>
      <c r="G139" s="399"/>
      <c r="H139" s="400"/>
      <c r="I139" s="399"/>
      <c r="J139" s="387"/>
      <c r="K139" s="399">
        <v>0</v>
      </c>
      <c r="L139" s="387"/>
      <c r="M139" s="399"/>
      <c r="N139" s="387"/>
      <c r="O139" s="399"/>
      <c r="P139" s="387"/>
      <c r="Q139" s="399"/>
      <c r="R139" s="387"/>
    </row>
    <row r="140" spans="1:18" s="242" customFormat="1" hidden="1" outlineLevel="1">
      <c r="A140" s="282" t="s">
        <v>27</v>
      </c>
      <c r="B140" s="346" t="s">
        <v>1463</v>
      </c>
      <c r="C140" s="211"/>
      <c r="D140" s="243"/>
      <c r="E140" s="385"/>
      <c r="F140" s="385"/>
      <c r="G140" s="399"/>
      <c r="H140" s="400"/>
      <c r="I140" s="399"/>
      <c r="J140" s="387"/>
      <c r="K140" s="399">
        <v>0</v>
      </c>
      <c r="L140" s="387"/>
      <c r="M140" s="399"/>
      <c r="N140" s="387"/>
      <c r="O140" s="399"/>
      <c r="P140" s="387"/>
      <c r="Q140" s="399"/>
      <c r="R140" s="387"/>
    </row>
    <row r="141" spans="1:18" s="242" customFormat="1" hidden="1" outlineLevel="1">
      <c r="A141" s="211"/>
      <c r="B141" s="210" t="s">
        <v>1464</v>
      </c>
      <c r="C141" s="211"/>
      <c r="D141" s="243"/>
      <c r="E141" s="385"/>
      <c r="F141" s="385"/>
      <c r="G141" s="399"/>
      <c r="H141" s="400"/>
      <c r="I141" s="399"/>
      <c r="J141" s="387"/>
      <c r="K141" s="399">
        <v>0</v>
      </c>
      <c r="L141" s="387"/>
      <c r="M141" s="399"/>
      <c r="N141" s="387"/>
      <c r="O141" s="399"/>
      <c r="P141" s="387"/>
      <c r="Q141" s="399"/>
      <c r="R141" s="387"/>
    </row>
    <row r="142" spans="1:18" s="242" customFormat="1" hidden="1" outlineLevel="1">
      <c r="A142" s="211" t="s">
        <v>1074</v>
      </c>
      <c r="B142" s="210" t="s">
        <v>1465</v>
      </c>
      <c r="C142" s="211"/>
      <c r="D142" s="243"/>
      <c r="E142" s="385"/>
      <c r="F142" s="385"/>
      <c r="G142" s="399"/>
      <c r="H142" s="400"/>
      <c r="I142" s="399"/>
      <c r="J142" s="387"/>
      <c r="K142" s="399">
        <v>0</v>
      </c>
      <c r="L142" s="387"/>
      <c r="M142" s="399"/>
      <c r="N142" s="387"/>
      <c r="O142" s="399"/>
      <c r="P142" s="387"/>
      <c r="Q142" s="399"/>
      <c r="R142" s="387"/>
    </row>
    <row r="143" spans="1:18" s="242" customFormat="1" hidden="1" outlineLevel="1">
      <c r="A143" s="211" t="s">
        <v>474</v>
      </c>
      <c r="B143" s="210" t="s">
        <v>1466</v>
      </c>
      <c r="C143" s="211"/>
      <c r="D143" s="243"/>
      <c r="E143" s="385"/>
      <c r="F143" s="385"/>
      <c r="G143" s="399"/>
      <c r="H143" s="400"/>
      <c r="I143" s="399"/>
      <c r="J143" s="387"/>
      <c r="K143" s="399">
        <v>0</v>
      </c>
      <c r="L143" s="387"/>
      <c r="M143" s="399"/>
      <c r="N143" s="387"/>
      <c r="O143" s="399"/>
      <c r="P143" s="387"/>
      <c r="Q143" s="399"/>
      <c r="R143" s="387"/>
    </row>
    <row r="144" spans="1:18" s="242" customFormat="1" hidden="1" outlineLevel="1">
      <c r="A144" s="211" t="s">
        <v>1115</v>
      </c>
      <c r="B144" s="210" t="s">
        <v>1467</v>
      </c>
      <c r="C144" s="211"/>
      <c r="D144" s="243"/>
      <c r="E144" s="385"/>
      <c r="F144" s="385"/>
      <c r="G144" s="399"/>
      <c r="H144" s="400"/>
      <c r="I144" s="399"/>
      <c r="J144" s="387"/>
      <c r="K144" s="399">
        <v>0</v>
      </c>
      <c r="L144" s="387"/>
      <c r="M144" s="399"/>
      <c r="N144" s="387"/>
      <c r="O144" s="399"/>
      <c r="P144" s="387"/>
      <c r="Q144" s="399"/>
      <c r="R144" s="387"/>
    </row>
    <row r="145" spans="1:18" s="242" customFormat="1" hidden="1" outlineLevel="1">
      <c r="A145" s="211" t="s">
        <v>1117</v>
      </c>
      <c r="B145" s="210" t="s">
        <v>1468</v>
      </c>
      <c r="C145" s="211"/>
      <c r="D145" s="243"/>
      <c r="E145" s="385"/>
      <c r="F145" s="385"/>
      <c r="G145" s="399"/>
      <c r="H145" s="400"/>
      <c r="I145" s="399"/>
      <c r="J145" s="387"/>
      <c r="K145" s="399">
        <v>0</v>
      </c>
      <c r="L145" s="387"/>
      <c r="M145" s="399"/>
      <c r="N145" s="387"/>
      <c r="O145" s="399"/>
      <c r="P145" s="387"/>
      <c r="Q145" s="399"/>
      <c r="R145" s="387"/>
    </row>
    <row r="146" spans="1:18" s="242" customFormat="1" hidden="1" outlineLevel="1">
      <c r="A146" s="211" t="s">
        <v>477</v>
      </c>
      <c r="B146" s="210" t="s">
        <v>1469</v>
      </c>
      <c r="C146" s="211"/>
      <c r="D146" s="243"/>
      <c r="E146" s="385"/>
      <c r="F146" s="385"/>
      <c r="G146" s="399"/>
      <c r="H146" s="400"/>
      <c r="I146" s="399"/>
      <c r="J146" s="387"/>
      <c r="K146" s="399">
        <v>0</v>
      </c>
      <c r="L146" s="387"/>
      <c r="M146" s="399"/>
      <c r="N146" s="387"/>
      <c r="O146" s="399"/>
      <c r="P146" s="387"/>
      <c r="Q146" s="399"/>
      <c r="R146" s="387"/>
    </row>
    <row r="147" spans="1:18" s="242" customFormat="1" hidden="1" outlineLevel="1">
      <c r="A147" s="282" t="s">
        <v>30</v>
      </c>
      <c r="B147" s="346" t="s">
        <v>1470</v>
      </c>
      <c r="C147" s="211"/>
      <c r="D147" s="243"/>
      <c r="E147" s="385"/>
      <c r="F147" s="385"/>
      <c r="G147" s="399"/>
      <c r="H147" s="400"/>
      <c r="I147" s="399"/>
      <c r="J147" s="387"/>
      <c r="K147" s="399">
        <v>0</v>
      </c>
      <c r="L147" s="387"/>
      <c r="M147" s="399"/>
      <c r="N147" s="387"/>
      <c r="O147" s="399"/>
      <c r="P147" s="387"/>
      <c r="Q147" s="399"/>
      <c r="R147" s="387"/>
    </row>
    <row r="148" spans="1:18" s="242" customFormat="1" ht="25.5" hidden="1" outlineLevel="1">
      <c r="A148" s="211" t="s">
        <v>1074</v>
      </c>
      <c r="B148" s="210" t="s">
        <v>1471</v>
      </c>
      <c r="C148" s="211"/>
      <c r="D148" s="243"/>
      <c r="E148" s="385"/>
      <c r="F148" s="385"/>
      <c r="G148" s="399"/>
      <c r="H148" s="400"/>
      <c r="I148" s="399"/>
      <c r="J148" s="387"/>
      <c r="K148" s="399">
        <v>0</v>
      </c>
      <c r="L148" s="387"/>
      <c r="M148" s="399"/>
      <c r="N148" s="387"/>
      <c r="O148" s="399"/>
      <c r="P148" s="387"/>
      <c r="Q148" s="399"/>
      <c r="R148" s="387"/>
    </row>
    <row r="149" spans="1:18" s="242" customFormat="1" hidden="1" outlineLevel="1">
      <c r="A149" s="211" t="s">
        <v>474</v>
      </c>
      <c r="B149" s="210" t="s">
        <v>1467</v>
      </c>
      <c r="C149" s="211"/>
      <c r="D149" s="243"/>
      <c r="E149" s="385"/>
      <c r="F149" s="385"/>
      <c r="G149" s="399"/>
      <c r="H149" s="400"/>
      <c r="I149" s="399"/>
      <c r="J149" s="387"/>
      <c r="K149" s="399">
        <v>0</v>
      </c>
      <c r="L149" s="387"/>
      <c r="M149" s="399"/>
      <c r="N149" s="387"/>
      <c r="O149" s="399"/>
      <c r="P149" s="387"/>
      <c r="Q149" s="399"/>
      <c r="R149" s="387"/>
    </row>
    <row r="150" spans="1:18" s="242" customFormat="1" hidden="1" outlineLevel="1">
      <c r="A150" s="282" t="s">
        <v>38</v>
      </c>
      <c r="B150" s="346" t="s">
        <v>1472</v>
      </c>
      <c r="C150" s="211"/>
      <c r="D150" s="243"/>
      <c r="E150" s="385"/>
      <c r="F150" s="385"/>
      <c r="G150" s="399"/>
      <c r="H150" s="400"/>
      <c r="I150" s="399"/>
      <c r="J150" s="387"/>
      <c r="K150" s="399">
        <v>0</v>
      </c>
      <c r="L150" s="387"/>
      <c r="M150" s="399"/>
      <c r="N150" s="387"/>
      <c r="O150" s="399"/>
      <c r="P150" s="387"/>
      <c r="Q150" s="399"/>
      <c r="R150" s="387"/>
    </row>
    <row r="151" spans="1:18" s="242" customFormat="1" hidden="1" outlineLevel="1">
      <c r="A151" s="211" t="s">
        <v>1074</v>
      </c>
      <c r="B151" s="210" t="s">
        <v>1473</v>
      </c>
      <c r="C151" s="211"/>
      <c r="D151" s="243"/>
      <c r="E151" s="385"/>
      <c r="F151" s="385"/>
      <c r="G151" s="399"/>
      <c r="H151" s="400"/>
      <c r="I151" s="399"/>
      <c r="J151" s="387"/>
      <c r="K151" s="399">
        <v>0</v>
      </c>
      <c r="L151" s="387"/>
      <c r="M151" s="399"/>
      <c r="N151" s="387"/>
      <c r="O151" s="399"/>
      <c r="P151" s="387"/>
      <c r="Q151" s="399"/>
      <c r="R151" s="387"/>
    </row>
    <row r="152" spans="1:18" s="242" customFormat="1" hidden="1" outlineLevel="1">
      <c r="A152" s="211" t="s">
        <v>474</v>
      </c>
      <c r="B152" s="210" t="s">
        <v>1474</v>
      </c>
      <c r="C152" s="211"/>
      <c r="D152" s="243"/>
      <c r="E152" s="385"/>
      <c r="F152" s="385"/>
      <c r="G152" s="399"/>
      <c r="H152" s="400"/>
      <c r="I152" s="399"/>
      <c r="J152" s="387"/>
      <c r="K152" s="399">
        <v>0</v>
      </c>
      <c r="L152" s="387"/>
      <c r="M152" s="399"/>
      <c r="N152" s="387"/>
      <c r="O152" s="399"/>
      <c r="P152" s="387"/>
      <c r="Q152" s="399"/>
      <c r="R152" s="387"/>
    </row>
    <row r="153" spans="1:18" s="242" customFormat="1" hidden="1" outlineLevel="1">
      <c r="A153" s="211" t="s">
        <v>475</v>
      </c>
      <c r="B153" s="210" t="s">
        <v>1475</v>
      </c>
      <c r="C153" s="211"/>
      <c r="D153" s="243"/>
      <c r="E153" s="385"/>
      <c r="F153" s="385"/>
      <c r="G153" s="399"/>
      <c r="H153" s="400"/>
      <c r="I153" s="399"/>
      <c r="J153" s="387"/>
      <c r="K153" s="399">
        <v>0</v>
      </c>
      <c r="L153" s="387"/>
      <c r="M153" s="399"/>
      <c r="N153" s="387"/>
      <c r="O153" s="399"/>
      <c r="P153" s="387"/>
      <c r="Q153" s="399"/>
      <c r="R153" s="387"/>
    </row>
    <row r="154" spans="1:18" s="242" customFormat="1" ht="25.5" hidden="1" outlineLevel="1">
      <c r="A154" s="211"/>
      <c r="B154" s="210" t="s">
        <v>1476</v>
      </c>
      <c r="C154" s="211" t="s">
        <v>193</v>
      </c>
      <c r="D154" s="243" t="s">
        <v>1409</v>
      </c>
      <c r="E154" s="385"/>
      <c r="F154" s="385"/>
      <c r="G154" s="399"/>
      <c r="H154" s="400">
        <f t="shared" ref="H154:H167" si="401">IFERROR(G154*$D154,0)</f>
        <v>0</v>
      </c>
      <c r="I154" s="399">
        <v>377530</v>
      </c>
      <c r="J154" s="387">
        <f t="shared" ref="J154" si="402">IFERROR(I154*$D154,0)</f>
        <v>0</v>
      </c>
      <c r="K154" s="399">
        <v>218653.5</v>
      </c>
      <c r="L154" s="387">
        <f t="shared" ref="L154:N154" si="403">IFERROR(K154*$D154,0)</f>
        <v>0</v>
      </c>
      <c r="M154" s="399"/>
      <c r="N154" s="387">
        <f t="shared" si="403"/>
        <v>0</v>
      </c>
      <c r="O154" s="399">
        <v>350000</v>
      </c>
      <c r="P154" s="387">
        <f t="shared" ref="P154:R154" si="404">IFERROR(O154*$D154,0)</f>
        <v>0</v>
      </c>
      <c r="Q154" s="399">
        <v>350000</v>
      </c>
      <c r="R154" s="387">
        <f t="shared" si="404"/>
        <v>0</v>
      </c>
    </row>
    <row r="155" spans="1:18" s="242" customFormat="1" hidden="1" outlineLevel="1">
      <c r="A155" s="211"/>
      <c r="B155" s="346" t="s">
        <v>1477</v>
      </c>
      <c r="C155" s="211"/>
      <c r="D155" s="243"/>
      <c r="E155" s="385"/>
      <c r="F155" s="385"/>
      <c r="G155" s="399"/>
      <c r="H155" s="400">
        <f t="shared" si="401"/>
        <v>0</v>
      </c>
      <c r="I155" s="399"/>
      <c r="J155" s="387">
        <f t="shared" ref="J155" si="405">IFERROR(I155*$D155,0)</f>
        <v>0</v>
      </c>
      <c r="K155" s="399">
        <v>0</v>
      </c>
      <c r="L155" s="387">
        <f t="shared" ref="L155:N155" si="406">IFERROR(K155*$D155,0)</f>
        <v>0</v>
      </c>
      <c r="M155" s="399"/>
      <c r="N155" s="387">
        <f t="shared" si="406"/>
        <v>0</v>
      </c>
      <c r="O155" s="399"/>
      <c r="P155" s="387">
        <f t="shared" ref="P155:R155" si="407">IFERROR(O155*$D155,0)</f>
        <v>0</v>
      </c>
      <c r="Q155" s="399"/>
      <c r="R155" s="387">
        <f t="shared" si="407"/>
        <v>0</v>
      </c>
    </row>
    <row r="156" spans="1:18" s="242" customFormat="1" ht="89.25" hidden="1" outlineLevel="1">
      <c r="A156" s="211">
        <v>3</v>
      </c>
      <c r="B156" s="210" t="s">
        <v>1478</v>
      </c>
      <c r="C156" s="211" t="s">
        <v>193</v>
      </c>
      <c r="D156" s="243">
        <v>1</v>
      </c>
      <c r="E156" s="385">
        <v>373438.24649999995</v>
      </c>
      <c r="F156" s="385">
        <f t="shared" ref="F156" si="408">IFERROR(E156*$D156,0)</f>
        <v>373438.24649999995</v>
      </c>
      <c r="G156" s="399">
        <v>412500</v>
      </c>
      <c r="H156" s="400">
        <f t="shared" si="401"/>
        <v>412500</v>
      </c>
      <c r="I156" s="399">
        <v>686623</v>
      </c>
      <c r="J156" s="387">
        <f t="shared" ref="J156" si="409">IFERROR(I156*$D156,0)</f>
        <v>686623</v>
      </c>
      <c r="K156" s="399">
        <v>513005.5</v>
      </c>
      <c r="L156" s="387">
        <f t="shared" ref="L156:N156" si="410">IFERROR(K156*$D156,0)</f>
        <v>513005.5</v>
      </c>
      <c r="M156" s="399">
        <v>550000</v>
      </c>
      <c r="N156" s="387">
        <f t="shared" si="410"/>
        <v>550000</v>
      </c>
      <c r="O156" s="399">
        <v>418950</v>
      </c>
      <c r="P156" s="387">
        <f t="shared" ref="P156:R156" si="411">IFERROR(O156*$D156,0)</f>
        <v>418950</v>
      </c>
      <c r="Q156" s="399">
        <v>370880.2</v>
      </c>
      <c r="R156" s="387">
        <f t="shared" si="411"/>
        <v>370880.2</v>
      </c>
    </row>
    <row r="157" spans="1:18" s="242" customFormat="1" ht="102" hidden="1" outlineLevel="1">
      <c r="A157" s="211">
        <v>4</v>
      </c>
      <c r="B157" s="210" t="s">
        <v>1479</v>
      </c>
      <c r="C157" s="211" t="s">
        <v>193</v>
      </c>
      <c r="D157" s="243" t="s">
        <v>1409</v>
      </c>
      <c r="E157" s="385"/>
      <c r="F157" s="385"/>
      <c r="G157" s="399">
        <v>23100</v>
      </c>
      <c r="H157" s="400">
        <f t="shared" si="401"/>
        <v>0</v>
      </c>
      <c r="I157" s="399">
        <v>37447</v>
      </c>
      <c r="J157" s="387">
        <f t="shared" ref="J157" si="412">IFERROR(I157*$D157,0)</f>
        <v>0</v>
      </c>
      <c r="K157" s="399">
        <v>26075</v>
      </c>
      <c r="L157" s="387">
        <f t="shared" ref="L157:N157" si="413">IFERROR(K157*$D157,0)</f>
        <v>0</v>
      </c>
      <c r="M157" s="399"/>
      <c r="N157" s="387">
        <f t="shared" si="413"/>
        <v>0</v>
      </c>
      <c r="O157" s="399"/>
      <c r="P157" s="387">
        <f t="shared" ref="P157:R157" si="414">IFERROR(O157*$D157,0)</f>
        <v>0</v>
      </c>
      <c r="Q157" s="399"/>
      <c r="R157" s="387">
        <f t="shared" si="414"/>
        <v>0</v>
      </c>
    </row>
    <row r="158" spans="1:18" s="242" customFormat="1" hidden="1" outlineLevel="1">
      <c r="A158" s="211" t="s">
        <v>4</v>
      </c>
      <c r="B158" s="210" t="s">
        <v>1480</v>
      </c>
      <c r="C158" s="211" t="s">
        <v>1481</v>
      </c>
      <c r="D158" s="243" t="s">
        <v>1409</v>
      </c>
      <c r="E158" s="385"/>
      <c r="F158" s="385"/>
      <c r="G158" s="399">
        <v>170</v>
      </c>
      <c r="H158" s="400">
        <f t="shared" si="401"/>
        <v>0</v>
      </c>
      <c r="I158" s="399">
        <v>409</v>
      </c>
      <c r="J158" s="387">
        <f t="shared" ref="J158" si="415">IFERROR(I158*$D158,0)</f>
        <v>0</v>
      </c>
      <c r="K158" s="399">
        <v>162.5</v>
      </c>
      <c r="L158" s="387">
        <f t="shared" ref="L158:N158" si="416">IFERROR(K158*$D158,0)</f>
        <v>0</v>
      </c>
      <c r="M158" s="399"/>
      <c r="N158" s="387">
        <f t="shared" si="416"/>
        <v>0</v>
      </c>
      <c r="O158" s="399"/>
      <c r="P158" s="387">
        <f t="shared" ref="P158:R158" si="417">IFERROR(O158*$D158,0)</f>
        <v>0</v>
      </c>
      <c r="Q158" s="399"/>
      <c r="R158" s="387">
        <f t="shared" si="417"/>
        <v>0</v>
      </c>
    </row>
    <row r="159" spans="1:18" s="242" customFormat="1" hidden="1" outlineLevel="1">
      <c r="A159" s="211" t="s">
        <v>5</v>
      </c>
      <c r="B159" s="210" t="s">
        <v>1482</v>
      </c>
      <c r="C159" s="211" t="s">
        <v>193</v>
      </c>
      <c r="D159" s="243" t="s">
        <v>1409</v>
      </c>
      <c r="E159" s="385"/>
      <c r="F159" s="385"/>
      <c r="G159" s="399">
        <v>960</v>
      </c>
      <c r="H159" s="400">
        <f t="shared" si="401"/>
        <v>0</v>
      </c>
      <c r="I159" s="399">
        <v>243</v>
      </c>
      <c r="J159" s="387">
        <f t="shared" ref="J159" si="418">IFERROR(I159*$D159,0)</f>
        <v>0</v>
      </c>
      <c r="K159" s="399">
        <v>960.5</v>
      </c>
      <c r="L159" s="387">
        <f t="shared" ref="L159:N159" si="419">IFERROR(K159*$D159,0)</f>
        <v>0</v>
      </c>
      <c r="M159" s="399"/>
      <c r="N159" s="387">
        <f t="shared" si="419"/>
        <v>0</v>
      </c>
      <c r="O159" s="399"/>
      <c r="P159" s="387">
        <f t="shared" ref="P159:R159" si="420">IFERROR(O159*$D159,0)</f>
        <v>0</v>
      </c>
      <c r="Q159" s="399"/>
      <c r="R159" s="387">
        <f t="shared" si="420"/>
        <v>0</v>
      </c>
    </row>
    <row r="160" spans="1:18" s="242" customFormat="1" ht="38.25" hidden="1" outlineLevel="1">
      <c r="A160" s="211">
        <v>5</v>
      </c>
      <c r="B160" s="210" t="s">
        <v>1483</v>
      </c>
      <c r="C160" s="211"/>
      <c r="D160" s="243"/>
      <c r="E160" s="385"/>
      <c r="F160" s="385"/>
      <c r="G160" s="397"/>
      <c r="H160" s="387">
        <f t="shared" si="401"/>
        <v>0</v>
      </c>
      <c r="I160" s="397"/>
      <c r="J160" s="387">
        <f t="shared" ref="J160" si="421">IFERROR(I160*$D160,0)</f>
        <v>0</v>
      </c>
      <c r="K160" s="397">
        <v>0</v>
      </c>
      <c r="L160" s="387">
        <f t="shared" ref="L160:N160" si="422">IFERROR(K160*$D160,0)</f>
        <v>0</v>
      </c>
      <c r="M160" s="397"/>
      <c r="N160" s="387">
        <f t="shared" si="422"/>
        <v>0</v>
      </c>
      <c r="O160" s="397"/>
      <c r="P160" s="387">
        <f t="shared" ref="P160:R160" si="423">IFERROR(O160*$D160,0)</f>
        <v>0</v>
      </c>
      <c r="Q160" s="397"/>
      <c r="R160" s="387">
        <f t="shared" si="423"/>
        <v>0</v>
      </c>
    </row>
    <row r="161" spans="1:18" s="242" customFormat="1" hidden="1" outlineLevel="1">
      <c r="A161" s="211" t="s">
        <v>1074</v>
      </c>
      <c r="B161" s="210" t="s">
        <v>1113</v>
      </c>
      <c r="C161" s="211" t="s">
        <v>1072</v>
      </c>
      <c r="D161" s="243">
        <v>40</v>
      </c>
      <c r="E161" s="385">
        <v>190.47863999999998</v>
      </c>
      <c r="F161" s="385">
        <f t="shared" ref="F161" si="424">IFERROR(E161*$D161,0)</f>
        <v>7619.1455999999998</v>
      </c>
      <c r="G161" s="397">
        <v>375</v>
      </c>
      <c r="H161" s="387">
        <f t="shared" si="401"/>
        <v>15000</v>
      </c>
      <c r="I161" s="397">
        <v>229</v>
      </c>
      <c r="J161" s="387">
        <f t="shared" ref="J161" si="425">IFERROR(I161*$D161,0)</f>
        <v>9160</v>
      </c>
      <c r="K161" s="397">
        <v>251</v>
      </c>
      <c r="L161" s="387">
        <f t="shared" ref="L161:N161" si="426">IFERROR(K161*$D161,0)</f>
        <v>10040</v>
      </c>
      <c r="M161" s="397">
        <v>120</v>
      </c>
      <c r="N161" s="387">
        <f t="shared" si="426"/>
        <v>4800</v>
      </c>
      <c r="O161" s="397">
        <v>630</v>
      </c>
      <c r="P161" s="387">
        <f t="shared" ref="P161:R161" si="427">IFERROR(O161*$D161,0)</f>
        <v>25200</v>
      </c>
      <c r="Q161" s="397">
        <v>630</v>
      </c>
      <c r="R161" s="387">
        <f t="shared" si="427"/>
        <v>25200</v>
      </c>
    </row>
    <row r="162" spans="1:18" s="242" customFormat="1" hidden="1" outlineLevel="1">
      <c r="A162" s="211" t="s">
        <v>474</v>
      </c>
      <c r="B162" s="210" t="s">
        <v>1114</v>
      </c>
      <c r="C162" s="211" t="s">
        <v>1072</v>
      </c>
      <c r="D162" s="243">
        <v>260</v>
      </c>
      <c r="E162" s="385">
        <v>91.206499999999991</v>
      </c>
      <c r="F162" s="385">
        <f t="shared" ref="F162" si="428">IFERROR(E162*$D162,0)</f>
        <v>23713.69</v>
      </c>
      <c r="G162" s="397">
        <v>160</v>
      </c>
      <c r="H162" s="387">
        <f t="shared" si="401"/>
        <v>41600</v>
      </c>
      <c r="I162" s="397">
        <v>110</v>
      </c>
      <c r="J162" s="387">
        <f t="shared" ref="J162" si="429">IFERROR(I162*$D162,0)</f>
        <v>28600</v>
      </c>
      <c r="K162" s="397">
        <v>115.5</v>
      </c>
      <c r="L162" s="387">
        <f t="shared" ref="L162:N162" si="430">IFERROR(K162*$D162,0)</f>
        <v>30030</v>
      </c>
      <c r="M162" s="397">
        <v>90</v>
      </c>
      <c r="N162" s="387">
        <f t="shared" si="430"/>
        <v>23400</v>
      </c>
      <c r="O162" s="397">
        <v>436</v>
      </c>
      <c r="P162" s="387">
        <f t="shared" ref="P162:R162" si="431">IFERROR(O162*$D162,0)</f>
        <v>113360</v>
      </c>
      <c r="Q162" s="397">
        <v>436</v>
      </c>
      <c r="R162" s="387">
        <f t="shared" si="431"/>
        <v>113360</v>
      </c>
    </row>
    <row r="163" spans="1:18" s="242" customFormat="1" hidden="1" outlineLevel="1">
      <c r="A163" s="211" t="s">
        <v>474</v>
      </c>
      <c r="B163" s="210" t="s">
        <v>1484</v>
      </c>
      <c r="C163" s="211" t="s">
        <v>1072</v>
      </c>
      <c r="D163" s="243">
        <v>50</v>
      </c>
      <c r="E163" s="385">
        <v>659.89357499999983</v>
      </c>
      <c r="F163" s="385">
        <f t="shared" ref="F163" si="432">IFERROR(E163*$D163,0)</f>
        <v>32994.678749999992</v>
      </c>
      <c r="G163" s="397">
        <v>1020</v>
      </c>
      <c r="H163" s="387">
        <f t="shared" si="401"/>
        <v>51000</v>
      </c>
      <c r="I163" s="397">
        <v>792</v>
      </c>
      <c r="J163" s="387">
        <f t="shared" ref="J163" si="433">IFERROR(I163*$D163,0)</f>
        <v>39600</v>
      </c>
      <c r="K163" s="397">
        <v>1012</v>
      </c>
      <c r="L163" s="387">
        <f t="shared" ref="L163:N163" si="434">IFERROR(K163*$D163,0)</f>
        <v>50600</v>
      </c>
      <c r="M163" s="397">
        <v>1100</v>
      </c>
      <c r="N163" s="387">
        <f t="shared" si="434"/>
        <v>55000</v>
      </c>
      <c r="O163" s="397">
        <v>515</v>
      </c>
      <c r="P163" s="387">
        <f t="shared" ref="P163:R163" si="435">IFERROR(O163*$D163,0)</f>
        <v>25750</v>
      </c>
      <c r="Q163" s="397">
        <v>515</v>
      </c>
      <c r="R163" s="387">
        <f t="shared" si="435"/>
        <v>25750</v>
      </c>
    </row>
    <row r="164" spans="1:18" s="242" customFormat="1" hidden="1" outlineLevel="1">
      <c r="A164" s="211" t="s">
        <v>1115</v>
      </c>
      <c r="B164" s="210" t="s">
        <v>1116</v>
      </c>
      <c r="C164" s="211" t="s">
        <v>1072</v>
      </c>
      <c r="D164" s="243">
        <v>210</v>
      </c>
      <c r="E164" s="385">
        <v>19.329199999999997</v>
      </c>
      <c r="F164" s="385">
        <f t="shared" ref="F164" si="436">IFERROR(E164*$D164,0)</f>
        <v>4059.1319999999992</v>
      </c>
      <c r="G164" s="397">
        <v>75</v>
      </c>
      <c r="H164" s="387">
        <f t="shared" si="401"/>
        <v>15750</v>
      </c>
      <c r="I164" s="397">
        <v>32</v>
      </c>
      <c r="J164" s="387">
        <f t="shared" ref="J164" si="437">IFERROR(I164*$D164,0)</f>
        <v>6720</v>
      </c>
      <c r="K164" s="397">
        <v>33.5</v>
      </c>
      <c r="L164" s="387">
        <f t="shared" ref="L164:N164" si="438">IFERROR(K164*$D164,0)</f>
        <v>7035</v>
      </c>
      <c r="M164" s="397">
        <v>50</v>
      </c>
      <c r="N164" s="387">
        <f t="shared" si="438"/>
        <v>10500</v>
      </c>
      <c r="O164" s="397">
        <v>1117</v>
      </c>
      <c r="P164" s="387">
        <f t="shared" ref="P164" si="439">IFERROR(O164*$D164,0)</f>
        <v>234570</v>
      </c>
      <c r="Q164" s="397">
        <v>1117</v>
      </c>
      <c r="R164" s="387">
        <f>IFERROR(Q164*$D164,0)</f>
        <v>234570</v>
      </c>
    </row>
    <row r="165" spans="1:18" s="242" customFormat="1" hidden="1" outlineLevel="1">
      <c r="A165" s="211" t="s">
        <v>1117</v>
      </c>
      <c r="B165" s="210" t="s">
        <v>1118</v>
      </c>
      <c r="C165" s="211" t="s">
        <v>1072</v>
      </c>
      <c r="D165" s="243">
        <v>50</v>
      </c>
      <c r="E165" s="385">
        <v>18.3172</v>
      </c>
      <c r="F165" s="385">
        <f t="shared" ref="F165" si="440">IFERROR(E165*$D165,0)</f>
        <v>915.86</v>
      </c>
      <c r="G165" s="397">
        <v>60</v>
      </c>
      <c r="H165" s="387">
        <f t="shared" si="401"/>
        <v>3000</v>
      </c>
      <c r="I165" s="397">
        <v>26</v>
      </c>
      <c r="J165" s="387">
        <f t="shared" ref="J165" si="441">IFERROR(I165*$D165,0)</f>
        <v>1300</v>
      </c>
      <c r="K165" s="397">
        <v>27.5</v>
      </c>
      <c r="L165" s="387">
        <f t="shared" ref="L165:N165" si="442">IFERROR(K165*$D165,0)</f>
        <v>1375</v>
      </c>
      <c r="M165" s="397">
        <v>60</v>
      </c>
      <c r="N165" s="387">
        <f t="shared" si="442"/>
        <v>3000</v>
      </c>
      <c r="O165" s="397">
        <v>1275</v>
      </c>
      <c r="P165" s="387">
        <f t="shared" ref="P165:R165" si="443">IFERROR(O165*$D165,0)</f>
        <v>63750</v>
      </c>
      <c r="Q165" s="397">
        <v>1275</v>
      </c>
      <c r="R165" s="387">
        <f t="shared" si="443"/>
        <v>63750</v>
      </c>
    </row>
    <row r="166" spans="1:18" s="242" customFormat="1" hidden="1" outlineLevel="1">
      <c r="A166" s="211" t="s">
        <v>477</v>
      </c>
      <c r="B166" s="210" t="s">
        <v>1485</v>
      </c>
      <c r="C166" s="211" t="s">
        <v>1072</v>
      </c>
      <c r="D166" s="243">
        <v>100</v>
      </c>
      <c r="E166" s="385">
        <v>45.54</v>
      </c>
      <c r="F166" s="385">
        <f t="shared" ref="F166" si="444">IFERROR(E166*$D166,0)</f>
        <v>4554</v>
      </c>
      <c r="G166" s="397">
        <v>75</v>
      </c>
      <c r="H166" s="387">
        <f t="shared" si="401"/>
        <v>7500</v>
      </c>
      <c r="I166" s="397">
        <v>76</v>
      </c>
      <c r="J166" s="387">
        <f t="shared" ref="J166" si="445">IFERROR(I166*$D166,0)</f>
        <v>7600</v>
      </c>
      <c r="K166" s="397">
        <v>59.5</v>
      </c>
      <c r="L166" s="387">
        <f t="shared" ref="L166:N166" si="446">IFERROR(K166*$D166,0)</f>
        <v>5950</v>
      </c>
      <c r="M166" s="397">
        <v>70</v>
      </c>
      <c r="N166" s="387">
        <f t="shared" si="446"/>
        <v>7000</v>
      </c>
      <c r="O166" s="397">
        <v>441</v>
      </c>
      <c r="P166" s="387">
        <f t="shared" ref="P166:R166" si="447">IFERROR(O166*$D166,0)</f>
        <v>44100</v>
      </c>
      <c r="Q166" s="397">
        <v>441</v>
      </c>
      <c r="R166" s="387">
        <f t="shared" si="447"/>
        <v>44100</v>
      </c>
    </row>
    <row r="167" spans="1:18" s="242" customFormat="1" ht="25.5" hidden="1" outlineLevel="1">
      <c r="A167" s="211">
        <v>6</v>
      </c>
      <c r="B167" s="210" t="s">
        <v>1486</v>
      </c>
      <c r="C167" s="211" t="s">
        <v>193</v>
      </c>
      <c r="D167" s="243">
        <v>1</v>
      </c>
      <c r="E167" s="385">
        <v>898.15</v>
      </c>
      <c r="F167" s="385">
        <f t="shared" ref="F167" si="448">IFERROR(E167*$D167,0)</f>
        <v>898.15</v>
      </c>
      <c r="G167" s="397">
        <v>3125</v>
      </c>
      <c r="H167" s="387">
        <f t="shared" si="401"/>
        <v>3125</v>
      </c>
      <c r="I167" s="397">
        <v>3843</v>
      </c>
      <c r="J167" s="387">
        <f t="shared" ref="J167" si="449">IFERROR(I167*$D167,0)</f>
        <v>3843</v>
      </c>
      <c r="K167" s="397">
        <v>4862</v>
      </c>
      <c r="L167" s="387">
        <f t="shared" ref="L167:N167" si="450">IFERROR(K167*$D167,0)</f>
        <v>4862</v>
      </c>
      <c r="M167" s="397">
        <v>3500</v>
      </c>
      <c r="N167" s="387">
        <f t="shared" si="450"/>
        <v>3500</v>
      </c>
      <c r="O167" s="397">
        <v>9025</v>
      </c>
      <c r="P167" s="387">
        <f t="shared" ref="P167:R167" si="451">IFERROR(O167*$D167,0)</f>
        <v>9025</v>
      </c>
      <c r="Q167" s="397">
        <v>9025</v>
      </c>
      <c r="R167" s="387">
        <f t="shared" si="451"/>
        <v>9025</v>
      </c>
    </row>
    <row r="168" spans="1:18" s="242" customFormat="1" collapsed="1">
      <c r="A168" s="247"/>
      <c r="B168" s="335" t="s">
        <v>1487</v>
      </c>
      <c r="C168" s="247"/>
      <c r="D168" s="279"/>
      <c r="E168" s="383"/>
      <c r="F168" s="383">
        <f>SUM(F114:F167)</f>
        <v>652602.27944999991</v>
      </c>
      <c r="G168" s="383"/>
      <c r="H168" s="383">
        <f>SUM(H114:H167)</f>
        <v>776155</v>
      </c>
      <c r="I168" s="383"/>
      <c r="J168" s="383">
        <f>SUM(J114:J167)</f>
        <v>1051498</v>
      </c>
      <c r="K168" s="383"/>
      <c r="L168" s="383">
        <f>SUM(L114:L167)</f>
        <v>934728.5</v>
      </c>
      <c r="M168" s="383"/>
      <c r="N168" s="383">
        <f>SUM(N114:N167)</f>
        <v>863200</v>
      </c>
      <c r="O168" s="383"/>
      <c r="P168" s="383">
        <f>SUM(P114:P167)</f>
        <v>1165151</v>
      </c>
      <c r="Q168" s="383"/>
      <c r="R168" s="383">
        <f>SUM(R114:R167)</f>
        <v>1117081.2</v>
      </c>
    </row>
    <row r="169" spans="1:18" s="242" customFormat="1">
      <c r="A169" s="211"/>
      <c r="B169" s="348"/>
      <c r="C169" s="211"/>
      <c r="D169" s="243"/>
      <c r="E169" s="385"/>
      <c r="F169" s="385"/>
      <c r="G169" s="397"/>
      <c r="H169" s="387"/>
      <c r="I169" s="397"/>
      <c r="J169" s="387"/>
      <c r="K169" s="397"/>
      <c r="L169" s="387"/>
      <c r="M169" s="397"/>
      <c r="N169" s="387"/>
      <c r="O169" s="397"/>
      <c r="P169" s="387"/>
      <c r="Q169" s="397"/>
      <c r="R169" s="387"/>
    </row>
    <row r="170" spans="1:18">
      <c r="A170" s="209" t="s">
        <v>38</v>
      </c>
      <c r="B170" s="340" t="s">
        <v>181</v>
      </c>
      <c r="C170" s="209"/>
      <c r="D170" s="425"/>
      <c r="E170" s="383"/>
      <c r="F170" s="383"/>
      <c r="G170" s="393"/>
      <c r="H170" s="383"/>
      <c r="I170" s="393"/>
      <c r="J170" s="393"/>
      <c r="K170" s="393"/>
      <c r="L170" s="393"/>
      <c r="M170" s="393"/>
      <c r="N170" s="393"/>
      <c r="O170" s="393"/>
      <c r="P170" s="393"/>
      <c r="Q170" s="393"/>
      <c r="R170" s="393"/>
    </row>
    <row r="171" spans="1:18" s="242" customFormat="1" hidden="1" outlineLevel="1">
      <c r="A171" s="282"/>
      <c r="B171" s="349" t="s">
        <v>1119</v>
      </c>
      <c r="C171" s="211"/>
      <c r="D171" s="279"/>
      <c r="E171" s="383"/>
      <c r="F171" s="383"/>
      <c r="G171" s="397"/>
      <c r="H171" s="387"/>
      <c r="I171" s="397"/>
      <c r="J171" s="387"/>
      <c r="K171" s="397"/>
      <c r="L171" s="387"/>
      <c r="M171" s="397"/>
      <c r="N171" s="387"/>
      <c r="O171" s="397"/>
      <c r="P171" s="387"/>
      <c r="Q171" s="397"/>
      <c r="R171" s="387"/>
    </row>
    <row r="172" spans="1:18" s="345" customFormat="1" ht="114.75" hidden="1" outlineLevel="1">
      <c r="A172" s="211">
        <v>4.0999999999999996</v>
      </c>
      <c r="B172" s="210" t="s">
        <v>1488</v>
      </c>
      <c r="C172" s="211"/>
      <c r="D172" s="243"/>
      <c r="E172" s="385"/>
      <c r="F172" s="385"/>
      <c r="G172" s="397"/>
      <c r="H172" s="387"/>
      <c r="I172" s="397"/>
      <c r="J172" s="387"/>
      <c r="K172" s="397"/>
      <c r="L172" s="387"/>
      <c r="M172" s="397"/>
      <c r="N172" s="387"/>
      <c r="O172" s="397"/>
      <c r="P172" s="387"/>
      <c r="Q172" s="397"/>
      <c r="R172" s="387"/>
    </row>
    <row r="173" spans="1:18" s="345" customFormat="1" ht="51" hidden="1" outlineLevel="1">
      <c r="A173" s="347"/>
      <c r="B173" s="210" t="s">
        <v>1489</v>
      </c>
      <c r="C173" s="211"/>
      <c r="D173" s="243"/>
      <c r="E173" s="385"/>
      <c r="F173" s="385"/>
      <c r="G173" s="397"/>
      <c r="H173" s="387"/>
      <c r="I173" s="397"/>
      <c r="J173" s="387"/>
      <c r="K173" s="397"/>
      <c r="L173" s="387"/>
      <c r="M173" s="397"/>
      <c r="N173" s="387"/>
      <c r="O173" s="397"/>
      <c r="P173" s="387"/>
      <c r="Q173" s="397"/>
      <c r="R173" s="387"/>
    </row>
    <row r="174" spans="1:18" s="345" customFormat="1" hidden="1" outlineLevel="1">
      <c r="A174" s="347" t="s">
        <v>1074</v>
      </c>
      <c r="B174" s="231" t="s">
        <v>1120</v>
      </c>
      <c r="C174" s="211" t="s">
        <v>193</v>
      </c>
      <c r="D174" s="243">
        <v>1</v>
      </c>
      <c r="E174" s="385">
        <v>74635</v>
      </c>
      <c r="F174" s="385">
        <f t="shared" ref="F174" si="452">IFERROR(E174*$D174,0)</f>
        <v>74635</v>
      </c>
      <c r="G174" s="397">
        <v>94900</v>
      </c>
      <c r="H174" s="387">
        <f t="shared" ref="F174:H196" si="453">IFERROR(G174*$D174,0)</f>
        <v>94900</v>
      </c>
      <c r="I174" s="397">
        <v>109825</v>
      </c>
      <c r="J174" s="387">
        <f t="shared" ref="J174" si="454">IFERROR(I174*$D174,0)</f>
        <v>109825</v>
      </c>
      <c r="K174" s="397">
        <v>270232</v>
      </c>
      <c r="L174" s="387">
        <f t="shared" ref="L174:N174" si="455">IFERROR(K174*$D174,0)</f>
        <v>270232</v>
      </c>
      <c r="M174" s="397">
        <v>220000</v>
      </c>
      <c r="N174" s="387">
        <f t="shared" si="455"/>
        <v>220000</v>
      </c>
      <c r="O174" s="397">
        <v>91632</v>
      </c>
      <c r="P174" s="387">
        <f t="shared" ref="P174:R174" si="456">IFERROR(O174*$D174,0)</f>
        <v>91632</v>
      </c>
      <c r="Q174" s="397">
        <v>96571.5</v>
      </c>
      <c r="R174" s="387">
        <f t="shared" si="456"/>
        <v>96571.5</v>
      </c>
    </row>
    <row r="175" spans="1:18" s="345" customFormat="1" ht="38.25" hidden="1" outlineLevel="1">
      <c r="A175" s="347">
        <v>4.2</v>
      </c>
      <c r="B175" s="210" t="s">
        <v>1490</v>
      </c>
      <c r="C175" s="211" t="s">
        <v>193</v>
      </c>
      <c r="D175" s="243">
        <v>80</v>
      </c>
      <c r="E175" s="385">
        <v>4996.75</v>
      </c>
      <c r="F175" s="385">
        <f t="shared" ref="F175" si="457">IFERROR(E175*$D175,0)</f>
        <v>399740</v>
      </c>
      <c r="G175" s="397">
        <v>4370</v>
      </c>
      <c r="H175" s="387">
        <f t="shared" si="453"/>
        <v>349600</v>
      </c>
      <c r="I175" s="397">
        <v>3163</v>
      </c>
      <c r="J175" s="387">
        <f t="shared" ref="J175" si="458">IFERROR(I175*$D175,0)</f>
        <v>253040</v>
      </c>
      <c r="K175" s="397">
        <v>3548</v>
      </c>
      <c r="L175" s="387">
        <f t="shared" ref="L175:N175" si="459">IFERROR(K175*$D175,0)</f>
        <v>283840</v>
      </c>
      <c r="M175" s="397">
        <v>2400</v>
      </c>
      <c r="N175" s="387">
        <f t="shared" si="459"/>
        <v>192000</v>
      </c>
      <c r="O175" s="397">
        <v>2515</v>
      </c>
      <c r="P175" s="387">
        <f t="shared" ref="P175:R175" si="460">IFERROR(O175*$D175,0)</f>
        <v>201200</v>
      </c>
      <c r="Q175" s="397">
        <v>2515</v>
      </c>
      <c r="R175" s="387">
        <f t="shared" si="460"/>
        <v>201200</v>
      </c>
    </row>
    <row r="176" spans="1:18" s="345" customFormat="1" ht="38.25" hidden="1" outlineLevel="1">
      <c r="A176" s="347">
        <v>4.3</v>
      </c>
      <c r="B176" s="210" t="s">
        <v>1491</v>
      </c>
      <c r="C176" s="211" t="s">
        <v>193</v>
      </c>
      <c r="D176" s="243">
        <f>15-6</f>
        <v>9</v>
      </c>
      <c r="E176" s="385">
        <v>4996.75</v>
      </c>
      <c r="F176" s="385">
        <f t="shared" ref="F176" si="461">IFERROR(E176*$D176,0)</f>
        <v>44970.75</v>
      </c>
      <c r="G176" s="397">
        <v>4255</v>
      </c>
      <c r="H176" s="387">
        <f t="shared" si="453"/>
        <v>38295</v>
      </c>
      <c r="I176" s="397">
        <v>3393</v>
      </c>
      <c r="J176" s="387">
        <f t="shared" ref="J176" si="462">IFERROR(I176*$D176,0)</f>
        <v>30537</v>
      </c>
      <c r="K176" s="397">
        <v>3392</v>
      </c>
      <c r="L176" s="387">
        <f t="shared" ref="L176:N176" si="463">IFERROR(K176*$D176,0)</f>
        <v>30528</v>
      </c>
      <c r="M176" s="397">
        <v>2800</v>
      </c>
      <c r="N176" s="387">
        <f t="shared" si="463"/>
        <v>25200</v>
      </c>
      <c r="O176" s="397">
        <v>2940</v>
      </c>
      <c r="P176" s="387">
        <f t="shared" ref="P176:R176" si="464">IFERROR(O176*$D176,0)</f>
        <v>26460</v>
      </c>
      <c r="Q176" s="397">
        <v>2940</v>
      </c>
      <c r="R176" s="387">
        <f t="shared" si="464"/>
        <v>26460</v>
      </c>
    </row>
    <row r="177" spans="1:18" s="345" customFormat="1" ht="25.5" hidden="1" outlineLevel="1">
      <c r="A177" s="347">
        <v>4.4000000000000004</v>
      </c>
      <c r="B177" s="210" t="s">
        <v>1121</v>
      </c>
      <c r="C177" s="211" t="s">
        <v>193</v>
      </c>
      <c r="D177" s="428">
        <v>10</v>
      </c>
      <c r="E177" s="387">
        <v>3415.4999999999995</v>
      </c>
      <c r="F177" s="387">
        <f t="shared" ref="F177" si="465">IFERROR(E177*$D177,0)</f>
        <v>34154.999999999993</v>
      </c>
      <c r="G177" s="397">
        <v>3970</v>
      </c>
      <c r="H177" s="387">
        <f t="shared" si="453"/>
        <v>39700</v>
      </c>
      <c r="I177" s="397">
        <v>3968</v>
      </c>
      <c r="J177" s="387">
        <f t="shared" ref="J177" si="466">IFERROR(I177*$D177,0)</f>
        <v>39680</v>
      </c>
      <c r="K177" s="397">
        <v>3824</v>
      </c>
      <c r="L177" s="387">
        <f t="shared" ref="L177:N177" si="467">IFERROR(K177*$D177,0)</f>
        <v>38240</v>
      </c>
      <c r="M177" s="397">
        <v>4200</v>
      </c>
      <c r="N177" s="387">
        <f t="shared" si="467"/>
        <v>42000</v>
      </c>
      <c r="O177" s="397">
        <v>4440</v>
      </c>
      <c r="P177" s="387">
        <f t="shared" ref="P177:R177" si="468">IFERROR(O177*$D177,0)</f>
        <v>44400</v>
      </c>
      <c r="Q177" s="397">
        <v>4440</v>
      </c>
      <c r="R177" s="387">
        <f t="shared" si="468"/>
        <v>44400</v>
      </c>
    </row>
    <row r="178" spans="1:18" s="345" customFormat="1" hidden="1" outlineLevel="1">
      <c r="A178" s="347">
        <v>4.5</v>
      </c>
      <c r="B178" s="210" t="s">
        <v>1122</v>
      </c>
      <c r="C178" s="211" t="s">
        <v>193</v>
      </c>
      <c r="D178" s="428">
        <v>35</v>
      </c>
      <c r="E178" s="387">
        <v>221.37499999999997</v>
      </c>
      <c r="F178" s="387">
        <f t="shared" ref="F178" si="469">IFERROR(E178*$D178,0)</f>
        <v>7748.1249999999991</v>
      </c>
      <c r="G178" s="397">
        <v>125</v>
      </c>
      <c r="H178" s="387">
        <f t="shared" si="453"/>
        <v>4375</v>
      </c>
      <c r="I178" s="397">
        <v>178</v>
      </c>
      <c r="J178" s="387">
        <f t="shared" ref="J178" si="470">IFERROR(I178*$D178,0)</f>
        <v>6230</v>
      </c>
      <c r="K178" s="397">
        <v>131</v>
      </c>
      <c r="L178" s="387">
        <f t="shared" ref="L178:N178" si="471">IFERROR(K178*$D178,0)</f>
        <v>4585</v>
      </c>
      <c r="M178" s="397">
        <v>350</v>
      </c>
      <c r="N178" s="387">
        <f t="shared" si="471"/>
        <v>12250</v>
      </c>
      <c r="O178" s="397">
        <v>145</v>
      </c>
      <c r="P178" s="387">
        <f t="shared" ref="P178:R178" si="472">IFERROR(O178*$D178,0)</f>
        <v>5075</v>
      </c>
      <c r="Q178" s="397">
        <v>145</v>
      </c>
      <c r="R178" s="387">
        <f t="shared" si="472"/>
        <v>5075</v>
      </c>
    </row>
    <row r="179" spans="1:18" s="345" customFormat="1" hidden="1" outlineLevel="1">
      <c r="A179" s="347">
        <v>4.5999999999999996</v>
      </c>
      <c r="B179" s="210" t="s">
        <v>1123</v>
      </c>
      <c r="C179" s="211" t="s">
        <v>193</v>
      </c>
      <c r="D179" s="428">
        <v>5</v>
      </c>
      <c r="E179" s="387">
        <v>6894.2499999999991</v>
      </c>
      <c r="F179" s="387">
        <f t="shared" ref="F179" si="473">IFERROR(E179*$D179,0)</f>
        <v>34471.249999999993</v>
      </c>
      <c r="G179" s="397"/>
      <c r="H179" s="387">
        <f t="shared" si="453"/>
        <v>0</v>
      </c>
      <c r="I179" s="397">
        <v>21333</v>
      </c>
      <c r="J179" s="387">
        <f t="shared" ref="J179" si="474">IFERROR(I179*$D179,0)</f>
        <v>106665</v>
      </c>
      <c r="K179" s="397">
        <v>12025.5</v>
      </c>
      <c r="L179" s="387">
        <f t="shared" ref="L179:N179" si="475">IFERROR(K179*$D179,0)</f>
        <v>60127.5</v>
      </c>
      <c r="M179" s="397">
        <v>14000</v>
      </c>
      <c r="N179" s="387">
        <f t="shared" si="475"/>
        <v>70000</v>
      </c>
      <c r="O179" s="397">
        <v>12567</v>
      </c>
      <c r="P179" s="387">
        <f t="shared" ref="P179:R179" si="476">IFERROR(O179*$D179,0)</f>
        <v>62835</v>
      </c>
      <c r="Q179" s="397">
        <v>12567</v>
      </c>
      <c r="R179" s="387">
        <f t="shared" si="476"/>
        <v>62835</v>
      </c>
    </row>
    <row r="180" spans="1:18" s="345" customFormat="1" ht="38.25" hidden="1" outlineLevel="1">
      <c r="A180" s="347">
        <v>4.7</v>
      </c>
      <c r="B180" s="210" t="s">
        <v>1492</v>
      </c>
      <c r="C180" s="211" t="s">
        <v>193</v>
      </c>
      <c r="D180" s="243">
        <v>2</v>
      </c>
      <c r="E180" s="385">
        <v>7083.9999999999991</v>
      </c>
      <c r="F180" s="385">
        <f t="shared" ref="F180" si="477">IFERROR(E180*$D180,0)</f>
        <v>14167.999999999998</v>
      </c>
      <c r="G180" s="397">
        <v>6440</v>
      </c>
      <c r="H180" s="387">
        <f t="shared" si="453"/>
        <v>12880</v>
      </c>
      <c r="I180" s="397">
        <v>4888</v>
      </c>
      <c r="J180" s="387">
        <f t="shared" ref="J180" si="478">IFERROR(I180*$D180,0)</f>
        <v>9776</v>
      </c>
      <c r="K180" s="397">
        <v>4769</v>
      </c>
      <c r="L180" s="387">
        <f t="shared" ref="L180:N180" si="479">IFERROR(K180*$D180,0)</f>
        <v>9538</v>
      </c>
      <c r="M180" s="397">
        <v>5500</v>
      </c>
      <c r="N180" s="387">
        <f t="shared" si="479"/>
        <v>11000</v>
      </c>
      <c r="O180" s="397">
        <v>4610</v>
      </c>
      <c r="P180" s="387">
        <f t="shared" ref="P180:R180" si="480">IFERROR(O180*$D180,0)</f>
        <v>9220</v>
      </c>
      <c r="Q180" s="397">
        <v>4610</v>
      </c>
      <c r="R180" s="387">
        <f t="shared" si="480"/>
        <v>9220</v>
      </c>
    </row>
    <row r="181" spans="1:18" s="345" customFormat="1" ht="38.25" hidden="1" outlineLevel="1">
      <c r="A181" s="347">
        <v>4.8</v>
      </c>
      <c r="B181" s="210" t="s">
        <v>1124</v>
      </c>
      <c r="C181" s="211" t="s">
        <v>193</v>
      </c>
      <c r="D181" s="243">
        <v>4</v>
      </c>
      <c r="E181" s="385">
        <v>7083.9999999999991</v>
      </c>
      <c r="F181" s="385">
        <f t="shared" ref="F181" si="481">IFERROR(E181*$D181,0)</f>
        <v>28335.999999999996</v>
      </c>
      <c r="G181" s="397">
        <v>6440</v>
      </c>
      <c r="H181" s="387">
        <f t="shared" si="453"/>
        <v>25760</v>
      </c>
      <c r="I181" s="397">
        <v>4543</v>
      </c>
      <c r="J181" s="387">
        <f t="shared" ref="J181" si="482">IFERROR(I181*$D181,0)</f>
        <v>18172</v>
      </c>
      <c r="K181" s="397">
        <v>4588</v>
      </c>
      <c r="L181" s="387">
        <f t="shared" ref="L181:N181" si="483">IFERROR(K181*$D181,0)</f>
        <v>18352</v>
      </c>
      <c r="M181" s="397">
        <v>6500</v>
      </c>
      <c r="N181" s="387">
        <f t="shared" si="483"/>
        <v>26000</v>
      </c>
      <c r="O181" s="397">
        <v>4900</v>
      </c>
      <c r="P181" s="387">
        <f t="shared" ref="P181:R181" si="484">IFERROR(O181*$D181,0)</f>
        <v>19600</v>
      </c>
      <c r="Q181" s="397">
        <v>4900</v>
      </c>
      <c r="R181" s="387">
        <f t="shared" si="484"/>
        <v>19600</v>
      </c>
    </row>
    <row r="182" spans="1:18" s="345" customFormat="1" ht="51" hidden="1" outlineLevel="1">
      <c r="A182" s="347">
        <v>4.9000000000000004</v>
      </c>
      <c r="B182" s="210" t="s">
        <v>1493</v>
      </c>
      <c r="C182" s="211" t="s">
        <v>193</v>
      </c>
      <c r="D182" s="243">
        <v>2</v>
      </c>
      <c r="E182" s="385">
        <v>4478.0999999999995</v>
      </c>
      <c r="F182" s="385">
        <f t="shared" ref="F182" si="485">IFERROR(E182*$D182,0)</f>
        <v>8956.1999999999989</v>
      </c>
      <c r="G182" s="397">
        <v>4830</v>
      </c>
      <c r="H182" s="387">
        <f t="shared" si="453"/>
        <v>9660</v>
      </c>
      <c r="I182" s="397">
        <v>5348</v>
      </c>
      <c r="J182" s="387">
        <f t="shared" ref="J182" si="486">IFERROR(I182*$D182,0)</f>
        <v>10696</v>
      </c>
      <c r="K182" s="397">
        <v>4842</v>
      </c>
      <c r="L182" s="387">
        <f t="shared" ref="L182:N182" si="487">IFERROR(K182*$D182,0)</f>
        <v>9684</v>
      </c>
      <c r="M182" s="397">
        <v>5500</v>
      </c>
      <c r="N182" s="387">
        <f t="shared" si="487"/>
        <v>11000</v>
      </c>
      <c r="O182" s="397">
        <v>4580</v>
      </c>
      <c r="P182" s="387">
        <f t="shared" ref="P182:R182" si="488">IFERROR(O182*$D182,0)</f>
        <v>9160</v>
      </c>
      <c r="Q182" s="397">
        <v>4580</v>
      </c>
      <c r="R182" s="387">
        <f t="shared" si="488"/>
        <v>9160</v>
      </c>
    </row>
    <row r="183" spans="1:18" s="345" customFormat="1" ht="25.5" hidden="1" outlineLevel="1">
      <c r="A183" s="350">
        <v>4.0999999999999996</v>
      </c>
      <c r="B183" s="210" t="s">
        <v>1494</v>
      </c>
      <c r="C183" s="211" t="s">
        <v>193</v>
      </c>
      <c r="D183" s="243">
        <v>2</v>
      </c>
      <c r="E183" s="385">
        <v>9614</v>
      </c>
      <c r="F183" s="385">
        <f t="shared" ref="F183" si="489">IFERROR(E183*$D183,0)</f>
        <v>19228</v>
      </c>
      <c r="G183" s="397">
        <v>8740</v>
      </c>
      <c r="H183" s="387">
        <f t="shared" si="453"/>
        <v>17480</v>
      </c>
      <c r="I183" s="397">
        <v>7188</v>
      </c>
      <c r="J183" s="387">
        <f t="shared" ref="J183" si="490">IFERROR(I183*$D183,0)</f>
        <v>14376</v>
      </c>
      <c r="K183" s="397">
        <v>6977</v>
      </c>
      <c r="L183" s="387">
        <f t="shared" ref="L183:N183" si="491">IFERROR(K183*$D183,0)</f>
        <v>13954</v>
      </c>
      <c r="M183" s="397">
        <v>9800</v>
      </c>
      <c r="N183" s="387">
        <f t="shared" si="491"/>
        <v>19600</v>
      </c>
      <c r="O183" s="397">
        <v>8210</v>
      </c>
      <c r="P183" s="387">
        <f t="shared" ref="P183:R183" si="492">IFERROR(O183*$D183,0)</f>
        <v>16420</v>
      </c>
      <c r="Q183" s="397">
        <v>8210</v>
      </c>
      <c r="R183" s="387">
        <f t="shared" si="492"/>
        <v>16420</v>
      </c>
    </row>
    <row r="184" spans="1:18" s="345" customFormat="1" ht="63.75" hidden="1" outlineLevel="1">
      <c r="A184" s="350">
        <v>4.1100000000000003</v>
      </c>
      <c r="B184" s="210" t="s">
        <v>1495</v>
      </c>
      <c r="C184" s="211" t="s">
        <v>1072</v>
      </c>
      <c r="D184" s="243">
        <v>1500</v>
      </c>
      <c r="E184" s="385">
        <v>110.05499999999999</v>
      </c>
      <c r="F184" s="385">
        <f t="shared" ref="F184" si="493">IFERROR(E184*$D184,0)</f>
        <v>165082.5</v>
      </c>
      <c r="G184" s="397">
        <v>125</v>
      </c>
      <c r="H184" s="387">
        <f t="shared" si="453"/>
        <v>187500</v>
      </c>
      <c r="I184" s="397">
        <v>368</v>
      </c>
      <c r="J184" s="387">
        <f t="shared" ref="J184" si="494">IFERROR(I184*$D184,0)</f>
        <v>552000</v>
      </c>
      <c r="K184" s="397">
        <v>233</v>
      </c>
      <c r="L184" s="387">
        <f t="shared" ref="L184:N184" si="495">IFERROR(K184*$D184,0)</f>
        <v>349500</v>
      </c>
      <c r="M184" s="397">
        <v>110</v>
      </c>
      <c r="N184" s="387">
        <f t="shared" si="495"/>
        <v>165000</v>
      </c>
      <c r="O184" s="397">
        <v>154</v>
      </c>
      <c r="P184" s="387">
        <f t="shared" ref="P184:R184" si="496">IFERROR(O184*$D184,0)</f>
        <v>231000</v>
      </c>
      <c r="Q184" s="397">
        <v>154</v>
      </c>
      <c r="R184" s="387">
        <f t="shared" si="496"/>
        <v>231000</v>
      </c>
    </row>
    <row r="185" spans="1:18" s="242" customFormat="1" ht="38.25" hidden="1" outlineLevel="1">
      <c r="A185" s="347">
        <v>4.12</v>
      </c>
      <c r="B185" s="210" t="s">
        <v>1496</v>
      </c>
      <c r="C185" s="211"/>
      <c r="D185" s="243"/>
      <c r="E185" s="385"/>
      <c r="F185" s="385"/>
      <c r="G185" s="397"/>
      <c r="H185" s="387">
        <f t="shared" si="453"/>
        <v>0</v>
      </c>
      <c r="I185" s="397"/>
      <c r="J185" s="387">
        <f t="shared" ref="J185" si="497">IFERROR(I185*$D185,0)</f>
        <v>0</v>
      </c>
      <c r="K185" s="397">
        <v>0</v>
      </c>
      <c r="L185" s="387">
        <f t="shared" ref="L185:N185" si="498">IFERROR(K185*$D185,0)</f>
        <v>0</v>
      </c>
      <c r="M185" s="397"/>
      <c r="N185" s="387">
        <f t="shared" si="498"/>
        <v>0</v>
      </c>
      <c r="O185" s="397">
        <v>0</v>
      </c>
      <c r="P185" s="387">
        <f t="shared" ref="P185:R185" si="499">IFERROR(O185*$D185,0)</f>
        <v>0</v>
      </c>
      <c r="Q185" s="397">
        <v>0</v>
      </c>
      <c r="R185" s="387">
        <f t="shared" si="499"/>
        <v>0</v>
      </c>
    </row>
    <row r="186" spans="1:18" s="242" customFormat="1" hidden="1" outlineLevel="1">
      <c r="A186" s="347" t="s">
        <v>1074</v>
      </c>
      <c r="B186" s="210" t="s">
        <v>1085</v>
      </c>
      <c r="C186" s="211" t="s">
        <v>1072</v>
      </c>
      <c r="D186" s="243" t="s">
        <v>1409</v>
      </c>
      <c r="E186" s="385"/>
      <c r="F186" s="385"/>
      <c r="G186" s="397">
        <v>190</v>
      </c>
      <c r="H186" s="387">
        <f t="shared" si="453"/>
        <v>0</v>
      </c>
      <c r="I186" s="397">
        <v>403</v>
      </c>
      <c r="J186" s="387">
        <f t="shared" ref="J186" si="500">IFERROR(I186*$D186,0)</f>
        <v>0</v>
      </c>
      <c r="K186" s="397">
        <v>83.5</v>
      </c>
      <c r="L186" s="387">
        <f t="shared" ref="L186:N186" si="501">IFERROR(K186*$D186,0)</f>
        <v>0</v>
      </c>
      <c r="M186" s="397"/>
      <c r="N186" s="387">
        <f t="shared" si="501"/>
        <v>0</v>
      </c>
      <c r="O186" s="397">
        <v>1200</v>
      </c>
      <c r="P186" s="387">
        <f t="shared" ref="P186:R186" si="502">IFERROR(O186*$D186,0)</f>
        <v>0</v>
      </c>
      <c r="Q186" s="397">
        <v>1200</v>
      </c>
      <c r="R186" s="387">
        <f t="shared" si="502"/>
        <v>0</v>
      </c>
    </row>
    <row r="187" spans="1:18" s="242" customFormat="1" ht="38.25" hidden="1" outlineLevel="1">
      <c r="A187" s="347">
        <v>4.13</v>
      </c>
      <c r="B187" s="210" t="s">
        <v>1497</v>
      </c>
      <c r="C187" s="211"/>
      <c r="D187" s="243"/>
      <c r="E187" s="385"/>
      <c r="F187" s="385"/>
      <c r="G187" s="397"/>
      <c r="H187" s="387">
        <f t="shared" si="453"/>
        <v>0</v>
      </c>
      <c r="I187" s="397"/>
      <c r="J187" s="387">
        <f t="shared" ref="J187" si="503">IFERROR(I187*$D187,0)</f>
        <v>0</v>
      </c>
      <c r="K187" s="397">
        <v>0</v>
      </c>
      <c r="L187" s="387">
        <f t="shared" ref="L187:N187" si="504">IFERROR(K187*$D187,0)</f>
        <v>0</v>
      </c>
      <c r="M187" s="397"/>
      <c r="N187" s="387">
        <f t="shared" si="504"/>
        <v>0</v>
      </c>
      <c r="O187" s="397">
        <v>0</v>
      </c>
      <c r="P187" s="387">
        <f t="shared" ref="P187:R187" si="505">IFERROR(O187*$D187,0)</f>
        <v>0</v>
      </c>
      <c r="Q187" s="397">
        <v>0</v>
      </c>
      <c r="R187" s="387">
        <f t="shared" si="505"/>
        <v>0</v>
      </c>
    </row>
    <row r="188" spans="1:18" s="242" customFormat="1" hidden="1" outlineLevel="1">
      <c r="A188" s="347" t="s">
        <v>1074</v>
      </c>
      <c r="B188" s="210" t="s">
        <v>1085</v>
      </c>
      <c r="C188" s="211" t="s">
        <v>1072</v>
      </c>
      <c r="D188" s="243" t="s">
        <v>1409</v>
      </c>
      <c r="E188" s="385"/>
      <c r="F188" s="385"/>
      <c r="G188" s="397">
        <v>210</v>
      </c>
      <c r="H188" s="387">
        <f t="shared" si="453"/>
        <v>0</v>
      </c>
      <c r="I188" s="397">
        <v>403</v>
      </c>
      <c r="J188" s="387">
        <f t="shared" ref="J188" si="506">IFERROR(I188*$D188,0)</f>
        <v>0</v>
      </c>
      <c r="K188" s="397">
        <v>187</v>
      </c>
      <c r="L188" s="387">
        <f t="shared" ref="L188:N188" si="507">IFERROR(K188*$D188,0)</f>
        <v>0</v>
      </c>
      <c r="M188" s="397"/>
      <c r="N188" s="387">
        <f t="shared" si="507"/>
        <v>0</v>
      </c>
      <c r="O188" s="397">
        <v>1850</v>
      </c>
      <c r="P188" s="387">
        <f t="shared" ref="P188:R188" si="508">IFERROR(O188*$D188,0)</f>
        <v>0</v>
      </c>
      <c r="Q188" s="397">
        <v>1850</v>
      </c>
      <c r="R188" s="387">
        <f t="shared" si="508"/>
        <v>0</v>
      </c>
    </row>
    <row r="189" spans="1:18" s="242" customFormat="1" hidden="1" outlineLevel="1">
      <c r="A189" s="347"/>
      <c r="B189" s="348"/>
      <c r="C189" s="211"/>
      <c r="D189" s="243"/>
      <c r="E189" s="385"/>
      <c r="F189" s="385"/>
      <c r="G189" s="397"/>
      <c r="H189" s="387">
        <f t="shared" si="453"/>
        <v>0</v>
      </c>
      <c r="I189" s="397"/>
      <c r="J189" s="387">
        <f t="shared" ref="J189" si="509">IFERROR(I189*$D189,0)</f>
        <v>0</v>
      </c>
      <c r="K189" s="397">
        <v>0</v>
      </c>
      <c r="L189" s="387">
        <f t="shared" ref="L189:N189" si="510">IFERROR(K189*$D189,0)</f>
        <v>0</v>
      </c>
      <c r="M189" s="397"/>
      <c r="N189" s="387">
        <f t="shared" si="510"/>
        <v>0</v>
      </c>
      <c r="O189" s="397"/>
      <c r="P189" s="387">
        <f t="shared" ref="P189:R189" si="511">IFERROR(O189*$D189,0)</f>
        <v>0</v>
      </c>
      <c r="Q189" s="397"/>
      <c r="R189" s="387">
        <f t="shared" si="511"/>
        <v>0</v>
      </c>
    </row>
    <row r="190" spans="1:18" s="242" customFormat="1" hidden="1" outlineLevel="1">
      <c r="A190" s="211">
        <v>2</v>
      </c>
      <c r="B190" s="351" t="s">
        <v>1125</v>
      </c>
      <c r="C190" s="211"/>
      <c r="D190" s="243"/>
      <c r="E190" s="385"/>
      <c r="F190" s="385"/>
      <c r="G190" s="397"/>
      <c r="H190" s="387">
        <f t="shared" si="453"/>
        <v>0</v>
      </c>
      <c r="I190" s="397"/>
      <c r="J190" s="387">
        <f t="shared" ref="J190" si="512">IFERROR(I190*$D190,0)</f>
        <v>0</v>
      </c>
      <c r="K190" s="397">
        <v>0</v>
      </c>
      <c r="L190" s="387">
        <f t="shared" ref="L190:N190" si="513">IFERROR(K190*$D190,0)</f>
        <v>0</v>
      </c>
      <c r="M190" s="397"/>
      <c r="N190" s="387">
        <f t="shared" si="513"/>
        <v>0</v>
      </c>
      <c r="O190" s="397"/>
      <c r="P190" s="387">
        <f t="shared" ref="P190:R190" si="514">IFERROR(O190*$D190,0)</f>
        <v>0</v>
      </c>
      <c r="Q190" s="397"/>
      <c r="R190" s="387">
        <f t="shared" si="514"/>
        <v>0</v>
      </c>
    </row>
    <row r="191" spans="1:18" s="345" customFormat="1" ht="38.25" hidden="1" outlineLevel="1">
      <c r="A191" s="347">
        <v>2.1</v>
      </c>
      <c r="B191" s="210" t="s">
        <v>1498</v>
      </c>
      <c r="C191" s="211" t="s">
        <v>193</v>
      </c>
      <c r="D191" s="243">
        <f>40-5</f>
        <v>35</v>
      </c>
      <c r="E191" s="423">
        <v>2200</v>
      </c>
      <c r="F191" s="387">
        <f t="shared" si="453"/>
        <v>77000</v>
      </c>
      <c r="G191" s="397">
        <v>1380</v>
      </c>
      <c r="H191" s="387">
        <f t="shared" si="453"/>
        <v>48300</v>
      </c>
      <c r="I191" s="397">
        <v>1323</v>
      </c>
      <c r="J191" s="387">
        <f t="shared" ref="J191" si="515">IFERROR(I191*$D191,0)</f>
        <v>46305</v>
      </c>
      <c r="K191" s="397">
        <v>1168</v>
      </c>
      <c r="L191" s="387">
        <f t="shared" ref="L191:N191" si="516">IFERROR(K191*$D191,0)</f>
        <v>40880</v>
      </c>
      <c r="M191" s="397">
        <v>1200</v>
      </c>
      <c r="N191" s="387">
        <f t="shared" si="516"/>
        <v>42000</v>
      </c>
      <c r="O191" s="397">
        <v>1880</v>
      </c>
      <c r="P191" s="387">
        <f t="shared" ref="P191:R191" si="517">IFERROR(O191*$D191,0)</f>
        <v>65800</v>
      </c>
      <c r="Q191" s="397">
        <v>1880</v>
      </c>
      <c r="R191" s="387">
        <f t="shared" si="517"/>
        <v>65800</v>
      </c>
    </row>
    <row r="192" spans="1:18" s="345" customFormat="1" ht="38.25" hidden="1" outlineLevel="1">
      <c r="A192" s="347">
        <v>2.2000000000000002</v>
      </c>
      <c r="B192" s="210" t="s">
        <v>1499</v>
      </c>
      <c r="C192" s="211" t="s">
        <v>193</v>
      </c>
      <c r="D192" s="243">
        <v>2</v>
      </c>
      <c r="E192" s="423">
        <v>2150</v>
      </c>
      <c r="F192" s="387">
        <f t="shared" si="453"/>
        <v>4300</v>
      </c>
      <c r="G192" s="397">
        <v>2530</v>
      </c>
      <c r="H192" s="387">
        <f t="shared" si="453"/>
        <v>5060</v>
      </c>
      <c r="I192" s="397">
        <v>1323</v>
      </c>
      <c r="J192" s="387">
        <f t="shared" ref="J192" si="518">IFERROR(I192*$D192,0)</f>
        <v>2646</v>
      </c>
      <c r="K192" s="397">
        <v>1753.5</v>
      </c>
      <c r="L192" s="387">
        <f t="shared" ref="L192:N192" si="519">IFERROR(K192*$D192,0)</f>
        <v>3507</v>
      </c>
      <c r="M192" s="397">
        <v>2000</v>
      </c>
      <c r="N192" s="387">
        <f t="shared" si="519"/>
        <v>4000</v>
      </c>
      <c r="O192" s="397">
        <v>2045</v>
      </c>
      <c r="P192" s="387">
        <f t="shared" ref="P192:R192" si="520">IFERROR(O192*$D192,0)</f>
        <v>4090</v>
      </c>
      <c r="Q192" s="397">
        <v>2045</v>
      </c>
      <c r="R192" s="387">
        <f t="shared" si="520"/>
        <v>4090</v>
      </c>
    </row>
    <row r="193" spans="1:18" s="345" customFormat="1" ht="76.5" hidden="1" outlineLevel="1">
      <c r="A193" s="347">
        <v>2.2999999999999998</v>
      </c>
      <c r="B193" s="210" t="s">
        <v>1871</v>
      </c>
      <c r="C193" s="211" t="s">
        <v>193</v>
      </c>
      <c r="D193" s="243">
        <v>1</v>
      </c>
      <c r="E193" s="423">
        <v>41000</v>
      </c>
      <c r="F193" s="387">
        <f t="shared" si="453"/>
        <v>41000</v>
      </c>
      <c r="G193" s="397">
        <v>32200</v>
      </c>
      <c r="H193" s="387">
        <f t="shared" si="453"/>
        <v>32200</v>
      </c>
      <c r="I193" s="397">
        <v>40883</v>
      </c>
      <c r="J193" s="387">
        <f t="shared" ref="J193" si="521">IFERROR(I193*$D193,0)</f>
        <v>40883</v>
      </c>
      <c r="K193" s="397">
        <v>89307</v>
      </c>
      <c r="L193" s="387">
        <f t="shared" ref="L193:N193" si="522">IFERROR(K193*$D193,0)</f>
        <v>89307</v>
      </c>
      <c r="M193" s="397">
        <v>24000</v>
      </c>
      <c r="N193" s="387">
        <f t="shared" si="522"/>
        <v>24000</v>
      </c>
      <c r="O193" s="397">
        <v>35055</v>
      </c>
      <c r="P193" s="387">
        <f t="shared" ref="P193:R193" si="523">IFERROR(O193*$D193,0)</f>
        <v>35055</v>
      </c>
      <c r="Q193" s="397">
        <v>39994.5</v>
      </c>
      <c r="R193" s="387">
        <f t="shared" si="523"/>
        <v>39994.5</v>
      </c>
    </row>
    <row r="194" spans="1:18" s="345" customFormat="1" ht="38.25" hidden="1" outlineLevel="1">
      <c r="A194" s="347">
        <v>2.4</v>
      </c>
      <c r="B194" s="210" t="s">
        <v>1500</v>
      </c>
      <c r="C194" s="211" t="s">
        <v>193</v>
      </c>
      <c r="D194" s="243">
        <v>1</v>
      </c>
      <c r="E194" s="423">
        <v>28500</v>
      </c>
      <c r="F194" s="387">
        <f t="shared" si="453"/>
        <v>28500</v>
      </c>
      <c r="G194" s="397">
        <v>85100</v>
      </c>
      <c r="H194" s="387">
        <f t="shared" si="453"/>
        <v>85100</v>
      </c>
      <c r="I194" s="397">
        <v>201250</v>
      </c>
      <c r="J194" s="387">
        <f t="shared" ref="J194" si="524">IFERROR(I194*$D194,0)</f>
        <v>201250</v>
      </c>
      <c r="K194" s="397">
        <v>255680</v>
      </c>
      <c r="L194" s="387">
        <f t="shared" ref="L194:N194" si="525">IFERROR(K194*$D194,0)</f>
        <v>255680</v>
      </c>
      <c r="M194" s="397">
        <v>120000</v>
      </c>
      <c r="N194" s="387">
        <f t="shared" si="525"/>
        <v>120000</v>
      </c>
      <c r="O194" s="397">
        <v>24400</v>
      </c>
      <c r="P194" s="387">
        <f t="shared" ref="P194:R194" si="526">IFERROR(O194*$D194,0)</f>
        <v>24400</v>
      </c>
      <c r="Q194" s="397">
        <v>29339.5</v>
      </c>
      <c r="R194" s="387">
        <f t="shared" si="526"/>
        <v>29339.5</v>
      </c>
    </row>
    <row r="195" spans="1:18" s="345" customFormat="1" ht="25.5" hidden="1" outlineLevel="1">
      <c r="A195" s="347">
        <v>2.5</v>
      </c>
      <c r="B195" s="210" t="s">
        <v>1501</v>
      </c>
      <c r="C195" s="211" t="s">
        <v>193</v>
      </c>
      <c r="D195" s="243">
        <v>1</v>
      </c>
      <c r="E195" s="423">
        <v>8500</v>
      </c>
      <c r="F195" s="387">
        <f t="shared" si="453"/>
        <v>8500</v>
      </c>
      <c r="G195" s="397">
        <v>10350</v>
      </c>
      <c r="H195" s="387">
        <f t="shared" si="453"/>
        <v>10350</v>
      </c>
      <c r="I195" s="397">
        <v>29325</v>
      </c>
      <c r="J195" s="387">
        <f t="shared" ref="J195" si="527">IFERROR(I195*$D195,0)</f>
        <v>29325</v>
      </c>
      <c r="K195" s="397">
        <v>28322</v>
      </c>
      <c r="L195" s="387">
        <f t="shared" ref="L195:N195" si="528">IFERROR(K195*$D195,0)</f>
        <v>28322</v>
      </c>
      <c r="M195" s="397">
        <v>22000</v>
      </c>
      <c r="N195" s="387">
        <f t="shared" si="528"/>
        <v>22000</v>
      </c>
      <c r="O195" s="397">
        <v>8075</v>
      </c>
      <c r="P195" s="387">
        <f t="shared" ref="P195:R195" si="529">IFERROR(O195*$D195,0)</f>
        <v>8075</v>
      </c>
      <c r="Q195" s="397">
        <v>13014.5</v>
      </c>
      <c r="R195" s="387">
        <f t="shared" si="529"/>
        <v>13014.5</v>
      </c>
    </row>
    <row r="196" spans="1:18" s="345" customFormat="1" hidden="1" outlineLevel="1">
      <c r="A196" s="347">
        <v>2.6</v>
      </c>
      <c r="B196" s="210" t="s">
        <v>1502</v>
      </c>
      <c r="C196" s="211" t="s">
        <v>193</v>
      </c>
      <c r="D196" s="243">
        <v>1</v>
      </c>
      <c r="E196" s="423">
        <v>6000</v>
      </c>
      <c r="F196" s="387">
        <f t="shared" si="453"/>
        <v>6000</v>
      </c>
      <c r="G196" s="397">
        <v>6325</v>
      </c>
      <c r="H196" s="387">
        <f t="shared" si="453"/>
        <v>6325</v>
      </c>
      <c r="I196" s="397">
        <v>9833</v>
      </c>
      <c r="J196" s="387">
        <f t="shared" ref="J196" si="530">IFERROR(I196*$D196,0)</f>
        <v>9833</v>
      </c>
      <c r="K196" s="397">
        <v>44744</v>
      </c>
      <c r="L196" s="387">
        <f t="shared" ref="L196:N196" si="531">IFERROR(K196*$D196,0)</f>
        <v>44744</v>
      </c>
      <c r="M196" s="397">
        <v>14000</v>
      </c>
      <c r="N196" s="387">
        <f t="shared" si="531"/>
        <v>14000</v>
      </c>
      <c r="O196" s="397">
        <v>5700</v>
      </c>
      <c r="P196" s="387">
        <f t="shared" ref="P196:R196" si="532">IFERROR(O196*$D196,0)</f>
        <v>5700</v>
      </c>
      <c r="Q196" s="397">
        <v>5700</v>
      </c>
      <c r="R196" s="387">
        <f t="shared" si="532"/>
        <v>5700</v>
      </c>
    </row>
    <row r="197" spans="1:18" s="242" customFormat="1" collapsed="1">
      <c r="A197" s="247"/>
      <c r="B197" s="335" t="s">
        <v>1503</v>
      </c>
      <c r="C197" s="247"/>
      <c r="D197" s="279"/>
      <c r="E197" s="383"/>
      <c r="F197" s="383">
        <f>SUM(F172:F196)</f>
        <v>996790.82499999995</v>
      </c>
      <c r="G197" s="383"/>
      <c r="H197" s="383">
        <f>SUM(H172:H196)</f>
        <v>967485</v>
      </c>
      <c r="I197" s="383"/>
      <c r="J197" s="383">
        <f>SUM(J172:J196)</f>
        <v>1481239</v>
      </c>
      <c r="K197" s="383"/>
      <c r="L197" s="383">
        <f>SUM(L172:L196)</f>
        <v>1551020.5</v>
      </c>
      <c r="M197" s="383"/>
      <c r="N197" s="383">
        <f>SUM(N172:N196)</f>
        <v>1020050</v>
      </c>
      <c r="O197" s="383"/>
      <c r="P197" s="383">
        <f>SUM(P172:P196)</f>
        <v>860122</v>
      </c>
      <c r="Q197" s="383"/>
      <c r="R197" s="383">
        <f>SUM(R172:R196)</f>
        <v>879880</v>
      </c>
    </row>
    <row r="198" spans="1:18" s="242" customFormat="1">
      <c r="A198" s="347"/>
      <c r="B198" s="346"/>
      <c r="C198" s="347"/>
      <c r="D198" s="244"/>
      <c r="E198" s="387"/>
      <c r="F198" s="387"/>
      <c r="G198" s="397"/>
      <c r="H198" s="387"/>
      <c r="I198" s="397"/>
      <c r="J198" s="387"/>
      <c r="K198" s="397"/>
      <c r="L198" s="387"/>
      <c r="M198" s="397"/>
      <c r="N198" s="387"/>
      <c r="O198" s="397"/>
      <c r="P198" s="387"/>
      <c r="Q198" s="397"/>
      <c r="R198" s="387"/>
    </row>
    <row r="199" spans="1:18">
      <c r="A199" s="209" t="s">
        <v>40</v>
      </c>
      <c r="B199" s="340" t="s">
        <v>182</v>
      </c>
      <c r="C199" s="209"/>
      <c r="D199" s="425"/>
      <c r="E199" s="383"/>
      <c r="F199" s="383"/>
      <c r="G199" s="393"/>
      <c r="H199" s="383"/>
      <c r="I199" s="383"/>
      <c r="J199" s="383"/>
      <c r="K199" s="383"/>
      <c r="L199" s="383"/>
      <c r="M199" s="383"/>
      <c r="N199" s="383"/>
      <c r="O199" s="383"/>
      <c r="P199" s="383"/>
      <c r="Q199" s="383"/>
      <c r="R199" s="383"/>
    </row>
    <row r="200" spans="1:18" s="345" customFormat="1" ht="63.75" hidden="1" outlineLevel="1">
      <c r="A200" s="347">
        <v>1</v>
      </c>
      <c r="B200" s="210" t="s">
        <v>1504</v>
      </c>
      <c r="C200" s="211" t="s">
        <v>193</v>
      </c>
      <c r="D200" s="243">
        <f>27-6</f>
        <v>21</v>
      </c>
      <c r="E200" s="423">
        <v>4250</v>
      </c>
      <c r="F200" s="387">
        <f t="shared" ref="F200:H204" si="533">IFERROR(E200*$D200,0)</f>
        <v>89250</v>
      </c>
      <c r="G200" s="397">
        <v>100000</v>
      </c>
      <c r="H200" s="387">
        <f t="shared" si="533"/>
        <v>2100000</v>
      </c>
      <c r="I200" s="397">
        <v>5348</v>
      </c>
      <c r="J200" s="387">
        <f t="shared" ref="J200" si="534">IFERROR(I200*$D200,0)</f>
        <v>112308</v>
      </c>
      <c r="K200" s="397">
        <v>9099</v>
      </c>
      <c r="L200" s="387">
        <f t="shared" ref="L200:N200" si="535">IFERROR(K200*$D200,0)</f>
        <v>191079</v>
      </c>
      <c r="M200" s="397">
        <v>6500</v>
      </c>
      <c r="N200" s="387">
        <f t="shared" si="535"/>
        <v>136500</v>
      </c>
      <c r="O200" s="397">
        <v>3635</v>
      </c>
      <c r="P200" s="387">
        <f t="shared" ref="P200:R200" si="536">IFERROR(O200*$D200,0)</f>
        <v>76335</v>
      </c>
      <c r="Q200" s="397">
        <v>3456</v>
      </c>
      <c r="R200" s="387">
        <f t="shared" si="536"/>
        <v>72576</v>
      </c>
    </row>
    <row r="201" spans="1:18" s="345" customFormat="1" ht="38.25" hidden="1" outlineLevel="1">
      <c r="A201" s="347">
        <v>2</v>
      </c>
      <c r="B201" s="348" t="s">
        <v>1505</v>
      </c>
      <c r="C201" s="211" t="s">
        <v>193</v>
      </c>
      <c r="D201" s="243">
        <v>1</v>
      </c>
      <c r="E201" s="423">
        <v>65000</v>
      </c>
      <c r="F201" s="387">
        <f t="shared" si="533"/>
        <v>65000</v>
      </c>
      <c r="G201" s="397">
        <v>100000</v>
      </c>
      <c r="H201" s="387">
        <f t="shared" si="533"/>
        <v>100000</v>
      </c>
      <c r="I201" s="397">
        <v>60433</v>
      </c>
      <c r="J201" s="387">
        <f t="shared" ref="J201" si="537">IFERROR(I201*$D201,0)</f>
        <v>60433</v>
      </c>
      <c r="K201" s="397">
        <v>74541</v>
      </c>
      <c r="L201" s="387">
        <f t="shared" ref="L201:N201" si="538">IFERROR(K201*$D201,0)</f>
        <v>74541</v>
      </c>
      <c r="M201" s="397">
        <v>45000</v>
      </c>
      <c r="N201" s="387">
        <f t="shared" si="538"/>
        <v>45000</v>
      </c>
      <c r="O201" s="397">
        <v>55575</v>
      </c>
      <c r="P201" s="387">
        <f t="shared" ref="P201:R201" si="539">IFERROR(O201*$D201,0)</f>
        <v>55575</v>
      </c>
      <c r="Q201" s="397">
        <v>52800</v>
      </c>
      <c r="R201" s="387">
        <f t="shared" si="539"/>
        <v>52800</v>
      </c>
    </row>
    <row r="202" spans="1:18" s="345" customFormat="1" ht="25.5" hidden="1" outlineLevel="1">
      <c r="A202" s="347">
        <v>3</v>
      </c>
      <c r="B202" s="348" t="s">
        <v>1506</v>
      </c>
      <c r="C202" s="211" t="s">
        <v>1072</v>
      </c>
      <c r="D202" s="243">
        <v>1000</v>
      </c>
      <c r="E202" s="385">
        <v>42.512295081967217</v>
      </c>
      <c r="F202" s="385">
        <f t="shared" ref="F202" si="540">IFERROR(E202*$D202,0)</f>
        <v>42512.295081967219</v>
      </c>
      <c r="G202" s="397">
        <v>50</v>
      </c>
      <c r="H202" s="387">
        <f t="shared" si="533"/>
        <v>50000</v>
      </c>
      <c r="I202" s="397">
        <v>132</v>
      </c>
      <c r="J202" s="387">
        <f t="shared" ref="J202" si="541">IFERROR(I202*$D202,0)</f>
        <v>132000</v>
      </c>
      <c r="K202" s="397">
        <v>49.5</v>
      </c>
      <c r="L202" s="387">
        <f t="shared" ref="L202:N202" si="542">IFERROR(K202*$D202,0)</f>
        <v>49500</v>
      </c>
      <c r="M202" s="397">
        <v>370</v>
      </c>
      <c r="N202" s="387">
        <f t="shared" si="542"/>
        <v>370000</v>
      </c>
      <c r="O202" s="397">
        <v>152</v>
      </c>
      <c r="P202" s="387">
        <f t="shared" ref="P202:R202" si="543">IFERROR(O202*$D202,0)</f>
        <v>152000</v>
      </c>
      <c r="Q202" s="397">
        <v>144</v>
      </c>
      <c r="R202" s="387">
        <f t="shared" si="543"/>
        <v>144000</v>
      </c>
    </row>
    <row r="203" spans="1:18" s="242" customFormat="1" ht="38.25" hidden="1" outlineLevel="1">
      <c r="A203" s="347">
        <v>4</v>
      </c>
      <c r="B203" s="210" t="s">
        <v>1419</v>
      </c>
      <c r="C203" s="211"/>
      <c r="D203" s="243"/>
      <c r="E203" s="385"/>
      <c r="F203" s="385"/>
      <c r="G203" s="397"/>
      <c r="H203" s="387">
        <f t="shared" si="533"/>
        <v>0</v>
      </c>
      <c r="I203" s="397"/>
      <c r="J203" s="387">
        <f t="shared" ref="J203" si="544">IFERROR(I203*$D203,0)</f>
        <v>0</v>
      </c>
      <c r="K203" s="397">
        <v>0</v>
      </c>
      <c r="L203" s="387">
        <f t="shared" ref="L203:N203" si="545">IFERROR(K203*$D203,0)</f>
        <v>0</v>
      </c>
      <c r="M203" s="397"/>
      <c r="N203" s="387">
        <f t="shared" si="545"/>
        <v>0</v>
      </c>
      <c r="O203" s="397"/>
      <c r="P203" s="387">
        <f t="shared" ref="P203:R203" si="546">IFERROR(O203*$D203,0)</f>
        <v>0</v>
      </c>
      <c r="Q203" s="397">
        <v>0</v>
      </c>
      <c r="R203" s="387">
        <f t="shared" si="546"/>
        <v>0</v>
      </c>
    </row>
    <row r="204" spans="1:18" s="242" customFormat="1" hidden="1" outlineLevel="1">
      <c r="A204" s="347" t="s">
        <v>1074</v>
      </c>
      <c r="B204" s="210" t="s">
        <v>1085</v>
      </c>
      <c r="C204" s="211" t="s">
        <v>1072</v>
      </c>
      <c r="D204" s="243">
        <v>400</v>
      </c>
      <c r="E204" s="385">
        <v>68.436499999999995</v>
      </c>
      <c r="F204" s="385">
        <f t="shared" ref="F204" si="547">IFERROR(E204*$D204,0)</f>
        <v>27374.6</v>
      </c>
      <c r="G204" s="397">
        <v>190</v>
      </c>
      <c r="H204" s="387">
        <f t="shared" si="533"/>
        <v>76000</v>
      </c>
      <c r="I204" s="397">
        <v>109</v>
      </c>
      <c r="J204" s="387">
        <f t="shared" ref="J204" si="548">IFERROR(I204*$D204,0)</f>
        <v>43600</v>
      </c>
      <c r="K204" s="397">
        <v>81</v>
      </c>
      <c r="L204" s="387">
        <f t="shared" ref="L204:N204" si="549">IFERROR(K204*$D204,0)</f>
        <v>32400</v>
      </c>
      <c r="M204" s="397">
        <v>300</v>
      </c>
      <c r="N204" s="387">
        <f t="shared" si="549"/>
        <v>120000</v>
      </c>
      <c r="O204" s="397">
        <v>1025</v>
      </c>
      <c r="P204" s="387">
        <f t="shared" ref="P204:R204" si="550">IFERROR(O204*$D204,0)</f>
        <v>410000</v>
      </c>
      <c r="Q204" s="397">
        <v>975</v>
      </c>
      <c r="R204" s="387">
        <f t="shared" si="550"/>
        <v>390000</v>
      </c>
    </row>
    <row r="205" spans="1:18" collapsed="1">
      <c r="A205" s="247"/>
      <c r="B205" s="335" t="s">
        <v>1507</v>
      </c>
      <c r="C205" s="247"/>
      <c r="D205" s="279"/>
      <c r="E205" s="383"/>
      <c r="F205" s="383">
        <f>SUM(F200:F204)</f>
        <v>224136.89508196723</v>
      </c>
      <c r="G205" s="383"/>
      <c r="H205" s="383">
        <f>SUM(H200:H204)</f>
        <v>2326000</v>
      </c>
      <c r="I205" s="383"/>
      <c r="J205" s="383">
        <f>SUM(J200:J204)</f>
        <v>348341</v>
      </c>
      <c r="K205" s="383"/>
      <c r="L205" s="383">
        <f>SUM(L200:L204)</f>
        <v>347520</v>
      </c>
      <c r="M205" s="383"/>
      <c r="N205" s="383">
        <f>SUM(N200:N204)</f>
        <v>671500</v>
      </c>
      <c r="O205" s="383"/>
      <c r="P205" s="383">
        <f>SUM(P200:P204)</f>
        <v>693910</v>
      </c>
      <c r="Q205" s="383"/>
      <c r="R205" s="383">
        <f>SUM(R200:R204)</f>
        <v>659376</v>
      </c>
    </row>
    <row r="206" spans="1:18">
      <c r="A206" s="247"/>
      <c r="B206" s="335"/>
      <c r="C206" s="247"/>
      <c r="D206" s="279"/>
      <c r="E206" s="383"/>
      <c r="F206" s="383"/>
      <c r="G206" s="393"/>
      <c r="H206" s="383"/>
      <c r="I206" s="393"/>
      <c r="J206" s="387"/>
      <c r="K206" s="393"/>
      <c r="L206" s="387"/>
      <c r="M206" s="393"/>
      <c r="N206" s="387"/>
      <c r="O206" s="393"/>
      <c r="P206" s="387"/>
      <c r="Q206" s="393"/>
      <c r="R206" s="387"/>
    </row>
    <row r="207" spans="1:18">
      <c r="A207" s="209" t="s">
        <v>1508</v>
      </c>
      <c r="B207" s="340" t="s">
        <v>1509</v>
      </c>
      <c r="C207" s="209"/>
      <c r="D207" s="425"/>
      <c r="E207" s="383"/>
      <c r="F207" s="383"/>
      <c r="G207" s="393"/>
      <c r="H207" s="393"/>
      <c r="I207" s="393"/>
      <c r="J207" s="393"/>
      <c r="K207" s="393"/>
      <c r="L207" s="393"/>
      <c r="M207" s="393"/>
      <c r="N207" s="393"/>
      <c r="O207" s="393"/>
      <c r="P207" s="393"/>
      <c r="Q207" s="393"/>
      <c r="R207" s="393"/>
    </row>
    <row r="208" spans="1:18" s="353" customFormat="1" ht="76.5" hidden="1" outlineLevel="1">
      <c r="A208" s="352"/>
      <c r="B208" s="348" t="s">
        <v>1510</v>
      </c>
      <c r="C208" s="352"/>
      <c r="D208" s="429"/>
      <c r="E208" s="388"/>
      <c r="F208" s="388"/>
      <c r="G208" s="388"/>
      <c r="H208" s="388"/>
      <c r="I208" s="388"/>
      <c r="J208" s="387"/>
      <c r="K208" s="388"/>
      <c r="L208" s="387"/>
      <c r="M208" s="388"/>
      <c r="N208" s="387"/>
      <c r="O208" s="388"/>
      <c r="P208" s="387"/>
      <c r="Q208" s="388"/>
      <c r="R208" s="387"/>
    </row>
    <row r="209" spans="1:18" s="353" customFormat="1" ht="25.5" hidden="1" outlineLevel="1">
      <c r="A209" s="352">
        <v>1</v>
      </c>
      <c r="B209" s="348" t="s">
        <v>1511</v>
      </c>
      <c r="C209" s="352"/>
      <c r="D209" s="429"/>
      <c r="E209" s="388"/>
      <c r="F209" s="388"/>
      <c r="G209" s="388"/>
      <c r="H209" s="388"/>
      <c r="I209" s="388"/>
      <c r="J209" s="387"/>
      <c r="K209" s="388"/>
      <c r="L209" s="387"/>
      <c r="M209" s="388"/>
      <c r="N209" s="387"/>
      <c r="O209" s="388"/>
      <c r="P209" s="387"/>
      <c r="Q209" s="388"/>
      <c r="R209" s="387"/>
    </row>
    <row r="210" spans="1:18" s="242" customFormat="1" hidden="1" outlineLevel="1">
      <c r="A210" s="354">
        <v>1.1000000000000001</v>
      </c>
      <c r="B210" s="355" t="s">
        <v>1512</v>
      </c>
      <c r="C210" s="208" t="s">
        <v>1126</v>
      </c>
      <c r="D210" s="221">
        <v>30</v>
      </c>
      <c r="E210" s="384">
        <v>50.599999999999994</v>
      </c>
      <c r="F210" s="384">
        <f t="shared" ref="F210" si="551">IFERROR(E210*$D210,0)</f>
        <v>1517.9999999999998</v>
      </c>
      <c r="G210" s="397">
        <v>380</v>
      </c>
      <c r="H210" s="387">
        <f t="shared" ref="H210:H228" si="552">IFERROR(G210*$D210,0)</f>
        <v>11400</v>
      </c>
      <c r="I210" s="397">
        <v>180</v>
      </c>
      <c r="J210" s="387">
        <f t="shared" ref="J210" si="553">IFERROR(I210*$D210,0)</f>
        <v>5400</v>
      </c>
      <c r="K210" s="397">
        <v>272</v>
      </c>
      <c r="L210" s="387">
        <f t="shared" ref="L210:N210" si="554">IFERROR(K210*$D210,0)</f>
        <v>8160</v>
      </c>
      <c r="M210" s="397">
        <v>250</v>
      </c>
      <c r="N210" s="387">
        <f t="shared" si="554"/>
        <v>7500</v>
      </c>
      <c r="O210" s="397">
        <v>245</v>
      </c>
      <c r="P210" s="387">
        <f t="shared" ref="P210:R210" si="555">IFERROR(O210*$D210,0)</f>
        <v>7350</v>
      </c>
      <c r="Q210" s="397">
        <v>245</v>
      </c>
      <c r="R210" s="387">
        <f t="shared" si="555"/>
        <v>7350</v>
      </c>
    </row>
    <row r="211" spans="1:18" s="242" customFormat="1" hidden="1" outlineLevel="1">
      <c r="A211" s="354">
        <v>1.2</v>
      </c>
      <c r="B211" s="355" t="s">
        <v>1513</v>
      </c>
      <c r="C211" s="208" t="s">
        <v>1126</v>
      </c>
      <c r="D211" s="221">
        <v>30</v>
      </c>
      <c r="E211" s="384">
        <v>50.599999999999994</v>
      </c>
      <c r="F211" s="384">
        <f t="shared" ref="F211" si="556">IFERROR(E211*$D211,0)</f>
        <v>1517.9999999999998</v>
      </c>
      <c r="G211" s="397">
        <v>250</v>
      </c>
      <c r="H211" s="387">
        <f t="shared" si="552"/>
        <v>7500</v>
      </c>
      <c r="I211" s="397">
        <v>180</v>
      </c>
      <c r="J211" s="387">
        <f t="shared" ref="J211" si="557">IFERROR(I211*$D211,0)</f>
        <v>5400</v>
      </c>
      <c r="K211" s="397">
        <v>272</v>
      </c>
      <c r="L211" s="387">
        <f t="shared" ref="L211:N211" si="558">IFERROR(K211*$D211,0)</f>
        <v>8160</v>
      </c>
      <c r="M211" s="397">
        <v>250</v>
      </c>
      <c r="N211" s="387">
        <f t="shared" si="558"/>
        <v>7500</v>
      </c>
      <c r="O211" s="397">
        <v>245</v>
      </c>
      <c r="P211" s="387">
        <f t="shared" ref="P211:R211" si="559">IFERROR(O211*$D211,0)</f>
        <v>7350</v>
      </c>
      <c r="Q211" s="397">
        <v>245</v>
      </c>
      <c r="R211" s="387">
        <f t="shared" si="559"/>
        <v>7350</v>
      </c>
    </row>
    <row r="212" spans="1:18" s="242" customFormat="1" hidden="1" outlineLevel="1">
      <c r="A212" s="354">
        <v>1.3</v>
      </c>
      <c r="B212" s="355" t="s">
        <v>1514</v>
      </c>
      <c r="C212" s="208" t="s">
        <v>1126</v>
      </c>
      <c r="D212" s="221">
        <v>3</v>
      </c>
      <c r="E212" s="384">
        <v>50.599999999999994</v>
      </c>
      <c r="F212" s="384">
        <f t="shared" ref="F212" si="560">IFERROR(E212*$D212,0)</f>
        <v>151.79999999999998</v>
      </c>
      <c r="G212" s="397">
        <v>380</v>
      </c>
      <c r="H212" s="387">
        <f t="shared" si="552"/>
        <v>1140</v>
      </c>
      <c r="I212" s="397">
        <v>240</v>
      </c>
      <c r="J212" s="387">
        <f t="shared" ref="J212" si="561">IFERROR(I212*$D212,0)</f>
        <v>720</v>
      </c>
      <c r="K212" s="397">
        <v>272</v>
      </c>
      <c r="L212" s="387">
        <f t="shared" ref="L212:N212" si="562">IFERROR(K212*$D212,0)</f>
        <v>816</v>
      </c>
      <c r="M212" s="397">
        <v>250</v>
      </c>
      <c r="N212" s="387">
        <f t="shared" si="562"/>
        <v>750</v>
      </c>
      <c r="O212" s="397">
        <v>980</v>
      </c>
      <c r="P212" s="387">
        <f t="shared" ref="P212:R212" si="563">IFERROR(O212*$D212,0)</f>
        <v>2940</v>
      </c>
      <c r="Q212" s="397">
        <v>980</v>
      </c>
      <c r="R212" s="387">
        <f t="shared" si="563"/>
        <v>2940</v>
      </c>
    </row>
    <row r="213" spans="1:18" s="242" customFormat="1" hidden="1" outlineLevel="1">
      <c r="A213" s="354">
        <v>1.4</v>
      </c>
      <c r="B213" s="355" t="s">
        <v>1515</v>
      </c>
      <c r="C213" s="208" t="s">
        <v>1126</v>
      </c>
      <c r="D213" s="221">
        <v>32</v>
      </c>
      <c r="E213" s="384">
        <v>75.899999999999991</v>
      </c>
      <c r="F213" s="384">
        <f t="shared" ref="F213" si="564">IFERROR(E213*$D213,0)</f>
        <v>2428.7999999999997</v>
      </c>
      <c r="G213" s="397">
        <v>320</v>
      </c>
      <c r="H213" s="387">
        <f t="shared" si="552"/>
        <v>10240</v>
      </c>
      <c r="I213" s="397">
        <v>180</v>
      </c>
      <c r="J213" s="387">
        <f t="shared" ref="J213" si="565">IFERROR(I213*$D213,0)</f>
        <v>5760</v>
      </c>
      <c r="K213" s="397">
        <v>204</v>
      </c>
      <c r="L213" s="387">
        <f t="shared" ref="L213:N213" si="566">IFERROR(K213*$D213,0)</f>
        <v>6528</v>
      </c>
      <c r="M213" s="397">
        <v>250</v>
      </c>
      <c r="N213" s="387">
        <f t="shared" si="566"/>
        <v>8000</v>
      </c>
      <c r="O213" s="397">
        <v>245</v>
      </c>
      <c r="P213" s="387">
        <f t="shared" ref="P213:R213" si="567">IFERROR(O213*$D213,0)</f>
        <v>7840</v>
      </c>
      <c r="Q213" s="397">
        <v>245</v>
      </c>
      <c r="R213" s="387">
        <f t="shared" si="567"/>
        <v>7840</v>
      </c>
    </row>
    <row r="214" spans="1:18" s="242" customFormat="1" hidden="1" outlineLevel="1">
      <c r="A214" s="354">
        <v>1.5</v>
      </c>
      <c r="B214" s="355" t="s">
        <v>1516</v>
      </c>
      <c r="C214" s="208" t="s">
        <v>1126</v>
      </c>
      <c r="D214" s="221">
        <v>89</v>
      </c>
      <c r="E214" s="384">
        <v>75.899999999999991</v>
      </c>
      <c r="F214" s="384">
        <f t="shared" ref="F214" si="568">IFERROR(E214*$D214,0)</f>
        <v>6755.0999999999995</v>
      </c>
      <c r="G214" s="397">
        <v>380</v>
      </c>
      <c r="H214" s="387">
        <f t="shared" si="552"/>
        <v>33820</v>
      </c>
      <c r="I214" s="397">
        <v>180</v>
      </c>
      <c r="J214" s="387">
        <f t="shared" ref="J214" si="569">IFERROR(I214*$D214,0)</f>
        <v>16020</v>
      </c>
      <c r="K214" s="397">
        <v>204</v>
      </c>
      <c r="L214" s="387">
        <f t="shared" ref="L214:N214" si="570">IFERROR(K214*$D214,0)</f>
        <v>18156</v>
      </c>
      <c r="M214" s="397">
        <v>250</v>
      </c>
      <c r="N214" s="387">
        <f t="shared" si="570"/>
        <v>22250</v>
      </c>
      <c r="O214" s="397">
        <v>245</v>
      </c>
      <c r="P214" s="387">
        <f t="shared" ref="P214:R214" si="571">IFERROR(O214*$D214,0)</f>
        <v>21805</v>
      </c>
      <c r="Q214" s="397">
        <v>245</v>
      </c>
      <c r="R214" s="387">
        <f t="shared" si="571"/>
        <v>21805</v>
      </c>
    </row>
    <row r="215" spans="1:18" s="242" customFormat="1" hidden="1" outlineLevel="1">
      <c r="A215" s="354">
        <v>1.6</v>
      </c>
      <c r="B215" s="355" t="s">
        <v>1517</v>
      </c>
      <c r="C215" s="208" t="s">
        <v>1126</v>
      </c>
      <c r="D215" s="221">
        <v>22</v>
      </c>
      <c r="E215" s="384">
        <v>63.249999999999993</v>
      </c>
      <c r="F215" s="384">
        <f t="shared" ref="F215" si="572">IFERROR(E215*$D215,0)</f>
        <v>1391.4999999999998</v>
      </c>
      <c r="G215" s="397">
        <v>380</v>
      </c>
      <c r="H215" s="387">
        <f t="shared" si="552"/>
        <v>8360</v>
      </c>
      <c r="I215" s="397">
        <v>240</v>
      </c>
      <c r="J215" s="387">
        <f t="shared" ref="J215" si="573">IFERROR(I215*$D215,0)</f>
        <v>5280</v>
      </c>
      <c r="K215" s="397">
        <v>2040</v>
      </c>
      <c r="L215" s="387">
        <f t="shared" ref="L215:N215" si="574">IFERROR(K215*$D215,0)</f>
        <v>44880</v>
      </c>
      <c r="M215" s="397">
        <v>250</v>
      </c>
      <c r="N215" s="387">
        <f t="shared" si="574"/>
        <v>5500</v>
      </c>
      <c r="O215" s="397">
        <v>245</v>
      </c>
      <c r="P215" s="387">
        <f t="shared" ref="P215:R215" si="575">IFERROR(O215*$D215,0)</f>
        <v>5390</v>
      </c>
      <c r="Q215" s="397">
        <v>245</v>
      </c>
      <c r="R215" s="387">
        <f t="shared" si="575"/>
        <v>5390</v>
      </c>
    </row>
    <row r="216" spans="1:18" s="242" customFormat="1" hidden="1" outlineLevel="1">
      <c r="A216" s="354">
        <v>1.7</v>
      </c>
      <c r="B216" s="355" t="s">
        <v>1518</v>
      </c>
      <c r="C216" s="208" t="s">
        <v>1126</v>
      </c>
      <c r="D216" s="221">
        <v>26</v>
      </c>
      <c r="E216" s="384">
        <v>75.899999999999991</v>
      </c>
      <c r="F216" s="384">
        <f t="shared" ref="F216" si="576">IFERROR(E216*$D216,0)</f>
        <v>1973.3999999999999</v>
      </c>
      <c r="G216" s="397">
        <v>250</v>
      </c>
      <c r="H216" s="387">
        <f t="shared" si="552"/>
        <v>6500</v>
      </c>
      <c r="I216" s="397">
        <v>180</v>
      </c>
      <c r="J216" s="387">
        <f t="shared" ref="J216" si="577">IFERROR(I216*$D216,0)</f>
        <v>4680</v>
      </c>
      <c r="K216" s="397">
        <v>204</v>
      </c>
      <c r="L216" s="387">
        <f t="shared" ref="L216:N216" si="578">IFERROR(K216*$D216,0)</f>
        <v>5304</v>
      </c>
      <c r="M216" s="397">
        <v>250</v>
      </c>
      <c r="N216" s="387">
        <f t="shared" si="578"/>
        <v>6500</v>
      </c>
      <c r="O216" s="397">
        <v>245</v>
      </c>
      <c r="P216" s="387">
        <f t="shared" ref="P216:R216" si="579">IFERROR(O216*$D216,0)</f>
        <v>6370</v>
      </c>
      <c r="Q216" s="397">
        <v>245</v>
      </c>
      <c r="R216" s="387">
        <f t="shared" si="579"/>
        <v>6370</v>
      </c>
    </row>
    <row r="217" spans="1:18" s="242" customFormat="1" hidden="1" outlineLevel="1">
      <c r="A217" s="354">
        <v>1.8</v>
      </c>
      <c r="B217" s="355" t="s">
        <v>1519</v>
      </c>
      <c r="C217" s="208" t="s">
        <v>1126</v>
      </c>
      <c r="D217" s="221">
        <v>4</v>
      </c>
      <c r="E217" s="384">
        <v>75.899999999999991</v>
      </c>
      <c r="F217" s="384">
        <f t="shared" ref="F217" si="580">IFERROR(E217*$D217,0)</f>
        <v>303.59999999999997</v>
      </c>
      <c r="G217" s="397">
        <v>320</v>
      </c>
      <c r="H217" s="387">
        <f t="shared" si="552"/>
        <v>1280</v>
      </c>
      <c r="I217" s="397">
        <v>480</v>
      </c>
      <c r="J217" s="387">
        <f t="shared" ref="J217" si="581">IFERROR(I217*$D217,0)</f>
        <v>1920</v>
      </c>
      <c r="K217" s="397">
        <v>340</v>
      </c>
      <c r="L217" s="387">
        <f t="shared" ref="L217:N217" si="582">IFERROR(K217*$D217,0)</f>
        <v>1360</v>
      </c>
      <c r="M217" s="397">
        <v>250</v>
      </c>
      <c r="N217" s="387">
        <f t="shared" si="582"/>
        <v>1000</v>
      </c>
      <c r="O217" s="397">
        <v>785</v>
      </c>
      <c r="P217" s="387">
        <f t="shared" ref="P217:R217" si="583">IFERROR(O217*$D217,0)</f>
        <v>3140</v>
      </c>
      <c r="Q217" s="397">
        <v>785</v>
      </c>
      <c r="R217" s="387">
        <f t="shared" si="583"/>
        <v>3140</v>
      </c>
    </row>
    <row r="218" spans="1:18" s="242" customFormat="1" hidden="1" outlineLevel="1">
      <c r="A218" s="354">
        <v>1.9</v>
      </c>
      <c r="B218" s="355" t="s">
        <v>1520</v>
      </c>
      <c r="C218" s="208" t="s">
        <v>1127</v>
      </c>
      <c r="D218" s="221">
        <v>410</v>
      </c>
      <c r="E218" s="384">
        <v>37.949999999999996</v>
      </c>
      <c r="F218" s="384">
        <f t="shared" ref="F218" si="584">IFERROR(E218*$D218,0)</f>
        <v>15559.499999999998</v>
      </c>
      <c r="G218" s="397">
        <v>65</v>
      </c>
      <c r="H218" s="387">
        <f t="shared" si="552"/>
        <v>26650</v>
      </c>
      <c r="I218" s="397">
        <v>240</v>
      </c>
      <c r="J218" s="387">
        <f t="shared" ref="J218" si="585">IFERROR(I218*$D218,0)</f>
        <v>98400</v>
      </c>
      <c r="K218" s="397">
        <v>68</v>
      </c>
      <c r="L218" s="387">
        <f t="shared" ref="L218:N218" si="586">IFERROR(K218*$D218,0)</f>
        <v>27880</v>
      </c>
      <c r="M218" s="397">
        <v>100</v>
      </c>
      <c r="N218" s="387">
        <f t="shared" si="586"/>
        <v>41000</v>
      </c>
      <c r="O218" s="397">
        <v>145</v>
      </c>
      <c r="P218" s="387">
        <f t="shared" ref="P218:R218" si="587">IFERROR(O218*$D218,0)</f>
        <v>59450</v>
      </c>
      <c r="Q218" s="397">
        <v>145</v>
      </c>
      <c r="R218" s="387">
        <f t="shared" si="587"/>
        <v>59450</v>
      </c>
    </row>
    <row r="219" spans="1:18" s="242" customFormat="1" hidden="1" outlineLevel="1">
      <c r="A219" s="356">
        <v>2</v>
      </c>
      <c r="B219" s="355" t="s">
        <v>1521</v>
      </c>
      <c r="C219" s="208" t="s">
        <v>1126</v>
      </c>
      <c r="D219" s="221">
        <v>8</v>
      </c>
      <c r="E219" s="384">
        <v>379.49999999999994</v>
      </c>
      <c r="F219" s="384">
        <f t="shared" ref="F219" si="588">IFERROR(E219*$D219,0)</f>
        <v>3035.9999999999995</v>
      </c>
      <c r="G219" s="397">
        <v>440</v>
      </c>
      <c r="H219" s="387">
        <f t="shared" si="552"/>
        <v>3520</v>
      </c>
      <c r="I219" s="397">
        <v>48000</v>
      </c>
      <c r="J219" s="387">
        <f t="shared" ref="J219" si="589">IFERROR(I219*$D219,0)</f>
        <v>384000</v>
      </c>
      <c r="K219" s="397">
        <v>1632</v>
      </c>
      <c r="L219" s="387">
        <f t="shared" ref="L219:N219" si="590">IFERROR(K219*$D219,0)</f>
        <v>13056</v>
      </c>
      <c r="M219" s="397">
        <v>250</v>
      </c>
      <c r="N219" s="387">
        <f t="shared" si="590"/>
        <v>2000</v>
      </c>
      <c r="O219" s="397">
        <v>1960</v>
      </c>
      <c r="P219" s="387">
        <f t="shared" ref="P219:R219" si="591">IFERROR(O219*$D219,0)</f>
        <v>15680</v>
      </c>
      <c r="Q219" s="397">
        <v>1960</v>
      </c>
      <c r="R219" s="387">
        <f t="shared" si="591"/>
        <v>15680</v>
      </c>
    </row>
    <row r="220" spans="1:18" s="242" customFormat="1" hidden="1" outlineLevel="1">
      <c r="A220" s="354">
        <v>2.1</v>
      </c>
      <c r="B220" s="355" t="s">
        <v>1522</v>
      </c>
      <c r="C220" s="208" t="s">
        <v>1126</v>
      </c>
      <c r="D220" s="221">
        <v>30</v>
      </c>
      <c r="E220" s="384">
        <v>632.5</v>
      </c>
      <c r="F220" s="384">
        <f t="shared" ref="F220" si="592">IFERROR(E220*$D220,0)</f>
        <v>18975</v>
      </c>
      <c r="G220" s="397">
        <v>3750</v>
      </c>
      <c r="H220" s="387">
        <f t="shared" si="552"/>
        <v>112500</v>
      </c>
      <c r="I220" s="397">
        <v>22080</v>
      </c>
      <c r="J220" s="387">
        <f t="shared" ref="J220" si="593">IFERROR(I220*$D220,0)</f>
        <v>662400</v>
      </c>
      <c r="K220" s="397">
        <v>1632</v>
      </c>
      <c r="L220" s="387">
        <f t="shared" ref="L220:N220" si="594">IFERROR(K220*$D220,0)</f>
        <v>48960</v>
      </c>
      <c r="M220" s="397">
        <v>250</v>
      </c>
      <c r="N220" s="387">
        <f t="shared" si="594"/>
        <v>7500</v>
      </c>
      <c r="O220" s="397">
        <v>8330</v>
      </c>
      <c r="P220" s="387">
        <f t="shared" ref="P220:R220" si="595">IFERROR(O220*$D220,0)</f>
        <v>249900</v>
      </c>
      <c r="Q220" s="397">
        <v>8330</v>
      </c>
      <c r="R220" s="387">
        <f t="shared" si="595"/>
        <v>249900</v>
      </c>
    </row>
    <row r="221" spans="1:18" s="242" customFormat="1" hidden="1" outlineLevel="1">
      <c r="A221" s="354">
        <v>2.2000000000000002</v>
      </c>
      <c r="B221" s="355" t="s">
        <v>1523</v>
      </c>
      <c r="C221" s="208" t="s">
        <v>1127</v>
      </c>
      <c r="D221" s="221">
        <v>385</v>
      </c>
      <c r="E221" s="384">
        <v>37.949999999999996</v>
      </c>
      <c r="F221" s="384">
        <f t="shared" ref="F221" si="596">IFERROR(E221*$D221,0)</f>
        <v>14610.749999999998</v>
      </c>
      <c r="G221" s="397">
        <v>125</v>
      </c>
      <c r="H221" s="387">
        <f t="shared" si="552"/>
        <v>48125</v>
      </c>
      <c r="I221" s="397">
        <v>13200</v>
      </c>
      <c r="J221" s="387">
        <f t="shared" ref="J221" si="597">IFERROR(I221*$D221,0)</f>
        <v>5082000</v>
      </c>
      <c r="K221" s="397">
        <v>1360</v>
      </c>
      <c r="L221" s="387">
        <f t="shared" ref="L221:N221" si="598">IFERROR(K221*$D221,0)</f>
        <v>523600</v>
      </c>
      <c r="M221" s="397">
        <v>100</v>
      </c>
      <c r="N221" s="387">
        <f t="shared" si="598"/>
        <v>38500</v>
      </c>
      <c r="O221" s="397">
        <v>785</v>
      </c>
      <c r="P221" s="387">
        <f t="shared" ref="P221:R221" si="599">IFERROR(O221*$D221,0)</f>
        <v>302225</v>
      </c>
      <c r="Q221" s="397">
        <v>785</v>
      </c>
      <c r="R221" s="387">
        <f t="shared" si="599"/>
        <v>302225</v>
      </c>
    </row>
    <row r="222" spans="1:18" s="242" customFormat="1" hidden="1" outlineLevel="1">
      <c r="A222" s="354">
        <v>2.2999999999999998</v>
      </c>
      <c r="B222" s="229" t="s">
        <v>1524</v>
      </c>
      <c r="C222" s="208" t="s">
        <v>1126</v>
      </c>
      <c r="D222" s="221">
        <v>12</v>
      </c>
      <c r="E222" s="384">
        <v>632.5</v>
      </c>
      <c r="F222" s="384">
        <f t="shared" ref="F222" si="600">IFERROR(E222*$D222,0)</f>
        <v>7590</v>
      </c>
      <c r="G222" s="397">
        <v>3750</v>
      </c>
      <c r="H222" s="387">
        <f t="shared" si="552"/>
        <v>45000</v>
      </c>
      <c r="I222" s="397">
        <v>18000</v>
      </c>
      <c r="J222" s="387">
        <f t="shared" ref="J222" si="601">IFERROR(I222*$D222,0)</f>
        <v>216000</v>
      </c>
      <c r="K222" s="397">
        <v>2040</v>
      </c>
      <c r="L222" s="387">
        <f t="shared" ref="L222:N222" si="602">IFERROR(K222*$D222,0)</f>
        <v>24480</v>
      </c>
      <c r="M222" s="397">
        <v>250</v>
      </c>
      <c r="N222" s="387">
        <f t="shared" si="602"/>
        <v>3000</v>
      </c>
      <c r="O222" s="397">
        <v>6860</v>
      </c>
      <c r="P222" s="387">
        <f t="shared" ref="P222:R222" si="603">IFERROR(O222*$D222,0)</f>
        <v>82320</v>
      </c>
      <c r="Q222" s="397">
        <v>6860</v>
      </c>
      <c r="R222" s="387">
        <f t="shared" si="603"/>
        <v>82320</v>
      </c>
    </row>
    <row r="223" spans="1:18" s="242" customFormat="1" hidden="1" outlineLevel="1">
      <c r="A223" s="354">
        <v>2.4</v>
      </c>
      <c r="B223" s="229" t="s">
        <v>1525</v>
      </c>
      <c r="C223" s="208" t="s">
        <v>1126</v>
      </c>
      <c r="D223" s="221">
        <v>5</v>
      </c>
      <c r="E223" s="384">
        <v>379.49999999999994</v>
      </c>
      <c r="F223" s="384">
        <f t="shared" ref="F223" si="604">IFERROR(E223*$D223,0)</f>
        <v>1897.4999999999998</v>
      </c>
      <c r="G223" s="397">
        <v>190</v>
      </c>
      <c r="H223" s="387">
        <f t="shared" si="552"/>
        <v>950</v>
      </c>
      <c r="I223" s="397">
        <v>360</v>
      </c>
      <c r="J223" s="387">
        <f t="shared" ref="J223" si="605">IFERROR(I223*$D223,0)</f>
        <v>1800</v>
      </c>
      <c r="K223" s="397">
        <v>884</v>
      </c>
      <c r="L223" s="387">
        <f t="shared" ref="L223:N223" si="606">IFERROR(K223*$D223,0)</f>
        <v>4420</v>
      </c>
      <c r="M223" s="397">
        <v>250</v>
      </c>
      <c r="N223" s="387">
        <f t="shared" si="606"/>
        <v>1250</v>
      </c>
      <c r="O223" s="397">
        <v>1175</v>
      </c>
      <c r="P223" s="387">
        <f t="shared" ref="P223:R223" si="607">IFERROR(O223*$D223,0)</f>
        <v>5875</v>
      </c>
      <c r="Q223" s="397">
        <v>1175</v>
      </c>
      <c r="R223" s="387">
        <f t="shared" si="607"/>
        <v>5875</v>
      </c>
    </row>
    <row r="224" spans="1:18" s="242" customFormat="1" hidden="1" outlineLevel="1">
      <c r="A224" s="354">
        <v>2.5</v>
      </c>
      <c r="B224" s="229" t="s">
        <v>1526</v>
      </c>
      <c r="C224" s="208" t="s">
        <v>1126</v>
      </c>
      <c r="D224" s="221">
        <v>1</v>
      </c>
      <c r="E224" s="384">
        <v>632.5</v>
      </c>
      <c r="F224" s="384">
        <f t="shared" ref="F224" si="608">IFERROR(E224*$D224,0)</f>
        <v>632.5</v>
      </c>
      <c r="G224" s="397">
        <v>1875</v>
      </c>
      <c r="H224" s="387">
        <f t="shared" si="552"/>
        <v>1875</v>
      </c>
      <c r="I224" s="397">
        <v>84000</v>
      </c>
      <c r="J224" s="387">
        <f t="shared" ref="J224" si="609">IFERROR(I224*$D224,0)</f>
        <v>84000</v>
      </c>
      <c r="K224" s="397">
        <v>2040</v>
      </c>
      <c r="L224" s="387">
        <f t="shared" ref="L224:N224" si="610">IFERROR(K224*$D224,0)</f>
        <v>2040</v>
      </c>
      <c r="M224" s="397">
        <v>250</v>
      </c>
      <c r="N224" s="387">
        <f t="shared" si="610"/>
        <v>250</v>
      </c>
      <c r="O224" s="397">
        <v>10300</v>
      </c>
      <c r="P224" s="387">
        <f t="shared" ref="P224:R224" si="611">IFERROR(O224*$D224,0)</f>
        <v>10300</v>
      </c>
      <c r="Q224" s="397">
        <v>10300</v>
      </c>
      <c r="R224" s="387">
        <f t="shared" si="611"/>
        <v>10300</v>
      </c>
    </row>
    <row r="225" spans="1:18" s="242" customFormat="1" hidden="1" outlineLevel="1">
      <c r="A225" s="354">
        <v>2.6</v>
      </c>
      <c r="B225" s="229" t="s">
        <v>1527</v>
      </c>
      <c r="C225" s="208" t="s">
        <v>1126</v>
      </c>
      <c r="D225" s="221">
        <v>2</v>
      </c>
      <c r="E225" s="384">
        <v>505.99999999999994</v>
      </c>
      <c r="F225" s="384">
        <f t="shared" ref="F225" si="612">IFERROR(E225*$D225,0)</f>
        <v>1011.9999999999999</v>
      </c>
      <c r="G225" s="397">
        <v>3125</v>
      </c>
      <c r="H225" s="387">
        <f t="shared" si="552"/>
        <v>6250</v>
      </c>
      <c r="I225" s="397">
        <v>36000</v>
      </c>
      <c r="J225" s="387">
        <f t="shared" ref="J225" si="613">IFERROR(I225*$D225,0)</f>
        <v>72000</v>
      </c>
      <c r="K225" s="397">
        <v>2040</v>
      </c>
      <c r="L225" s="387">
        <f t="shared" ref="L225:N225" si="614">IFERROR(K225*$D225,0)</f>
        <v>4080</v>
      </c>
      <c r="M225" s="397">
        <v>250</v>
      </c>
      <c r="N225" s="387">
        <f t="shared" si="614"/>
        <v>500</v>
      </c>
      <c r="O225" s="397">
        <v>3430</v>
      </c>
      <c r="P225" s="387">
        <f t="shared" ref="P225:R225" si="615">IFERROR(O225*$D225,0)</f>
        <v>6860</v>
      </c>
      <c r="Q225" s="397">
        <v>3430</v>
      </c>
      <c r="R225" s="387">
        <f t="shared" si="615"/>
        <v>6860</v>
      </c>
    </row>
    <row r="226" spans="1:18" s="242" customFormat="1" hidden="1" outlineLevel="1">
      <c r="A226" s="354">
        <v>2.7</v>
      </c>
      <c r="B226" s="229" t="s">
        <v>1528</v>
      </c>
      <c r="C226" s="208" t="s">
        <v>1126</v>
      </c>
      <c r="D226" s="221">
        <v>4</v>
      </c>
      <c r="E226" s="384">
        <v>505.99999999999994</v>
      </c>
      <c r="F226" s="384">
        <f t="shared" ref="F226" si="616">IFERROR(E226*$D226,0)</f>
        <v>2023.9999999999998</v>
      </c>
      <c r="G226" s="397">
        <v>1875</v>
      </c>
      <c r="H226" s="387">
        <f t="shared" si="552"/>
        <v>7500</v>
      </c>
      <c r="I226" s="397">
        <v>48000</v>
      </c>
      <c r="J226" s="387">
        <f t="shared" ref="J226" si="617">IFERROR(I226*$D226,0)</f>
        <v>192000</v>
      </c>
      <c r="K226" s="397">
        <v>2720</v>
      </c>
      <c r="L226" s="387">
        <f t="shared" ref="L226:N226" si="618">IFERROR(K226*$D226,0)</f>
        <v>10880</v>
      </c>
      <c r="M226" s="397">
        <v>250</v>
      </c>
      <c r="N226" s="387">
        <f t="shared" si="618"/>
        <v>1000</v>
      </c>
      <c r="O226" s="397">
        <v>1470</v>
      </c>
      <c r="P226" s="387">
        <f t="shared" ref="P226:R226" si="619">IFERROR(O226*$D226,0)</f>
        <v>5880</v>
      </c>
      <c r="Q226" s="397">
        <v>1470</v>
      </c>
      <c r="R226" s="387">
        <f t="shared" si="619"/>
        <v>5880</v>
      </c>
    </row>
    <row r="227" spans="1:18" s="242" customFormat="1" hidden="1" outlineLevel="1">
      <c r="A227" s="354">
        <v>2.8</v>
      </c>
      <c r="B227" s="229" t="s">
        <v>1529</v>
      </c>
      <c r="C227" s="208" t="s">
        <v>1126</v>
      </c>
      <c r="D227" s="221">
        <v>3</v>
      </c>
      <c r="E227" s="384">
        <v>505.99999999999994</v>
      </c>
      <c r="F227" s="384">
        <f t="shared" ref="F227" si="620">IFERROR(E227*$D227,0)</f>
        <v>1517.9999999999998</v>
      </c>
      <c r="G227" s="397">
        <v>1875</v>
      </c>
      <c r="H227" s="387">
        <f t="shared" si="552"/>
        <v>5625</v>
      </c>
      <c r="I227" s="397">
        <v>48000</v>
      </c>
      <c r="J227" s="387">
        <f t="shared" ref="J227" si="621">IFERROR(I227*$D227,0)</f>
        <v>144000</v>
      </c>
      <c r="K227" s="397">
        <v>2720</v>
      </c>
      <c r="L227" s="387">
        <f t="shared" ref="L227:N227" si="622">IFERROR(K227*$D227,0)</f>
        <v>8160</v>
      </c>
      <c r="M227" s="397">
        <v>250</v>
      </c>
      <c r="N227" s="387">
        <f t="shared" si="622"/>
        <v>750</v>
      </c>
      <c r="O227" s="397">
        <v>1470</v>
      </c>
      <c r="P227" s="387">
        <f t="shared" ref="P227:R227" si="623">IFERROR(O227*$D227,0)</f>
        <v>4410</v>
      </c>
      <c r="Q227" s="397">
        <v>1470</v>
      </c>
      <c r="R227" s="387">
        <f t="shared" si="623"/>
        <v>4410</v>
      </c>
    </row>
    <row r="228" spans="1:18" s="242" customFormat="1" hidden="1" outlineLevel="1">
      <c r="A228" s="354">
        <v>2.9</v>
      </c>
      <c r="B228" s="229" t="s">
        <v>1530</v>
      </c>
      <c r="C228" s="208" t="s">
        <v>1126</v>
      </c>
      <c r="D228" s="221">
        <v>3</v>
      </c>
      <c r="E228" s="384">
        <v>632.5</v>
      </c>
      <c r="F228" s="384">
        <f t="shared" ref="F228" si="624">IFERROR(E228*$D228,0)</f>
        <v>1897.5</v>
      </c>
      <c r="G228" s="397">
        <v>3750</v>
      </c>
      <c r="H228" s="387">
        <f t="shared" si="552"/>
        <v>11250</v>
      </c>
      <c r="I228" s="397">
        <v>18000</v>
      </c>
      <c r="J228" s="387">
        <f t="shared" ref="J228" si="625">IFERROR(I228*$D228,0)</f>
        <v>54000</v>
      </c>
      <c r="K228" s="397">
        <v>2040</v>
      </c>
      <c r="L228" s="387">
        <f t="shared" ref="L228:N228" si="626">IFERROR(K228*$D228,0)</f>
        <v>6120</v>
      </c>
      <c r="M228" s="397">
        <v>250</v>
      </c>
      <c r="N228" s="387">
        <f t="shared" si="626"/>
        <v>750</v>
      </c>
      <c r="O228" s="397">
        <v>8330</v>
      </c>
      <c r="P228" s="387">
        <f t="shared" ref="P228:R228" si="627">IFERROR(O228*$D228,0)</f>
        <v>24990</v>
      </c>
      <c r="Q228" s="397">
        <v>8330</v>
      </c>
      <c r="R228" s="387">
        <f t="shared" si="627"/>
        <v>24990</v>
      </c>
    </row>
    <row r="229" spans="1:18" s="242" customFormat="1" collapsed="1">
      <c r="A229" s="211"/>
      <c r="B229" s="335" t="s">
        <v>1531</v>
      </c>
      <c r="C229" s="211"/>
      <c r="D229" s="243"/>
      <c r="E229" s="385"/>
      <c r="F229" s="390">
        <f>SUM(F210:F228)</f>
        <v>84792.95</v>
      </c>
      <c r="G229" s="383"/>
      <c r="H229" s="383">
        <f>SUM(H210:H228)</f>
        <v>349485</v>
      </c>
      <c r="I229" s="383"/>
      <c r="J229" s="383">
        <f>SUM(J210:J228)</f>
        <v>7035780</v>
      </c>
      <c r="K229" s="383"/>
      <c r="L229" s="383">
        <f>SUM(L210:L228)</f>
        <v>767040</v>
      </c>
      <c r="M229" s="383"/>
      <c r="N229" s="383">
        <f>SUM(N210:N228)</f>
        <v>155500</v>
      </c>
      <c r="O229" s="383"/>
      <c r="P229" s="383">
        <f>SUM(P210:P228)</f>
        <v>830075</v>
      </c>
      <c r="Q229" s="383"/>
      <c r="R229" s="383">
        <f>SUM(R210:R228)</f>
        <v>830075</v>
      </c>
    </row>
    <row r="230" spans="1:18">
      <c r="A230" s="247"/>
      <c r="B230" s="335"/>
      <c r="C230" s="247"/>
      <c r="D230" s="279"/>
      <c r="E230" s="383"/>
      <c r="F230" s="383"/>
      <c r="G230" s="393"/>
      <c r="H230" s="383"/>
      <c r="I230" s="393"/>
      <c r="J230" s="387"/>
      <c r="K230" s="393"/>
      <c r="L230" s="387"/>
      <c r="M230" s="393"/>
      <c r="N230" s="387"/>
      <c r="O230" s="393"/>
      <c r="P230" s="387"/>
      <c r="Q230" s="393"/>
      <c r="R230" s="387"/>
    </row>
    <row r="231" spans="1:18">
      <c r="A231" s="209" t="s">
        <v>1128</v>
      </c>
      <c r="B231" s="340" t="s">
        <v>1129</v>
      </c>
      <c r="C231" s="209"/>
      <c r="D231" s="425"/>
      <c r="E231" s="383"/>
      <c r="F231" s="383"/>
      <c r="G231" s="393"/>
      <c r="H231" s="393"/>
      <c r="I231" s="393"/>
      <c r="J231" s="393"/>
      <c r="K231" s="393"/>
      <c r="L231" s="393"/>
      <c r="M231" s="393"/>
      <c r="N231" s="393"/>
      <c r="O231" s="393"/>
      <c r="P231" s="393"/>
      <c r="Q231" s="393"/>
      <c r="R231" s="393"/>
    </row>
    <row r="232" spans="1:18">
      <c r="A232" s="209" t="s">
        <v>2</v>
      </c>
      <c r="B232" s="340" t="s">
        <v>1532</v>
      </c>
      <c r="C232" s="209"/>
      <c r="D232" s="425"/>
      <c r="E232" s="383"/>
      <c r="F232" s="383"/>
      <c r="G232" s="393"/>
      <c r="H232" s="383"/>
      <c r="I232" s="393"/>
      <c r="J232" s="387"/>
      <c r="K232" s="393"/>
      <c r="L232" s="387"/>
      <c r="M232" s="393"/>
      <c r="N232" s="387"/>
      <c r="O232" s="393"/>
      <c r="P232" s="387"/>
      <c r="Q232" s="393"/>
      <c r="R232" s="387"/>
    </row>
    <row r="233" spans="1:18" s="358" customFormat="1" hidden="1" outlineLevel="1">
      <c r="A233" s="357" t="s">
        <v>1130</v>
      </c>
      <c r="B233" s="338" t="s">
        <v>1131</v>
      </c>
      <c r="C233" s="357"/>
      <c r="D233" s="430"/>
      <c r="E233" s="384"/>
      <c r="F233" s="384"/>
      <c r="G233" s="401"/>
      <c r="H233" s="384"/>
      <c r="I233" s="401"/>
      <c r="J233" s="387"/>
      <c r="K233" s="401"/>
      <c r="L233" s="387"/>
      <c r="M233" s="401"/>
      <c r="N233" s="387"/>
      <c r="O233" s="401"/>
      <c r="P233" s="387"/>
      <c r="Q233" s="401"/>
      <c r="R233" s="387"/>
    </row>
    <row r="234" spans="1:18" s="197" customFormat="1" hidden="1" outlineLevel="1">
      <c r="A234" s="208">
        <v>1.1000000000000001</v>
      </c>
      <c r="B234" s="340" t="s">
        <v>1533</v>
      </c>
      <c r="C234" s="208"/>
      <c r="D234" s="221"/>
      <c r="E234" s="384"/>
      <c r="F234" s="384"/>
      <c r="G234" s="401"/>
      <c r="H234" s="384"/>
      <c r="I234" s="401"/>
      <c r="J234" s="387"/>
      <c r="K234" s="401"/>
      <c r="L234" s="387"/>
      <c r="M234" s="401"/>
      <c r="N234" s="387"/>
      <c r="O234" s="401"/>
      <c r="P234" s="387"/>
      <c r="Q234" s="401"/>
      <c r="R234" s="387"/>
    </row>
    <row r="235" spans="1:18" s="197" customFormat="1" hidden="1" outlineLevel="1">
      <c r="A235" s="208"/>
      <c r="B235" s="340"/>
      <c r="C235" s="208"/>
      <c r="D235" s="221"/>
      <c r="E235" s="384"/>
      <c r="F235" s="384"/>
      <c r="G235" s="401"/>
      <c r="H235" s="384"/>
      <c r="I235" s="401"/>
      <c r="J235" s="387"/>
      <c r="K235" s="401"/>
      <c r="L235" s="387"/>
      <c r="M235" s="401"/>
      <c r="N235" s="387"/>
      <c r="O235" s="401"/>
      <c r="P235" s="387"/>
      <c r="Q235" s="401"/>
      <c r="R235" s="387"/>
    </row>
    <row r="236" spans="1:18" s="197" customFormat="1" ht="25.5" hidden="1" outlineLevel="1">
      <c r="A236" s="211"/>
      <c r="B236" s="359" t="s">
        <v>1132</v>
      </c>
      <c r="C236" s="208"/>
      <c r="D236" s="431"/>
      <c r="E236" s="389"/>
      <c r="F236" s="389"/>
      <c r="G236" s="401"/>
      <c r="H236" s="384"/>
      <c r="I236" s="401"/>
      <c r="J236" s="387"/>
      <c r="K236" s="401"/>
      <c r="L236" s="387"/>
      <c r="M236" s="401"/>
      <c r="N236" s="387"/>
      <c r="O236" s="401"/>
      <c r="P236" s="387"/>
      <c r="Q236" s="401"/>
      <c r="R236" s="387"/>
    </row>
    <row r="237" spans="1:18" s="197" customFormat="1" ht="51" hidden="1" outlineLevel="1">
      <c r="A237" s="211"/>
      <c r="B237" s="359" t="s">
        <v>1534</v>
      </c>
      <c r="C237" s="208"/>
      <c r="D237" s="431"/>
      <c r="E237" s="389"/>
      <c r="F237" s="389"/>
      <c r="G237" s="401"/>
      <c r="H237" s="384"/>
      <c r="I237" s="401"/>
      <c r="J237" s="387"/>
      <c r="K237" s="401"/>
      <c r="L237" s="387"/>
      <c r="M237" s="401"/>
      <c r="N237" s="387"/>
      <c r="O237" s="401"/>
      <c r="P237" s="387"/>
      <c r="Q237" s="401"/>
      <c r="R237" s="387"/>
    </row>
    <row r="238" spans="1:18" s="197" customFormat="1" ht="25.5" hidden="1" outlineLevel="1">
      <c r="A238" s="211"/>
      <c r="B238" s="359" t="s">
        <v>1133</v>
      </c>
      <c r="C238" s="208"/>
      <c r="D238" s="431"/>
      <c r="E238" s="389"/>
      <c r="F238" s="389"/>
      <c r="G238" s="401"/>
      <c r="H238" s="384"/>
      <c r="I238" s="401"/>
      <c r="J238" s="387"/>
      <c r="K238" s="401"/>
      <c r="L238" s="387"/>
      <c r="M238" s="401"/>
      <c r="N238" s="387"/>
      <c r="O238" s="401"/>
      <c r="P238" s="387"/>
      <c r="Q238" s="401"/>
      <c r="R238" s="387"/>
    </row>
    <row r="239" spans="1:18" s="197" customFormat="1" ht="25.5" hidden="1" outlineLevel="1">
      <c r="A239" s="211"/>
      <c r="B239" s="359" t="s">
        <v>1535</v>
      </c>
      <c r="C239" s="208"/>
      <c r="D239" s="431"/>
      <c r="E239" s="389"/>
      <c r="F239" s="389"/>
      <c r="G239" s="401"/>
      <c r="H239" s="384"/>
      <c r="I239" s="401"/>
      <c r="J239" s="387"/>
      <c r="K239" s="401"/>
      <c r="L239" s="387"/>
      <c r="M239" s="401"/>
      <c r="N239" s="387"/>
      <c r="O239" s="401"/>
      <c r="P239" s="387"/>
      <c r="Q239" s="401"/>
      <c r="R239" s="387"/>
    </row>
    <row r="240" spans="1:18" s="197" customFormat="1" ht="51" hidden="1" outlineLevel="1">
      <c r="A240" s="211"/>
      <c r="B240" s="359" t="s">
        <v>1536</v>
      </c>
      <c r="C240" s="208"/>
      <c r="D240" s="431"/>
      <c r="E240" s="389"/>
      <c r="F240" s="389"/>
      <c r="G240" s="401"/>
      <c r="H240" s="384"/>
      <c r="I240" s="401"/>
      <c r="J240" s="387"/>
      <c r="K240" s="401"/>
      <c r="L240" s="387"/>
      <c r="M240" s="401"/>
      <c r="N240" s="387"/>
      <c r="O240" s="401"/>
      <c r="P240" s="387"/>
      <c r="Q240" s="401"/>
      <c r="R240" s="387"/>
    </row>
    <row r="241" spans="1:18" s="197" customFormat="1" ht="25.5" hidden="1" outlineLevel="1">
      <c r="A241" s="211"/>
      <c r="B241" s="359" t="s">
        <v>1537</v>
      </c>
      <c r="C241" s="208"/>
      <c r="D241" s="431"/>
      <c r="E241" s="389"/>
      <c r="F241" s="389"/>
      <c r="G241" s="401"/>
      <c r="H241" s="384"/>
      <c r="I241" s="401"/>
      <c r="J241" s="387"/>
      <c r="K241" s="401"/>
      <c r="L241" s="387"/>
      <c r="M241" s="401"/>
      <c r="N241" s="387"/>
      <c r="O241" s="401"/>
      <c r="P241" s="387"/>
      <c r="Q241" s="401"/>
      <c r="R241" s="387"/>
    </row>
    <row r="242" spans="1:18" s="197" customFormat="1" ht="25.5" hidden="1" outlineLevel="1">
      <c r="A242" s="211"/>
      <c r="B242" s="359" t="s">
        <v>1538</v>
      </c>
      <c r="C242" s="208"/>
      <c r="D242" s="431"/>
      <c r="E242" s="389"/>
      <c r="F242" s="389"/>
      <c r="G242" s="401"/>
      <c r="H242" s="384"/>
      <c r="I242" s="401"/>
      <c r="J242" s="387"/>
      <c r="K242" s="401"/>
      <c r="L242" s="387"/>
      <c r="M242" s="401"/>
      <c r="N242" s="387"/>
      <c r="O242" s="401"/>
      <c r="P242" s="387"/>
      <c r="Q242" s="401"/>
      <c r="R242" s="387"/>
    </row>
    <row r="243" spans="1:18" s="197" customFormat="1" hidden="1" outlineLevel="1">
      <c r="A243" s="211"/>
      <c r="B243" s="359" t="s">
        <v>1134</v>
      </c>
      <c r="C243" s="208"/>
      <c r="D243" s="431"/>
      <c r="E243" s="389"/>
      <c r="F243" s="389"/>
      <c r="G243" s="401"/>
      <c r="H243" s="384"/>
      <c r="I243" s="401"/>
      <c r="J243" s="387"/>
      <c r="K243" s="401"/>
      <c r="L243" s="387"/>
      <c r="M243" s="401"/>
      <c r="N243" s="387"/>
      <c r="O243" s="401"/>
      <c r="P243" s="387"/>
      <c r="Q243" s="401"/>
      <c r="R243" s="387"/>
    </row>
    <row r="244" spans="1:18" s="197" customFormat="1" ht="38.25" hidden="1" outlineLevel="1">
      <c r="A244" s="211"/>
      <c r="B244" s="359" t="s">
        <v>1539</v>
      </c>
      <c r="C244" s="208"/>
      <c r="D244" s="431"/>
      <c r="E244" s="389"/>
      <c r="F244" s="389"/>
      <c r="G244" s="401"/>
      <c r="H244" s="384"/>
      <c r="I244" s="401"/>
      <c r="J244" s="387"/>
      <c r="K244" s="401"/>
      <c r="L244" s="387"/>
      <c r="M244" s="401"/>
      <c r="N244" s="387"/>
      <c r="O244" s="401"/>
      <c r="P244" s="387"/>
      <c r="Q244" s="401"/>
      <c r="R244" s="387"/>
    </row>
    <row r="245" spans="1:18" s="197" customFormat="1" hidden="1" outlineLevel="1">
      <c r="A245" s="211"/>
      <c r="B245" s="359" t="s">
        <v>1135</v>
      </c>
      <c r="C245" s="208"/>
      <c r="D245" s="431"/>
      <c r="E245" s="389"/>
      <c r="F245" s="389"/>
      <c r="G245" s="401"/>
      <c r="H245" s="384"/>
      <c r="I245" s="401"/>
      <c r="J245" s="387"/>
      <c r="K245" s="401"/>
      <c r="L245" s="387"/>
      <c r="M245" s="401"/>
      <c r="N245" s="387"/>
      <c r="O245" s="401"/>
      <c r="P245" s="387"/>
      <c r="Q245" s="401"/>
      <c r="R245" s="387"/>
    </row>
    <row r="246" spans="1:18" s="197" customFormat="1" ht="25.5" hidden="1" outlineLevel="1">
      <c r="A246" s="211"/>
      <c r="B246" s="359" t="s">
        <v>1540</v>
      </c>
      <c r="C246" s="208"/>
      <c r="D246" s="431"/>
      <c r="E246" s="389"/>
      <c r="F246" s="389"/>
      <c r="G246" s="401"/>
      <c r="H246" s="384"/>
      <c r="I246" s="401"/>
      <c r="J246" s="387"/>
      <c r="K246" s="401"/>
      <c r="L246" s="387"/>
      <c r="M246" s="401"/>
      <c r="N246" s="387"/>
      <c r="O246" s="401"/>
      <c r="P246" s="387"/>
      <c r="Q246" s="401"/>
      <c r="R246" s="387"/>
    </row>
    <row r="247" spans="1:18" s="197" customFormat="1" ht="38.25" hidden="1" outlineLevel="1">
      <c r="A247" s="208"/>
      <c r="B247" s="359" t="s">
        <v>1541</v>
      </c>
      <c r="C247" s="208"/>
      <c r="D247" s="431"/>
      <c r="E247" s="389"/>
      <c r="F247" s="389"/>
      <c r="G247" s="401"/>
      <c r="H247" s="384"/>
      <c r="I247" s="401"/>
      <c r="J247" s="387"/>
      <c r="K247" s="401"/>
      <c r="L247" s="387"/>
      <c r="M247" s="401"/>
      <c r="N247" s="387"/>
      <c r="O247" s="401"/>
      <c r="P247" s="387"/>
      <c r="Q247" s="401"/>
      <c r="R247" s="387"/>
    </row>
    <row r="248" spans="1:18" s="197" customFormat="1" hidden="1" outlineLevel="1">
      <c r="A248" s="208"/>
      <c r="B248" s="340" t="s">
        <v>1136</v>
      </c>
      <c r="C248" s="208"/>
      <c r="D248" s="431"/>
      <c r="E248" s="389"/>
      <c r="F248" s="389"/>
      <c r="G248" s="401"/>
      <c r="H248" s="384"/>
      <c r="I248" s="401"/>
      <c r="J248" s="387"/>
      <c r="K248" s="401"/>
      <c r="L248" s="387"/>
      <c r="M248" s="401"/>
      <c r="N248" s="387"/>
      <c r="O248" s="401"/>
      <c r="P248" s="387"/>
      <c r="Q248" s="401"/>
      <c r="R248" s="387"/>
    </row>
    <row r="249" spans="1:18" s="197" customFormat="1" ht="140.25" hidden="1" outlineLevel="1">
      <c r="A249" s="208"/>
      <c r="B249" s="359" t="s">
        <v>1542</v>
      </c>
      <c r="C249" s="208"/>
      <c r="D249" s="431"/>
      <c r="E249" s="389"/>
      <c r="F249" s="389"/>
      <c r="G249" s="401"/>
      <c r="H249" s="384"/>
      <c r="I249" s="401"/>
      <c r="J249" s="387"/>
      <c r="K249" s="401"/>
      <c r="L249" s="387"/>
      <c r="M249" s="401"/>
      <c r="N249" s="387"/>
      <c r="O249" s="401"/>
      <c r="P249" s="387"/>
      <c r="Q249" s="401"/>
      <c r="R249" s="387"/>
    </row>
    <row r="250" spans="1:18" s="197" customFormat="1" hidden="1" outlineLevel="1">
      <c r="A250" s="208"/>
      <c r="B250" s="340" t="s">
        <v>1543</v>
      </c>
      <c r="C250" s="208"/>
      <c r="D250" s="221"/>
      <c r="E250" s="384"/>
      <c r="F250" s="384"/>
      <c r="G250" s="401"/>
      <c r="H250" s="384"/>
      <c r="I250" s="401"/>
      <c r="J250" s="387"/>
      <c r="K250" s="401"/>
      <c r="L250" s="387"/>
      <c r="M250" s="401"/>
      <c r="N250" s="387"/>
      <c r="O250" s="401"/>
      <c r="P250" s="387"/>
      <c r="Q250" s="401"/>
      <c r="R250" s="387"/>
    </row>
    <row r="251" spans="1:18" s="197" customFormat="1" hidden="1" outlineLevel="1">
      <c r="A251" s="208"/>
      <c r="B251" s="340" t="s">
        <v>1137</v>
      </c>
      <c r="C251" s="208"/>
      <c r="D251" s="221"/>
      <c r="E251" s="384"/>
      <c r="F251" s="384"/>
      <c r="G251" s="401"/>
      <c r="H251" s="384"/>
      <c r="I251" s="401"/>
      <c r="J251" s="387"/>
      <c r="K251" s="401"/>
      <c r="L251" s="387"/>
      <c r="M251" s="401"/>
      <c r="N251" s="387"/>
      <c r="O251" s="401"/>
      <c r="P251" s="387"/>
      <c r="Q251" s="401"/>
      <c r="R251" s="387"/>
    </row>
    <row r="252" spans="1:18" s="197" customFormat="1" hidden="1" outlineLevel="1">
      <c r="A252" s="208"/>
      <c r="B252" s="359" t="s">
        <v>1544</v>
      </c>
      <c r="C252" s="208" t="s">
        <v>15</v>
      </c>
      <c r="D252" s="221">
        <v>1</v>
      </c>
      <c r="E252" s="384">
        <v>826681.75499999989</v>
      </c>
      <c r="F252" s="384">
        <f t="shared" ref="F252" si="628">IFERROR(E252*$D252,0)</f>
        <v>826681.75499999989</v>
      </c>
      <c r="G252" s="384"/>
      <c r="H252" s="387">
        <f t="shared" ref="H252:H315" si="629">IFERROR(G252*$D252,0)</f>
        <v>0</v>
      </c>
      <c r="I252" s="384">
        <v>879750</v>
      </c>
      <c r="J252" s="387">
        <f t="shared" ref="J252" si="630">IFERROR(I252*$D252,0)</f>
        <v>879750</v>
      </c>
      <c r="K252" s="384">
        <v>1212434.5</v>
      </c>
      <c r="L252" s="387">
        <f t="shared" ref="L252:N252" si="631">IFERROR(K252*$D252,0)</f>
        <v>1212434.5</v>
      </c>
      <c r="M252" s="384">
        <v>1781500</v>
      </c>
      <c r="N252" s="387">
        <f t="shared" si="631"/>
        <v>1781500</v>
      </c>
      <c r="O252" s="384">
        <v>733777.43</v>
      </c>
      <c r="P252" s="387">
        <f t="shared" ref="P252:R252" si="632">IFERROR(O252*$D252,0)</f>
        <v>733777.43</v>
      </c>
      <c r="Q252" s="384">
        <v>729460.93</v>
      </c>
      <c r="R252" s="387">
        <f t="shared" si="632"/>
        <v>729460.93</v>
      </c>
    </row>
    <row r="253" spans="1:18" s="197" customFormat="1" hidden="1" outlineLevel="1">
      <c r="A253" s="208"/>
      <c r="B253" s="359"/>
      <c r="C253" s="208"/>
      <c r="D253" s="221"/>
      <c r="E253" s="384"/>
      <c r="F253" s="384"/>
      <c r="G253" s="401"/>
      <c r="H253" s="384">
        <f t="shared" si="629"/>
        <v>0</v>
      </c>
      <c r="I253" s="401"/>
      <c r="J253" s="387">
        <f t="shared" ref="J253" si="633">IFERROR(I253*$D253,0)</f>
        <v>0</v>
      </c>
      <c r="K253" s="401">
        <v>0</v>
      </c>
      <c r="L253" s="387">
        <f t="shared" ref="L253:N253" si="634">IFERROR(K253*$D253,0)</f>
        <v>0</v>
      </c>
      <c r="M253" s="401"/>
      <c r="N253" s="387">
        <f t="shared" si="634"/>
        <v>0</v>
      </c>
      <c r="O253" s="401"/>
      <c r="P253" s="387">
        <f t="shared" ref="P253:R253" si="635">IFERROR(O253*$D253,0)</f>
        <v>0</v>
      </c>
      <c r="Q253" s="401"/>
      <c r="R253" s="387">
        <f t="shared" si="635"/>
        <v>0</v>
      </c>
    </row>
    <row r="254" spans="1:18" s="197" customFormat="1" hidden="1" outlineLevel="1">
      <c r="A254" s="208">
        <v>1.2</v>
      </c>
      <c r="B254" s="340" t="s">
        <v>1138</v>
      </c>
      <c r="C254" s="208"/>
      <c r="D254" s="221"/>
      <c r="E254" s="384"/>
      <c r="F254" s="384"/>
      <c r="G254" s="401"/>
      <c r="H254" s="384">
        <f t="shared" si="629"/>
        <v>0</v>
      </c>
      <c r="I254" s="401"/>
      <c r="J254" s="387">
        <f t="shared" ref="J254" si="636">IFERROR(I254*$D254,0)</f>
        <v>0</v>
      </c>
      <c r="K254" s="401">
        <v>0</v>
      </c>
      <c r="L254" s="387">
        <f t="shared" ref="L254:N254" si="637">IFERROR(K254*$D254,0)</f>
        <v>0</v>
      </c>
      <c r="M254" s="401"/>
      <c r="N254" s="387">
        <f t="shared" si="637"/>
        <v>0</v>
      </c>
      <c r="O254" s="401"/>
      <c r="P254" s="387">
        <f t="shared" ref="P254:R254" si="638">IFERROR(O254*$D254,0)</f>
        <v>0</v>
      </c>
      <c r="Q254" s="401"/>
      <c r="R254" s="387">
        <f t="shared" si="638"/>
        <v>0</v>
      </c>
    </row>
    <row r="255" spans="1:18" s="197" customFormat="1" ht="153" hidden="1" outlineLevel="1">
      <c r="A255" s="208"/>
      <c r="B255" s="355" t="s">
        <v>1545</v>
      </c>
      <c r="C255" s="208"/>
      <c r="D255" s="221"/>
      <c r="E255" s="384"/>
      <c r="F255" s="384"/>
      <c r="G255" s="401"/>
      <c r="H255" s="384">
        <f t="shared" si="629"/>
        <v>0</v>
      </c>
      <c r="I255" s="401"/>
      <c r="J255" s="387">
        <f t="shared" ref="J255" si="639">IFERROR(I255*$D255,0)</f>
        <v>0</v>
      </c>
      <c r="K255" s="401">
        <v>0</v>
      </c>
      <c r="L255" s="387">
        <f t="shared" ref="L255:N255" si="640">IFERROR(K255*$D255,0)</f>
        <v>0</v>
      </c>
      <c r="M255" s="401"/>
      <c r="N255" s="387">
        <f t="shared" si="640"/>
        <v>0</v>
      </c>
      <c r="O255" s="401"/>
      <c r="P255" s="387">
        <f t="shared" ref="P255:R255" si="641">IFERROR(O255*$D255,0)</f>
        <v>0</v>
      </c>
      <c r="Q255" s="401"/>
      <c r="R255" s="387">
        <f t="shared" si="641"/>
        <v>0</v>
      </c>
    </row>
    <row r="256" spans="1:18" s="197" customFormat="1" hidden="1" outlineLevel="1">
      <c r="A256" s="208"/>
      <c r="B256" s="229" t="s">
        <v>1139</v>
      </c>
      <c r="C256" s="208"/>
      <c r="D256" s="221"/>
      <c r="E256" s="384"/>
      <c r="F256" s="384"/>
      <c r="G256" s="401"/>
      <c r="H256" s="384">
        <f t="shared" si="629"/>
        <v>0</v>
      </c>
      <c r="I256" s="401"/>
      <c r="J256" s="387">
        <f t="shared" ref="J256" si="642">IFERROR(I256*$D256,0)</f>
        <v>0</v>
      </c>
      <c r="K256" s="401">
        <v>0</v>
      </c>
      <c r="L256" s="387">
        <f t="shared" ref="L256:N256" si="643">IFERROR(K256*$D256,0)</f>
        <v>0</v>
      </c>
      <c r="M256" s="401"/>
      <c r="N256" s="387">
        <f t="shared" si="643"/>
        <v>0</v>
      </c>
      <c r="O256" s="401"/>
      <c r="P256" s="387">
        <f t="shared" ref="P256:R256" si="644">IFERROR(O256*$D256,0)</f>
        <v>0</v>
      </c>
      <c r="Q256" s="401"/>
      <c r="R256" s="387">
        <f t="shared" si="644"/>
        <v>0</v>
      </c>
    </row>
    <row r="257" spans="1:18" s="197" customFormat="1" hidden="1" outlineLevel="1">
      <c r="A257" s="208"/>
      <c r="B257" s="229" t="s">
        <v>1140</v>
      </c>
      <c r="C257" s="208"/>
      <c r="D257" s="221"/>
      <c r="E257" s="384"/>
      <c r="F257" s="384"/>
      <c r="G257" s="401"/>
      <c r="H257" s="384">
        <f t="shared" si="629"/>
        <v>0</v>
      </c>
      <c r="I257" s="401"/>
      <c r="J257" s="387">
        <f t="shared" ref="J257" si="645">IFERROR(I257*$D257,0)</f>
        <v>0</v>
      </c>
      <c r="K257" s="401">
        <v>0</v>
      </c>
      <c r="L257" s="387">
        <f t="shared" ref="L257:N257" si="646">IFERROR(K257*$D257,0)</f>
        <v>0</v>
      </c>
      <c r="M257" s="401"/>
      <c r="N257" s="387">
        <f t="shared" si="646"/>
        <v>0</v>
      </c>
      <c r="O257" s="401"/>
      <c r="P257" s="387">
        <f t="shared" ref="P257:R257" si="647">IFERROR(O257*$D257,0)</f>
        <v>0</v>
      </c>
      <c r="Q257" s="401"/>
      <c r="R257" s="387">
        <f t="shared" si="647"/>
        <v>0</v>
      </c>
    </row>
    <row r="258" spans="1:18" s="197" customFormat="1" hidden="1" outlineLevel="1">
      <c r="A258" s="208"/>
      <c r="B258" s="215" t="s">
        <v>1141</v>
      </c>
      <c r="C258" s="208"/>
      <c r="D258" s="221"/>
      <c r="E258" s="384"/>
      <c r="F258" s="384"/>
      <c r="G258" s="401"/>
      <c r="H258" s="384">
        <f t="shared" si="629"/>
        <v>0</v>
      </c>
      <c r="I258" s="401"/>
      <c r="J258" s="387">
        <f t="shared" ref="J258" si="648">IFERROR(I258*$D258,0)</f>
        <v>0</v>
      </c>
      <c r="K258" s="401">
        <v>0</v>
      </c>
      <c r="L258" s="387">
        <f t="shared" ref="L258:N258" si="649">IFERROR(K258*$D258,0)</f>
        <v>0</v>
      </c>
      <c r="M258" s="401"/>
      <c r="N258" s="387">
        <f t="shared" si="649"/>
        <v>0</v>
      </c>
      <c r="O258" s="401"/>
      <c r="P258" s="387">
        <f t="shared" ref="P258:R258" si="650">IFERROR(O258*$D258,0)</f>
        <v>0</v>
      </c>
      <c r="Q258" s="401"/>
      <c r="R258" s="387">
        <f t="shared" si="650"/>
        <v>0</v>
      </c>
    </row>
    <row r="259" spans="1:18" s="197" customFormat="1" hidden="1" outlineLevel="1">
      <c r="A259" s="208"/>
      <c r="B259" s="215" t="s">
        <v>1142</v>
      </c>
      <c r="C259" s="208"/>
      <c r="D259" s="221"/>
      <c r="E259" s="384"/>
      <c r="F259" s="384"/>
      <c r="G259" s="401"/>
      <c r="H259" s="384">
        <f t="shared" si="629"/>
        <v>0</v>
      </c>
      <c r="I259" s="401"/>
      <c r="J259" s="387">
        <f t="shared" ref="J259" si="651">IFERROR(I259*$D259,0)</f>
        <v>0</v>
      </c>
      <c r="K259" s="401">
        <v>0</v>
      </c>
      <c r="L259" s="387">
        <f t="shared" ref="L259:N259" si="652">IFERROR(K259*$D259,0)</f>
        <v>0</v>
      </c>
      <c r="M259" s="401"/>
      <c r="N259" s="387">
        <f t="shared" si="652"/>
        <v>0</v>
      </c>
      <c r="O259" s="401"/>
      <c r="P259" s="387">
        <f t="shared" ref="P259:R259" si="653">IFERROR(O259*$D259,0)</f>
        <v>0</v>
      </c>
      <c r="Q259" s="401"/>
      <c r="R259" s="387">
        <f t="shared" si="653"/>
        <v>0</v>
      </c>
    </row>
    <row r="260" spans="1:18" s="197" customFormat="1" hidden="1" outlineLevel="1">
      <c r="A260" s="208"/>
      <c r="B260" s="341" t="s">
        <v>1143</v>
      </c>
      <c r="C260" s="208"/>
      <c r="D260" s="221"/>
      <c r="E260" s="384"/>
      <c r="F260" s="384"/>
      <c r="G260" s="401"/>
      <c r="H260" s="384">
        <f t="shared" si="629"/>
        <v>0</v>
      </c>
      <c r="I260" s="401"/>
      <c r="J260" s="387">
        <f t="shared" ref="J260" si="654">IFERROR(I260*$D260,0)</f>
        <v>0</v>
      </c>
      <c r="K260" s="401">
        <v>0</v>
      </c>
      <c r="L260" s="387">
        <f t="shared" ref="L260:N260" si="655">IFERROR(K260*$D260,0)</f>
        <v>0</v>
      </c>
      <c r="M260" s="401"/>
      <c r="N260" s="387">
        <f t="shared" si="655"/>
        <v>0</v>
      </c>
      <c r="O260" s="401"/>
      <c r="P260" s="387">
        <f t="shared" ref="P260:R260" si="656">IFERROR(O260*$D260,0)</f>
        <v>0</v>
      </c>
      <c r="Q260" s="401"/>
      <c r="R260" s="387">
        <f t="shared" si="656"/>
        <v>0</v>
      </c>
    </row>
    <row r="261" spans="1:18" s="197" customFormat="1" hidden="1" outlineLevel="1">
      <c r="A261" s="208"/>
      <c r="B261" s="341" t="s">
        <v>1144</v>
      </c>
      <c r="C261" s="208"/>
      <c r="D261" s="221"/>
      <c r="E261" s="384"/>
      <c r="F261" s="384"/>
      <c r="G261" s="401"/>
      <c r="H261" s="384">
        <f t="shared" si="629"/>
        <v>0</v>
      </c>
      <c r="I261" s="401"/>
      <c r="J261" s="387">
        <f t="shared" ref="J261" si="657">IFERROR(I261*$D261,0)</f>
        <v>0</v>
      </c>
      <c r="K261" s="401">
        <v>0</v>
      </c>
      <c r="L261" s="387">
        <f t="shared" ref="L261:N261" si="658">IFERROR(K261*$D261,0)</f>
        <v>0</v>
      </c>
      <c r="M261" s="401"/>
      <c r="N261" s="387">
        <f t="shared" si="658"/>
        <v>0</v>
      </c>
      <c r="O261" s="401"/>
      <c r="P261" s="387">
        <f t="shared" ref="P261:R261" si="659">IFERROR(O261*$D261,0)</f>
        <v>0</v>
      </c>
      <c r="Q261" s="401"/>
      <c r="R261" s="387">
        <f t="shared" si="659"/>
        <v>0</v>
      </c>
    </row>
    <row r="262" spans="1:18" s="197" customFormat="1" hidden="1" outlineLevel="1">
      <c r="A262" s="208"/>
      <c r="B262" s="359" t="s">
        <v>1546</v>
      </c>
      <c r="C262" s="208" t="s">
        <v>15</v>
      </c>
      <c r="D262" s="221" t="s">
        <v>1409</v>
      </c>
      <c r="E262" s="384"/>
      <c r="F262" s="384"/>
      <c r="G262" s="401"/>
      <c r="H262" s="387">
        <f t="shared" si="629"/>
        <v>0</v>
      </c>
      <c r="I262" s="401">
        <v>175950</v>
      </c>
      <c r="J262" s="387">
        <f t="shared" ref="J262" si="660">IFERROR(I262*$D262,0)</f>
        <v>0</v>
      </c>
      <c r="K262" s="401">
        <v>154000</v>
      </c>
      <c r="L262" s="387">
        <f t="shared" ref="L262:N262" si="661">IFERROR(K262*$D262,0)</f>
        <v>0</v>
      </c>
      <c r="M262" s="401"/>
      <c r="N262" s="387">
        <f t="shared" si="661"/>
        <v>0</v>
      </c>
      <c r="O262" s="401">
        <v>175950</v>
      </c>
      <c r="P262" s="387">
        <f t="shared" ref="P262:R262" si="662">IFERROR(O262*$D262,0)</f>
        <v>0</v>
      </c>
      <c r="Q262" s="401">
        <v>175950</v>
      </c>
      <c r="R262" s="387">
        <f t="shared" si="662"/>
        <v>0</v>
      </c>
    </row>
    <row r="263" spans="1:18" s="197" customFormat="1" hidden="1" outlineLevel="1">
      <c r="A263" s="208"/>
      <c r="B263" s="359"/>
      <c r="C263" s="208"/>
      <c r="D263" s="221"/>
      <c r="E263" s="384"/>
      <c r="F263" s="384"/>
      <c r="G263" s="401"/>
      <c r="H263" s="384">
        <f t="shared" si="629"/>
        <v>0</v>
      </c>
      <c r="I263" s="401"/>
      <c r="J263" s="387">
        <f t="shared" ref="J263" si="663">IFERROR(I263*$D263,0)</f>
        <v>0</v>
      </c>
      <c r="K263" s="401">
        <v>0</v>
      </c>
      <c r="L263" s="387">
        <f t="shared" ref="L263:N263" si="664">IFERROR(K263*$D263,0)</f>
        <v>0</v>
      </c>
      <c r="M263" s="401"/>
      <c r="N263" s="387">
        <f t="shared" si="664"/>
        <v>0</v>
      </c>
      <c r="O263" s="401"/>
      <c r="P263" s="387">
        <f t="shared" ref="P263:R263" si="665">IFERROR(O263*$D263,0)</f>
        <v>0</v>
      </c>
      <c r="Q263" s="401"/>
      <c r="R263" s="387">
        <f t="shared" si="665"/>
        <v>0</v>
      </c>
    </row>
    <row r="264" spans="1:18" s="197" customFormat="1" hidden="1" outlineLevel="1">
      <c r="A264" s="208">
        <v>1.2</v>
      </c>
      <c r="B264" s="340" t="s">
        <v>1145</v>
      </c>
      <c r="C264" s="208"/>
      <c r="D264" s="221"/>
      <c r="E264" s="384"/>
      <c r="F264" s="384"/>
      <c r="G264" s="401"/>
      <c r="H264" s="384">
        <f t="shared" si="629"/>
        <v>0</v>
      </c>
      <c r="I264" s="401"/>
      <c r="J264" s="387">
        <f t="shared" ref="J264" si="666">IFERROR(I264*$D264,0)</f>
        <v>0</v>
      </c>
      <c r="K264" s="401">
        <v>0</v>
      </c>
      <c r="L264" s="387">
        <f t="shared" ref="L264:N264" si="667">IFERROR(K264*$D264,0)</f>
        <v>0</v>
      </c>
      <c r="M264" s="401"/>
      <c r="N264" s="387">
        <f t="shared" si="667"/>
        <v>0</v>
      </c>
      <c r="O264" s="401"/>
      <c r="P264" s="387">
        <f t="shared" ref="P264:R264" si="668">IFERROR(O264*$D264,0)</f>
        <v>0</v>
      </c>
      <c r="Q264" s="401"/>
      <c r="R264" s="387">
        <f t="shared" si="668"/>
        <v>0</v>
      </c>
    </row>
    <row r="265" spans="1:18" s="197" customFormat="1" hidden="1" outlineLevel="1">
      <c r="A265" s="208" t="s">
        <v>1146</v>
      </c>
      <c r="B265" s="340" t="s">
        <v>1147</v>
      </c>
      <c r="C265" s="208"/>
      <c r="D265" s="221"/>
      <c r="E265" s="384"/>
      <c r="F265" s="384"/>
      <c r="G265" s="401"/>
      <c r="H265" s="384">
        <f t="shared" si="629"/>
        <v>0</v>
      </c>
      <c r="I265" s="401"/>
      <c r="J265" s="387">
        <f t="shared" ref="J265" si="669">IFERROR(I265*$D265,0)</f>
        <v>0</v>
      </c>
      <c r="K265" s="401">
        <v>0</v>
      </c>
      <c r="L265" s="387">
        <f t="shared" ref="L265:N265" si="670">IFERROR(K265*$D265,0)</f>
        <v>0</v>
      </c>
      <c r="M265" s="401"/>
      <c r="N265" s="387">
        <f t="shared" si="670"/>
        <v>0</v>
      </c>
      <c r="O265" s="401"/>
      <c r="P265" s="387">
        <f t="shared" ref="P265:R265" si="671">IFERROR(O265*$D265,0)</f>
        <v>0</v>
      </c>
      <c r="Q265" s="401"/>
      <c r="R265" s="387">
        <f t="shared" si="671"/>
        <v>0</v>
      </c>
    </row>
    <row r="266" spans="1:18" s="197" customFormat="1" ht="76.5" hidden="1" outlineLevel="1">
      <c r="A266" s="208"/>
      <c r="B266" s="359" t="s">
        <v>1872</v>
      </c>
      <c r="C266" s="208"/>
      <c r="D266" s="221"/>
      <c r="E266" s="384"/>
      <c r="F266" s="384"/>
      <c r="G266" s="401"/>
      <c r="H266" s="384">
        <f t="shared" si="629"/>
        <v>0</v>
      </c>
      <c r="I266" s="401"/>
      <c r="J266" s="387">
        <f t="shared" ref="J266" si="672">IFERROR(I266*$D266,0)</f>
        <v>0</v>
      </c>
      <c r="K266" s="401">
        <v>0</v>
      </c>
      <c r="L266" s="387">
        <f t="shared" ref="L266:N266" si="673">IFERROR(K266*$D266,0)</f>
        <v>0</v>
      </c>
      <c r="M266" s="401"/>
      <c r="N266" s="387">
        <f t="shared" si="673"/>
        <v>0</v>
      </c>
      <c r="O266" s="401"/>
      <c r="P266" s="387">
        <f t="shared" ref="P266:R266" si="674">IFERROR(O266*$D266,0)</f>
        <v>0</v>
      </c>
      <c r="Q266" s="401"/>
      <c r="R266" s="387">
        <f t="shared" si="674"/>
        <v>0</v>
      </c>
    </row>
    <row r="267" spans="1:18" s="197" customFormat="1" ht="63.75" hidden="1" outlineLevel="1">
      <c r="A267" s="208"/>
      <c r="B267" s="210" t="s">
        <v>1547</v>
      </c>
      <c r="C267" s="208"/>
      <c r="D267" s="221"/>
      <c r="E267" s="384"/>
      <c r="F267" s="384"/>
      <c r="G267" s="401"/>
      <c r="H267" s="384">
        <f t="shared" si="629"/>
        <v>0</v>
      </c>
      <c r="I267" s="401"/>
      <c r="J267" s="387">
        <f t="shared" ref="J267" si="675">IFERROR(I267*$D267,0)</f>
        <v>0</v>
      </c>
      <c r="K267" s="401">
        <v>0</v>
      </c>
      <c r="L267" s="387">
        <f t="shared" ref="L267:N267" si="676">IFERROR(K267*$D267,0)</f>
        <v>0</v>
      </c>
      <c r="M267" s="401"/>
      <c r="N267" s="387">
        <f t="shared" si="676"/>
        <v>0</v>
      </c>
      <c r="O267" s="401"/>
      <c r="P267" s="387">
        <f t="shared" ref="P267:R267" si="677">IFERROR(O267*$D267,0)</f>
        <v>0</v>
      </c>
      <c r="Q267" s="401"/>
      <c r="R267" s="387">
        <f t="shared" si="677"/>
        <v>0</v>
      </c>
    </row>
    <row r="268" spans="1:18" s="197" customFormat="1" hidden="1" outlineLevel="1">
      <c r="A268" s="208"/>
      <c r="B268" s="359" t="s">
        <v>1148</v>
      </c>
      <c r="C268" s="208"/>
      <c r="D268" s="221"/>
      <c r="E268" s="384"/>
      <c r="F268" s="384"/>
      <c r="G268" s="401"/>
      <c r="H268" s="384">
        <f t="shared" si="629"/>
        <v>0</v>
      </c>
      <c r="I268" s="401"/>
      <c r="J268" s="387">
        <f t="shared" ref="J268" si="678">IFERROR(I268*$D268,0)</f>
        <v>0</v>
      </c>
      <c r="K268" s="401">
        <v>0</v>
      </c>
      <c r="L268" s="387">
        <f t="shared" ref="L268:N268" si="679">IFERROR(K268*$D268,0)</f>
        <v>0</v>
      </c>
      <c r="M268" s="401"/>
      <c r="N268" s="387">
        <f t="shared" si="679"/>
        <v>0</v>
      </c>
      <c r="O268" s="401">
        <v>0</v>
      </c>
      <c r="P268" s="387">
        <f t="shared" ref="P268:R268" si="680">IFERROR(O268*$D268,0)</f>
        <v>0</v>
      </c>
      <c r="Q268" s="401">
        <v>0</v>
      </c>
      <c r="R268" s="387">
        <f t="shared" si="680"/>
        <v>0</v>
      </c>
    </row>
    <row r="269" spans="1:18" s="197" customFormat="1" hidden="1" outlineLevel="1">
      <c r="A269" s="208"/>
      <c r="B269" s="340" t="s">
        <v>1149</v>
      </c>
      <c r="C269" s="208"/>
      <c r="D269" s="221"/>
      <c r="E269" s="384"/>
      <c r="F269" s="384"/>
      <c r="G269" s="401"/>
      <c r="H269" s="384">
        <f t="shared" si="629"/>
        <v>0</v>
      </c>
      <c r="I269" s="401"/>
      <c r="J269" s="387">
        <f t="shared" ref="J269" si="681">IFERROR(I269*$D269,0)</f>
        <v>0</v>
      </c>
      <c r="K269" s="401">
        <v>0</v>
      </c>
      <c r="L269" s="387">
        <f t="shared" ref="L269:N269" si="682">IFERROR(K269*$D269,0)</f>
        <v>0</v>
      </c>
      <c r="M269" s="401"/>
      <c r="N269" s="387">
        <f t="shared" si="682"/>
        <v>0</v>
      </c>
      <c r="O269" s="401">
        <v>0</v>
      </c>
      <c r="P269" s="387">
        <f t="shared" ref="P269:R269" si="683">IFERROR(O269*$D269,0)</f>
        <v>0</v>
      </c>
      <c r="Q269" s="401">
        <v>0</v>
      </c>
      <c r="R269" s="387">
        <f t="shared" si="683"/>
        <v>0</v>
      </c>
    </row>
    <row r="270" spans="1:18" s="197" customFormat="1" hidden="1" outlineLevel="1">
      <c r="A270" s="208"/>
      <c r="B270" s="340" t="s">
        <v>1150</v>
      </c>
      <c r="C270" s="208"/>
      <c r="D270" s="221"/>
      <c r="E270" s="384"/>
      <c r="F270" s="384"/>
      <c r="G270" s="401"/>
      <c r="H270" s="384">
        <f t="shared" si="629"/>
        <v>0</v>
      </c>
      <c r="I270" s="401"/>
      <c r="J270" s="387">
        <f t="shared" ref="J270" si="684">IFERROR(I270*$D270,0)</f>
        <v>0</v>
      </c>
      <c r="K270" s="401">
        <v>0</v>
      </c>
      <c r="L270" s="387">
        <f t="shared" ref="L270:N270" si="685">IFERROR(K270*$D270,0)</f>
        <v>0</v>
      </c>
      <c r="M270" s="401"/>
      <c r="N270" s="387">
        <f t="shared" si="685"/>
        <v>0</v>
      </c>
      <c r="O270" s="401">
        <v>0</v>
      </c>
      <c r="P270" s="387">
        <f t="shared" ref="P270:R270" si="686">IFERROR(O270*$D270,0)</f>
        <v>0</v>
      </c>
      <c r="Q270" s="401">
        <v>0</v>
      </c>
      <c r="R270" s="387">
        <f t="shared" si="686"/>
        <v>0</v>
      </c>
    </row>
    <row r="271" spans="1:18" s="197" customFormat="1" hidden="1" outlineLevel="1">
      <c r="A271" s="208"/>
      <c r="B271" s="359"/>
      <c r="C271" s="208"/>
      <c r="D271" s="221"/>
      <c r="E271" s="384"/>
      <c r="F271" s="384"/>
      <c r="G271" s="401"/>
      <c r="H271" s="384">
        <f t="shared" si="629"/>
        <v>0</v>
      </c>
      <c r="I271" s="401"/>
      <c r="J271" s="387">
        <f t="shared" ref="J271" si="687">IFERROR(I271*$D271,0)</f>
        <v>0</v>
      </c>
      <c r="K271" s="401">
        <v>0</v>
      </c>
      <c r="L271" s="387">
        <f t="shared" ref="L271:N271" si="688">IFERROR(K271*$D271,0)</f>
        <v>0</v>
      </c>
      <c r="M271" s="401"/>
      <c r="N271" s="387">
        <f t="shared" si="688"/>
        <v>0</v>
      </c>
      <c r="O271" s="401">
        <v>0</v>
      </c>
      <c r="P271" s="387">
        <f t="shared" ref="P271:R271" si="689">IFERROR(O271*$D271,0)</f>
        <v>0</v>
      </c>
      <c r="Q271" s="401">
        <v>0</v>
      </c>
      <c r="R271" s="387">
        <f t="shared" si="689"/>
        <v>0</v>
      </c>
    </row>
    <row r="272" spans="1:18" s="197" customFormat="1" hidden="1" outlineLevel="1">
      <c r="A272" s="208" t="s">
        <v>195</v>
      </c>
      <c r="B272" s="359" t="s">
        <v>1548</v>
      </c>
      <c r="C272" s="208" t="s">
        <v>15</v>
      </c>
      <c r="D272" s="221">
        <v>1</v>
      </c>
      <c r="E272" s="384">
        <v>15352.672499999999</v>
      </c>
      <c r="F272" s="384">
        <f t="shared" ref="F272" si="690">IFERROR(E272*$D272,0)</f>
        <v>15352.672499999999</v>
      </c>
      <c r="G272" s="401">
        <v>21410</v>
      </c>
      <c r="H272" s="387">
        <f t="shared" si="629"/>
        <v>21410</v>
      </c>
      <c r="I272" s="401">
        <v>16675</v>
      </c>
      <c r="J272" s="387">
        <f t="shared" ref="J272" si="691">IFERROR(I272*$D272,0)</f>
        <v>16675</v>
      </c>
      <c r="K272" s="401">
        <v>53392.5</v>
      </c>
      <c r="L272" s="387">
        <f t="shared" ref="L272:N272" si="692">IFERROR(K272*$D272,0)</f>
        <v>53392.5</v>
      </c>
      <c r="M272" s="401">
        <v>27300</v>
      </c>
      <c r="N272" s="387">
        <f t="shared" si="692"/>
        <v>27300</v>
      </c>
      <c r="O272" s="401">
        <v>15842</v>
      </c>
      <c r="P272" s="387">
        <f t="shared" ref="P272:R272" si="693">IFERROR(O272*$D272,0)</f>
        <v>15842</v>
      </c>
      <c r="Q272" s="401">
        <v>15635</v>
      </c>
      <c r="R272" s="387">
        <f t="shared" si="693"/>
        <v>15635</v>
      </c>
    </row>
    <row r="273" spans="1:18" s="197" customFormat="1" hidden="1" outlineLevel="1">
      <c r="A273" s="208" t="s">
        <v>196</v>
      </c>
      <c r="B273" s="359" t="s">
        <v>1549</v>
      </c>
      <c r="C273" s="208" t="s">
        <v>15</v>
      </c>
      <c r="D273" s="221">
        <v>1</v>
      </c>
      <c r="E273" s="384">
        <v>26387.237599999997</v>
      </c>
      <c r="F273" s="384">
        <f t="shared" ref="F273" si="694">IFERROR(E273*$D273,0)</f>
        <v>26387.237599999997</v>
      </c>
      <c r="G273" s="401">
        <v>30090</v>
      </c>
      <c r="H273" s="387">
        <f t="shared" si="629"/>
        <v>30090</v>
      </c>
      <c r="I273" s="401">
        <v>40250</v>
      </c>
      <c r="J273" s="387">
        <f t="shared" ref="J273" si="695">IFERROR(I273*$D273,0)</f>
        <v>40250</v>
      </c>
      <c r="K273" s="401">
        <v>62329.5</v>
      </c>
      <c r="L273" s="387">
        <f t="shared" ref="L273:N273" si="696">IFERROR(K273*$D273,0)</f>
        <v>62329.5</v>
      </c>
      <c r="M273" s="401">
        <v>49700</v>
      </c>
      <c r="N273" s="387">
        <f t="shared" si="696"/>
        <v>49700</v>
      </c>
      <c r="O273" s="401">
        <v>38235</v>
      </c>
      <c r="P273" s="387">
        <f t="shared" ref="P273:R273" si="697">IFERROR(O273*$D273,0)</f>
        <v>38235</v>
      </c>
      <c r="Q273" s="401">
        <v>37800</v>
      </c>
      <c r="R273" s="387">
        <f t="shared" si="697"/>
        <v>37800</v>
      </c>
    </row>
    <row r="274" spans="1:18" s="197" customFormat="1" hidden="1" outlineLevel="1">
      <c r="A274" s="208" t="s">
        <v>197</v>
      </c>
      <c r="B274" s="359" t="s">
        <v>1550</v>
      </c>
      <c r="C274" s="208" t="s">
        <v>15</v>
      </c>
      <c r="D274" s="221"/>
      <c r="E274" s="384"/>
      <c r="F274" s="384"/>
      <c r="G274" s="401">
        <v>21720</v>
      </c>
      <c r="H274" s="387">
        <f t="shared" si="629"/>
        <v>0</v>
      </c>
      <c r="I274" s="401">
        <v>37950</v>
      </c>
      <c r="J274" s="387">
        <f t="shared" ref="J274" si="698">IFERROR(I274*$D274,0)</f>
        <v>0</v>
      </c>
      <c r="K274" s="401">
        <v>60075</v>
      </c>
      <c r="L274" s="387">
        <f t="shared" ref="L274:N274" si="699">IFERROR(K274*$D274,0)</f>
        <v>0</v>
      </c>
      <c r="M274" s="401"/>
      <c r="N274" s="387">
        <f t="shared" si="699"/>
        <v>0</v>
      </c>
      <c r="O274" s="401">
        <v>37950</v>
      </c>
      <c r="P274" s="387">
        <f t="shared" ref="P274:R274" si="700">IFERROR(O274*$D274,0)</f>
        <v>0</v>
      </c>
      <c r="Q274" s="401">
        <v>37950</v>
      </c>
      <c r="R274" s="387">
        <f t="shared" si="700"/>
        <v>0</v>
      </c>
    </row>
    <row r="275" spans="1:18" s="197" customFormat="1" hidden="1" outlineLevel="1">
      <c r="A275" s="208"/>
      <c r="B275" s="359"/>
      <c r="C275" s="208"/>
      <c r="D275" s="221"/>
      <c r="E275" s="384"/>
      <c r="F275" s="384"/>
      <c r="G275" s="401"/>
      <c r="H275" s="387">
        <f t="shared" si="629"/>
        <v>0</v>
      </c>
      <c r="I275" s="401"/>
      <c r="J275" s="387">
        <f t="shared" ref="J275" si="701">IFERROR(I275*$D275,0)</f>
        <v>0</v>
      </c>
      <c r="K275" s="401">
        <v>0</v>
      </c>
      <c r="L275" s="387">
        <f t="shared" ref="L275:N275" si="702">IFERROR(K275*$D275,0)</f>
        <v>0</v>
      </c>
      <c r="M275" s="401">
        <v>0</v>
      </c>
      <c r="N275" s="387">
        <f t="shared" si="702"/>
        <v>0</v>
      </c>
      <c r="O275" s="401">
        <v>0</v>
      </c>
      <c r="P275" s="387">
        <f t="shared" ref="P275:R275" si="703">IFERROR(O275*$D275,0)</f>
        <v>0</v>
      </c>
      <c r="Q275" s="401">
        <v>0</v>
      </c>
      <c r="R275" s="387">
        <f t="shared" si="703"/>
        <v>0</v>
      </c>
    </row>
    <row r="276" spans="1:18" s="197" customFormat="1" hidden="1" outlineLevel="1">
      <c r="A276" s="208" t="s">
        <v>483</v>
      </c>
      <c r="B276" s="359" t="s">
        <v>1551</v>
      </c>
      <c r="C276" s="208" t="s">
        <v>15</v>
      </c>
      <c r="D276" s="221">
        <v>1</v>
      </c>
      <c r="E276" s="384">
        <v>24641.817624999996</v>
      </c>
      <c r="F276" s="384">
        <f t="shared" ref="F276" si="704">IFERROR(E276*$D276,0)</f>
        <v>24641.817624999996</v>
      </c>
      <c r="G276" s="401">
        <v>21720</v>
      </c>
      <c r="H276" s="387">
        <f t="shared" si="629"/>
        <v>21720</v>
      </c>
      <c r="I276" s="401">
        <v>37950</v>
      </c>
      <c r="J276" s="387">
        <f t="shared" ref="J276" si="705">IFERROR(I276*$D276,0)</f>
        <v>37950</v>
      </c>
      <c r="K276" s="401">
        <v>58358.5</v>
      </c>
      <c r="L276" s="387">
        <f t="shared" ref="L276:N276" si="706">IFERROR(K276*$D276,0)</f>
        <v>58358.5</v>
      </c>
      <c r="M276" s="401">
        <v>49700</v>
      </c>
      <c r="N276" s="387">
        <f t="shared" si="706"/>
        <v>49700</v>
      </c>
      <c r="O276" s="401">
        <v>36055</v>
      </c>
      <c r="P276" s="387">
        <f t="shared" ref="P276:R276" si="707">IFERROR(O276*$D276,0)</f>
        <v>36055</v>
      </c>
      <c r="Q276" s="401">
        <v>36055</v>
      </c>
      <c r="R276" s="387">
        <f t="shared" si="707"/>
        <v>36055</v>
      </c>
    </row>
    <row r="277" spans="1:18" s="197" customFormat="1" hidden="1" outlineLevel="1">
      <c r="A277" s="208" t="s">
        <v>484</v>
      </c>
      <c r="B277" s="359" t="s">
        <v>1552</v>
      </c>
      <c r="C277" s="208" t="s">
        <v>15</v>
      </c>
      <c r="D277" s="221"/>
      <c r="E277" s="384"/>
      <c r="F277" s="384"/>
      <c r="G277" s="401">
        <v>7395</v>
      </c>
      <c r="H277" s="387">
        <f t="shared" si="629"/>
        <v>0</v>
      </c>
      <c r="I277" s="401">
        <v>11960</v>
      </c>
      <c r="J277" s="387">
        <f t="shared" ref="J277" si="708">IFERROR(I277*$D277,0)</f>
        <v>0</v>
      </c>
      <c r="K277" s="401">
        <v>54963</v>
      </c>
      <c r="L277" s="387">
        <f t="shared" ref="L277:N277" si="709">IFERROR(K277*$D277,0)</f>
        <v>0</v>
      </c>
      <c r="M277" s="401"/>
      <c r="N277" s="387">
        <f t="shared" si="709"/>
        <v>0</v>
      </c>
      <c r="O277" s="401">
        <v>11960</v>
      </c>
      <c r="P277" s="387">
        <f t="shared" ref="P277:R277" si="710">IFERROR(O277*$D277,0)</f>
        <v>0</v>
      </c>
      <c r="Q277" s="401">
        <v>11960</v>
      </c>
      <c r="R277" s="387">
        <f t="shared" si="710"/>
        <v>0</v>
      </c>
    </row>
    <row r="278" spans="1:18" s="197" customFormat="1" hidden="1" outlineLevel="1">
      <c r="A278" s="208"/>
      <c r="B278" s="340" t="s">
        <v>1553</v>
      </c>
      <c r="C278" s="208"/>
      <c r="D278" s="221"/>
      <c r="E278" s="384"/>
      <c r="F278" s="384"/>
      <c r="G278" s="401"/>
      <c r="H278" s="387">
        <f t="shared" si="629"/>
        <v>0</v>
      </c>
      <c r="I278" s="401"/>
      <c r="J278" s="387">
        <f t="shared" ref="J278" si="711">IFERROR(I278*$D278,0)</f>
        <v>0</v>
      </c>
      <c r="K278" s="401">
        <v>0</v>
      </c>
      <c r="L278" s="387">
        <f t="shared" ref="L278:N278" si="712">IFERROR(K278*$D278,0)</f>
        <v>0</v>
      </c>
      <c r="M278" s="401"/>
      <c r="N278" s="387">
        <f t="shared" si="712"/>
        <v>0</v>
      </c>
      <c r="O278" s="401">
        <v>0</v>
      </c>
      <c r="P278" s="387">
        <f t="shared" ref="P278:R278" si="713">IFERROR(O278*$D278,0)</f>
        <v>0</v>
      </c>
      <c r="Q278" s="401">
        <v>0</v>
      </c>
      <c r="R278" s="387">
        <f t="shared" si="713"/>
        <v>0</v>
      </c>
    </row>
    <row r="279" spans="1:18" s="197" customFormat="1" ht="25.5" hidden="1" outlineLevel="1">
      <c r="A279" s="208"/>
      <c r="B279" s="340" t="s">
        <v>1554</v>
      </c>
      <c r="C279" s="208"/>
      <c r="D279" s="221"/>
      <c r="E279" s="384"/>
      <c r="F279" s="384"/>
      <c r="G279" s="401"/>
      <c r="H279" s="387">
        <f t="shared" si="629"/>
        <v>0</v>
      </c>
      <c r="I279" s="401"/>
      <c r="J279" s="387">
        <f t="shared" ref="J279" si="714">IFERROR(I279*$D279,0)</f>
        <v>0</v>
      </c>
      <c r="K279" s="401">
        <v>0</v>
      </c>
      <c r="L279" s="387">
        <f t="shared" ref="L279:N279" si="715">IFERROR(K279*$D279,0)</f>
        <v>0</v>
      </c>
      <c r="M279" s="401"/>
      <c r="N279" s="387">
        <f t="shared" si="715"/>
        <v>0</v>
      </c>
      <c r="O279" s="401">
        <v>0</v>
      </c>
      <c r="P279" s="387">
        <f t="shared" ref="P279:R279" si="716">IFERROR(O279*$D279,0)</f>
        <v>0</v>
      </c>
      <c r="Q279" s="401">
        <v>0</v>
      </c>
      <c r="R279" s="387">
        <f t="shared" si="716"/>
        <v>0</v>
      </c>
    </row>
    <row r="280" spans="1:18" s="197" customFormat="1" hidden="1" outlineLevel="1">
      <c r="A280" s="208"/>
      <c r="B280" s="359"/>
      <c r="C280" s="208"/>
      <c r="D280" s="221"/>
      <c r="E280" s="384"/>
      <c r="F280" s="384"/>
      <c r="G280" s="401"/>
      <c r="H280" s="387">
        <f t="shared" si="629"/>
        <v>0</v>
      </c>
      <c r="I280" s="401"/>
      <c r="J280" s="387">
        <f t="shared" ref="J280" si="717">IFERROR(I280*$D280,0)</f>
        <v>0</v>
      </c>
      <c r="K280" s="401">
        <v>0</v>
      </c>
      <c r="L280" s="387">
        <f t="shared" ref="L280:N280" si="718">IFERROR(K280*$D280,0)</f>
        <v>0</v>
      </c>
      <c r="M280" s="401"/>
      <c r="N280" s="387">
        <f t="shared" si="718"/>
        <v>0</v>
      </c>
      <c r="O280" s="401">
        <v>0</v>
      </c>
      <c r="P280" s="387">
        <f t="shared" ref="P280:R280" si="719">IFERROR(O280*$D280,0)</f>
        <v>0</v>
      </c>
      <c r="Q280" s="401">
        <v>0</v>
      </c>
      <c r="R280" s="387">
        <f t="shared" si="719"/>
        <v>0</v>
      </c>
    </row>
    <row r="281" spans="1:18" s="197" customFormat="1" hidden="1" outlineLevel="1">
      <c r="A281" s="208" t="s">
        <v>1151</v>
      </c>
      <c r="B281" s="340" t="s">
        <v>1152</v>
      </c>
      <c r="C281" s="208"/>
      <c r="D281" s="221"/>
      <c r="E281" s="384"/>
      <c r="F281" s="384"/>
      <c r="G281" s="401"/>
      <c r="H281" s="387">
        <f t="shared" si="629"/>
        <v>0</v>
      </c>
      <c r="I281" s="401"/>
      <c r="J281" s="387">
        <f t="shared" ref="J281" si="720">IFERROR(I281*$D281,0)</f>
        <v>0</v>
      </c>
      <c r="K281" s="401">
        <v>0</v>
      </c>
      <c r="L281" s="387">
        <f t="shared" ref="L281:N281" si="721">IFERROR(K281*$D281,0)</f>
        <v>0</v>
      </c>
      <c r="M281" s="401"/>
      <c r="N281" s="387">
        <f t="shared" si="721"/>
        <v>0</v>
      </c>
      <c r="O281" s="401">
        <v>0</v>
      </c>
      <c r="P281" s="387">
        <f t="shared" ref="P281:R281" si="722">IFERROR(O281*$D281,0)</f>
        <v>0</v>
      </c>
      <c r="Q281" s="401">
        <v>0</v>
      </c>
      <c r="R281" s="387">
        <f t="shared" si="722"/>
        <v>0</v>
      </c>
    </row>
    <row r="282" spans="1:18" s="197" customFormat="1" ht="76.5" hidden="1" outlineLevel="1">
      <c r="A282" s="208"/>
      <c r="B282" s="359" t="s">
        <v>1873</v>
      </c>
      <c r="C282" s="208"/>
      <c r="D282" s="221"/>
      <c r="E282" s="384"/>
      <c r="F282" s="384"/>
      <c r="G282" s="401"/>
      <c r="H282" s="387">
        <f t="shared" si="629"/>
        <v>0</v>
      </c>
      <c r="I282" s="401"/>
      <c r="J282" s="387">
        <f t="shared" ref="J282" si="723">IFERROR(I282*$D282,0)</f>
        <v>0</v>
      </c>
      <c r="K282" s="401">
        <v>0</v>
      </c>
      <c r="L282" s="387">
        <f t="shared" ref="L282:N282" si="724">IFERROR(K282*$D282,0)</f>
        <v>0</v>
      </c>
      <c r="M282" s="401"/>
      <c r="N282" s="387">
        <f t="shared" si="724"/>
        <v>0</v>
      </c>
      <c r="O282" s="401">
        <v>0</v>
      </c>
      <c r="P282" s="387">
        <f t="shared" ref="P282:R282" si="725">IFERROR(O282*$D282,0)</f>
        <v>0</v>
      </c>
      <c r="Q282" s="401">
        <v>0</v>
      </c>
      <c r="R282" s="387">
        <f t="shared" si="725"/>
        <v>0</v>
      </c>
    </row>
    <row r="283" spans="1:18" s="197" customFormat="1" ht="25.5" hidden="1" outlineLevel="1">
      <c r="A283" s="208"/>
      <c r="B283" s="359" t="s">
        <v>1555</v>
      </c>
      <c r="C283" s="208"/>
      <c r="D283" s="221"/>
      <c r="E283" s="384"/>
      <c r="F283" s="384"/>
      <c r="G283" s="401"/>
      <c r="H283" s="387">
        <f t="shared" si="629"/>
        <v>0</v>
      </c>
      <c r="I283" s="401"/>
      <c r="J283" s="387">
        <f t="shared" ref="J283" si="726">IFERROR(I283*$D283,0)</f>
        <v>0</v>
      </c>
      <c r="K283" s="401">
        <v>0</v>
      </c>
      <c r="L283" s="387">
        <f t="shared" ref="L283:N283" si="727">IFERROR(K283*$D283,0)</f>
        <v>0</v>
      </c>
      <c r="M283" s="401"/>
      <c r="N283" s="387">
        <f t="shared" si="727"/>
        <v>0</v>
      </c>
      <c r="O283" s="401">
        <v>0</v>
      </c>
      <c r="P283" s="387">
        <f t="shared" ref="P283:R283" si="728">IFERROR(O283*$D283,0)</f>
        <v>0</v>
      </c>
      <c r="Q283" s="401">
        <v>0</v>
      </c>
      <c r="R283" s="387">
        <f t="shared" si="728"/>
        <v>0</v>
      </c>
    </row>
    <row r="284" spans="1:18" s="197" customFormat="1" ht="63.75" hidden="1" outlineLevel="1">
      <c r="A284" s="208"/>
      <c r="B284" s="210" t="s">
        <v>1556</v>
      </c>
      <c r="C284" s="208"/>
      <c r="D284" s="221"/>
      <c r="E284" s="384"/>
      <c r="F284" s="384"/>
      <c r="G284" s="401"/>
      <c r="H284" s="387">
        <f t="shared" si="629"/>
        <v>0</v>
      </c>
      <c r="I284" s="401"/>
      <c r="J284" s="387">
        <f t="shared" ref="J284" si="729">IFERROR(I284*$D284,0)</f>
        <v>0</v>
      </c>
      <c r="K284" s="401">
        <v>0</v>
      </c>
      <c r="L284" s="387">
        <f t="shared" ref="L284:N284" si="730">IFERROR(K284*$D284,0)</f>
        <v>0</v>
      </c>
      <c r="M284" s="401"/>
      <c r="N284" s="387">
        <f t="shared" si="730"/>
        <v>0</v>
      </c>
      <c r="O284" s="401">
        <v>0</v>
      </c>
      <c r="P284" s="387">
        <f t="shared" ref="P284:R284" si="731">IFERROR(O284*$D284,0)</f>
        <v>0</v>
      </c>
      <c r="Q284" s="401">
        <v>0</v>
      </c>
      <c r="R284" s="387">
        <f t="shared" si="731"/>
        <v>0</v>
      </c>
    </row>
    <row r="285" spans="1:18" s="197" customFormat="1" hidden="1" outlineLevel="1">
      <c r="A285" s="208"/>
      <c r="B285" s="359" t="s">
        <v>1148</v>
      </c>
      <c r="C285" s="208"/>
      <c r="D285" s="221"/>
      <c r="E285" s="384"/>
      <c r="F285" s="384"/>
      <c r="G285" s="401"/>
      <c r="H285" s="387">
        <f t="shared" si="629"/>
        <v>0</v>
      </c>
      <c r="I285" s="401"/>
      <c r="J285" s="387">
        <f t="shared" ref="J285" si="732">IFERROR(I285*$D285,0)</f>
        <v>0</v>
      </c>
      <c r="K285" s="401">
        <v>0</v>
      </c>
      <c r="L285" s="387">
        <f t="shared" ref="L285:N285" si="733">IFERROR(K285*$D285,0)</f>
        <v>0</v>
      </c>
      <c r="M285" s="401"/>
      <c r="N285" s="387">
        <f t="shared" si="733"/>
        <v>0</v>
      </c>
      <c r="O285" s="401">
        <v>0</v>
      </c>
      <c r="P285" s="387">
        <f t="shared" ref="P285:R285" si="734">IFERROR(O285*$D285,0)</f>
        <v>0</v>
      </c>
      <c r="Q285" s="401">
        <v>0</v>
      </c>
      <c r="R285" s="387">
        <f t="shared" si="734"/>
        <v>0</v>
      </c>
    </row>
    <row r="286" spans="1:18" s="197" customFormat="1" hidden="1" outlineLevel="1">
      <c r="A286" s="208"/>
      <c r="B286" s="340" t="s">
        <v>1149</v>
      </c>
      <c r="C286" s="208"/>
      <c r="D286" s="221"/>
      <c r="E286" s="384"/>
      <c r="F286" s="384"/>
      <c r="G286" s="401"/>
      <c r="H286" s="387">
        <f t="shared" si="629"/>
        <v>0</v>
      </c>
      <c r="I286" s="401"/>
      <c r="J286" s="387">
        <f t="shared" ref="J286" si="735">IFERROR(I286*$D286,0)</f>
        <v>0</v>
      </c>
      <c r="K286" s="401">
        <v>0</v>
      </c>
      <c r="L286" s="387">
        <f t="shared" ref="L286:N286" si="736">IFERROR(K286*$D286,0)</f>
        <v>0</v>
      </c>
      <c r="M286" s="401"/>
      <c r="N286" s="387">
        <f t="shared" si="736"/>
        <v>0</v>
      </c>
      <c r="O286" s="401">
        <v>0</v>
      </c>
      <c r="P286" s="387">
        <f t="shared" ref="P286:R286" si="737">IFERROR(O286*$D286,0)</f>
        <v>0</v>
      </c>
      <c r="Q286" s="401">
        <v>0</v>
      </c>
      <c r="R286" s="387">
        <f t="shared" si="737"/>
        <v>0</v>
      </c>
    </row>
    <row r="287" spans="1:18" s="197" customFormat="1" hidden="1" outlineLevel="1">
      <c r="A287" s="208"/>
      <c r="B287" s="340" t="s">
        <v>1150</v>
      </c>
      <c r="C287" s="208"/>
      <c r="D287" s="221"/>
      <c r="E287" s="384"/>
      <c r="F287" s="384"/>
      <c r="G287" s="401"/>
      <c r="H287" s="387">
        <f t="shared" si="629"/>
        <v>0</v>
      </c>
      <c r="I287" s="401"/>
      <c r="J287" s="387">
        <f t="shared" ref="J287" si="738">IFERROR(I287*$D287,0)</f>
        <v>0</v>
      </c>
      <c r="K287" s="401">
        <v>0</v>
      </c>
      <c r="L287" s="387">
        <f t="shared" ref="L287:N287" si="739">IFERROR(K287*$D287,0)</f>
        <v>0</v>
      </c>
      <c r="M287" s="401"/>
      <c r="N287" s="387">
        <f t="shared" si="739"/>
        <v>0</v>
      </c>
      <c r="O287" s="401">
        <v>0</v>
      </c>
      <c r="P287" s="387">
        <f t="shared" ref="P287:R287" si="740">IFERROR(O287*$D287,0)</f>
        <v>0</v>
      </c>
      <c r="Q287" s="401">
        <v>0</v>
      </c>
      <c r="R287" s="387">
        <f t="shared" si="740"/>
        <v>0</v>
      </c>
    </row>
    <row r="288" spans="1:18" s="197" customFormat="1" hidden="1" outlineLevel="1">
      <c r="A288" s="208"/>
      <c r="B288" s="359"/>
      <c r="C288" s="208"/>
      <c r="D288" s="221"/>
      <c r="E288" s="384"/>
      <c r="F288" s="384"/>
      <c r="G288" s="401"/>
      <c r="H288" s="387">
        <f t="shared" si="629"/>
        <v>0</v>
      </c>
      <c r="I288" s="401"/>
      <c r="J288" s="387">
        <f t="shared" ref="J288" si="741">IFERROR(I288*$D288,0)</f>
        <v>0</v>
      </c>
      <c r="K288" s="401">
        <v>0</v>
      </c>
      <c r="L288" s="387">
        <f t="shared" ref="L288:N288" si="742">IFERROR(K288*$D288,0)</f>
        <v>0</v>
      </c>
      <c r="M288" s="401"/>
      <c r="N288" s="387">
        <f t="shared" si="742"/>
        <v>0</v>
      </c>
      <c r="O288" s="401">
        <v>0</v>
      </c>
      <c r="P288" s="387">
        <f t="shared" ref="P288:R288" si="743">IFERROR(O288*$D288,0)</f>
        <v>0</v>
      </c>
      <c r="Q288" s="401">
        <v>0</v>
      </c>
      <c r="R288" s="387">
        <f t="shared" si="743"/>
        <v>0</v>
      </c>
    </row>
    <row r="289" spans="1:18" s="197" customFormat="1" hidden="1" outlineLevel="1">
      <c r="A289" s="208" t="s">
        <v>195</v>
      </c>
      <c r="B289" s="359" t="s">
        <v>1557</v>
      </c>
      <c r="C289" s="208" t="s">
        <v>15</v>
      </c>
      <c r="D289" s="221"/>
      <c r="E289" s="384"/>
      <c r="F289" s="384"/>
      <c r="G289" s="401">
        <v>27190</v>
      </c>
      <c r="H289" s="387">
        <f t="shared" si="629"/>
        <v>0</v>
      </c>
      <c r="I289" s="401">
        <v>43700</v>
      </c>
      <c r="J289" s="387">
        <f t="shared" ref="J289" si="744">IFERROR(I289*$D289,0)</f>
        <v>0</v>
      </c>
      <c r="K289" s="401">
        <v>71085</v>
      </c>
      <c r="L289" s="387">
        <f t="shared" ref="L289:N289" si="745">IFERROR(K289*$D289,0)</f>
        <v>0</v>
      </c>
      <c r="M289" s="401"/>
      <c r="N289" s="387">
        <f t="shared" si="745"/>
        <v>0</v>
      </c>
      <c r="O289" s="401">
        <v>43700</v>
      </c>
      <c r="P289" s="387">
        <f t="shared" ref="P289:R289" si="746">IFERROR(O289*$D289,0)</f>
        <v>0</v>
      </c>
      <c r="Q289" s="401">
        <v>43700</v>
      </c>
      <c r="R289" s="387">
        <f t="shared" si="746"/>
        <v>0</v>
      </c>
    </row>
    <row r="290" spans="1:18" s="197" customFormat="1" hidden="1" outlineLevel="1">
      <c r="A290" s="208" t="s">
        <v>196</v>
      </c>
      <c r="B290" s="359" t="s">
        <v>1558</v>
      </c>
      <c r="C290" s="208" t="s">
        <v>15</v>
      </c>
      <c r="D290" s="221"/>
      <c r="E290" s="384"/>
      <c r="F290" s="384"/>
      <c r="G290" s="401">
        <v>27190</v>
      </c>
      <c r="H290" s="387">
        <f t="shared" si="629"/>
        <v>0</v>
      </c>
      <c r="I290" s="401">
        <v>43700</v>
      </c>
      <c r="J290" s="387">
        <f t="shared" ref="J290" si="747">IFERROR(I290*$D290,0)</f>
        <v>0</v>
      </c>
      <c r="K290" s="401">
        <v>71085</v>
      </c>
      <c r="L290" s="387">
        <f t="shared" ref="L290:N290" si="748">IFERROR(K290*$D290,0)</f>
        <v>0</v>
      </c>
      <c r="M290" s="401"/>
      <c r="N290" s="387">
        <f t="shared" si="748"/>
        <v>0</v>
      </c>
      <c r="O290" s="401">
        <v>43700</v>
      </c>
      <c r="P290" s="387">
        <f t="shared" ref="P290:R290" si="749">IFERROR(O290*$D290,0)</f>
        <v>0</v>
      </c>
      <c r="Q290" s="401">
        <v>43700</v>
      </c>
      <c r="R290" s="387">
        <f t="shared" si="749"/>
        <v>0</v>
      </c>
    </row>
    <row r="291" spans="1:18" s="197" customFormat="1" hidden="1" outlineLevel="1">
      <c r="A291" s="208"/>
      <c r="B291" s="359" t="s">
        <v>1553</v>
      </c>
      <c r="C291" s="208"/>
      <c r="D291" s="221"/>
      <c r="E291" s="384"/>
      <c r="F291" s="384"/>
      <c r="G291" s="401"/>
      <c r="H291" s="387">
        <f t="shared" si="629"/>
        <v>0</v>
      </c>
      <c r="I291" s="401"/>
      <c r="J291" s="387">
        <f t="shared" ref="J291" si="750">IFERROR(I291*$D291,0)</f>
        <v>0</v>
      </c>
      <c r="K291" s="401"/>
      <c r="L291" s="387">
        <f t="shared" ref="L291:N291" si="751">IFERROR(K291*$D291,0)</f>
        <v>0</v>
      </c>
      <c r="M291" s="401"/>
      <c r="N291" s="387">
        <f t="shared" si="751"/>
        <v>0</v>
      </c>
      <c r="O291" s="401">
        <v>0</v>
      </c>
      <c r="P291" s="387">
        <f t="shared" ref="P291:R291" si="752">IFERROR(O291*$D291,0)</f>
        <v>0</v>
      </c>
      <c r="Q291" s="401">
        <v>0</v>
      </c>
      <c r="R291" s="387">
        <f t="shared" si="752"/>
        <v>0</v>
      </c>
    </row>
    <row r="292" spans="1:18" s="197" customFormat="1" hidden="1" outlineLevel="1">
      <c r="A292" s="208"/>
      <c r="B292" s="359"/>
      <c r="C292" s="208"/>
      <c r="D292" s="221"/>
      <c r="E292" s="384"/>
      <c r="F292" s="384"/>
      <c r="G292" s="401"/>
      <c r="H292" s="387">
        <f t="shared" si="629"/>
        <v>0</v>
      </c>
      <c r="I292" s="401"/>
      <c r="J292" s="387">
        <f t="shared" ref="J292" si="753">IFERROR(I292*$D292,0)</f>
        <v>0</v>
      </c>
      <c r="K292" s="401"/>
      <c r="L292" s="387">
        <f t="shared" ref="L292:N292" si="754">IFERROR(K292*$D292,0)</f>
        <v>0</v>
      </c>
      <c r="M292" s="401"/>
      <c r="N292" s="387">
        <f t="shared" si="754"/>
        <v>0</v>
      </c>
      <c r="O292" s="401">
        <v>0</v>
      </c>
      <c r="P292" s="387">
        <f t="shared" ref="P292:R292" si="755">IFERROR(O292*$D292,0)</f>
        <v>0</v>
      </c>
      <c r="Q292" s="401">
        <v>0</v>
      </c>
      <c r="R292" s="387">
        <f t="shared" si="755"/>
        <v>0</v>
      </c>
    </row>
    <row r="293" spans="1:18" s="197" customFormat="1" hidden="1" outlineLevel="1">
      <c r="A293" s="357"/>
      <c r="B293" s="335" t="s">
        <v>1153</v>
      </c>
      <c r="C293" s="247"/>
      <c r="D293" s="279"/>
      <c r="E293" s="383"/>
      <c r="F293" s="383"/>
      <c r="G293" s="383"/>
      <c r="H293" s="387">
        <f t="shared" si="629"/>
        <v>0</v>
      </c>
      <c r="I293" s="383"/>
      <c r="J293" s="387">
        <f t="shared" ref="J293" si="756">IFERROR(I293*$D293,0)</f>
        <v>0</v>
      </c>
      <c r="K293" s="383"/>
      <c r="L293" s="387">
        <f t="shared" ref="L293:N293" si="757">IFERROR(K293*$D293,0)</f>
        <v>0</v>
      </c>
      <c r="M293" s="383"/>
      <c r="N293" s="387">
        <f t="shared" si="757"/>
        <v>0</v>
      </c>
      <c r="O293" s="383">
        <v>0</v>
      </c>
      <c r="P293" s="387">
        <f t="shared" ref="P293:R293" si="758">IFERROR(O293*$D293,0)</f>
        <v>0</v>
      </c>
      <c r="Q293" s="383">
        <v>0</v>
      </c>
      <c r="R293" s="387">
        <f t="shared" si="758"/>
        <v>0</v>
      </c>
    </row>
    <row r="294" spans="1:18" s="197" customFormat="1" hidden="1" outlineLevel="1">
      <c r="A294" s="357"/>
      <c r="B294" s="361"/>
      <c r="C294" s="357"/>
      <c r="D294" s="430"/>
      <c r="E294" s="384"/>
      <c r="F294" s="384"/>
      <c r="G294" s="401"/>
      <c r="H294" s="387">
        <f t="shared" si="629"/>
        <v>0</v>
      </c>
      <c r="I294" s="401"/>
      <c r="J294" s="387">
        <f t="shared" ref="J294" si="759">IFERROR(I294*$D294,0)</f>
        <v>0</v>
      </c>
      <c r="K294" s="401"/>
      <c r="L294" s="387">
        <f t="shared" ref="L294:N294" si="760">IFERROR(K294*$D294,0)</f>
        <v>0</v>
      </c>
      <c r="M294" s="401"/>
      <c r="N294" s="387">
        <f t="shared" si="760"/>
        <v>0</v>
      </c>
      <c r="O294" s="401">
        <v>0</v>
      </c>
      <c r="P294" s="387">
        <f t="shared" ref="P294:R294" si="761">IFERROR(O294*$D294,0)</f>
        <v>0</v>
      </c>
      <c r="Q294" s="401">
        <v>0</v>
      </c>
      <c r="R294" s="387">
        <f t="shared" si="761"/>
        <v>0</v>
      </c>
    </row>
    <row r="295" spans="1:18" s="197" customFormat="1" hidden="1" outlineLevel="1">
      <c r="A295" s="208" t="s">
        <v>1154</v>
      </c>
      <c r="B295" s="341" t="s">
        <v>1155</v>
      </c>
      <c r="C295" s="208"/>
      <c r="D295" s="221"/>
      <c r="E295" s="384"/>
      <c r="F295" s="384"/>
      <c r="G295" s="401"/>
      <c r="H295" s="387">
        <f t="shared" si="629"/>
        <v>0</v>
      </c>
      <c r="I295" s="401"/>
      <c r="J295" s="387">
        <f t="shared" ref="J295" si="762">IFERROR(I295*$D295,0)</f>
        <v>0</v>
      </c>
      <c r="K295" s="401"/>
      <c r="L295" s="387">
        <f t="shared" ref="L295:N295" si="763">IFERROR(K295*$D295,0)</f>
        <v>0</v>
      </c>
      <c r="M295" s="401"/>
      <c r="N295" s="387">
        <f t="shared" si="763"/>
        <v>0</v>
      </c>
      <c r="O295" s="401">
        <v>0</v>
      </c>
      <c r="P295" s="387">
        <f t="shared" ref="P295:R295" si="764">IFERROR(O295*$D295,0)</f>
        <v>0</v>
      </c>
      <c r="Q295" s="401">
        <v>0</v>
      </c>
      <c r="R295" s="387">
        <f t="shared" si="764"/>
        <v>0</v>
      </c>
    </row>
    <row r="296" spans="1:18" s="197" customFormat="1" hidden="1" outlineLevel="1">
      <c r="A296" s="208"/>
      <c r="B296" s="341"/>
      <c r="C296" s="208"/>
      <c r="D296" s="221"/>
      <c r="E296" s="384"/>
      <c r="F296" s="384"/>
      <c r="G296" s="401"/>
      <c r="H296" s="387">
        <f t="shared" si="629"/>
        <v>0</v>
      </c>
      <c r="I296" s="401"/>
      <c r="J296" s="387">
        <f t="shared" ref="J296" si="765">IFERROR(I296*$D296,0)</f>
        <v>0</v>
      </c>
      <c r="K296" s="401"/>
      <c r="L296" s="387">
        <f t="shared" ref="L296:N296" si="766">IFERROR(K296*$D296,0)</f>
        <v>0</v>
      </c>
      <c r="M296" s="401"/>
      <c r="N296" s="387">
        <f t="shared" si="766"/>
        <v>0</v>
      </c>
      <c r="O296" s="401">
        <v>0</v>
      </c>
      <c r="P296" s="387">
        <f t="shared" ref="P296:R296" si="767">IFERROR(O296*$D296,0)</f>
        <v>0</v>
      </c>
      <c r="Q296" s="401">
        <v>0</v>
      </c>
      <c r="R296" s="387">
        <f t="shared" si="767"/>
        <v>0</v>
      </c>
    </row>
    <row r="297" spans="1:18" s="197" customFormat="1" hidden="1" outlineLevel="1">
      <c r="A297" s="208">
        <v>2.1</v>
      </c>
      <c r="B297" s="341" t="s">
        <v>1156</v>
      </c>
      <c r="C297" s="208"/>
      <c r="D297" s="221"/>
      <c r="E297" s="384"/>
      <c r="F297" s="384"/>
      <c r="G297" s="401"/>
      <c r="H297" s="387">
        <f t="shared" si="629"/>
        <v>0</v>
      </c>
      <c r="I297" s="401"/>
      <c r="J297" s="387">
        <f t="shared" ref="J297" si="768">IFERROR(I297*$D297,0)</f>
        <v>0</v>
      </c>
      <c r="K297" s="401"/>
      <c r="L297" s="387">
        <f t="shared" ref="L297:N297" si="769">IFERROR(K297*$D297,0)</f>
        <v>0</v>
      </c>
      <c r="M297" s="401"/>
      <c r="N297" s="387">
        <f t="shared" si="769"/>
        <v>0</v>
      </c>
      <c r="O297" s="401">
        <v>0</v>
      </c>
      <c r="P297" s="387">
        <f t="shared" ref="P297:R297" si="770">IFERROR(O297*$D297,0)</f>
        <v>0</v>
      </c>
      <c r="Q297" s="401">
        <v>0</v>
      </c>
      <c r="R297" s="387">
        <f t="shared" si="770"/>
        <v>0</v>
      </c>
    </row>
    <row r="298" spans="1:18" s="197" customFormat="1" hidden="1" outlineLevel="1">
      <c r="A298" s="208"/>
      <c r="B298" s="229"/>
      <c r="C298" s="208"/>
      <c r="D298" s="221"/>
      <c r="E298" s="384"/>
      <c r="F298" s="384"/>
      <c r="G298" s="401"/>
      <c r="H298" s="387">
        <f t="shared" si="629"/>
        <v>0</v>
      </c>
      <c r="I298" s="401"/>
      <c r="J298" s="387">
        <f t="shared" ref="J298" si="771">IFERROR(I298*$D298,0)</f>
        <v>0</v>
      </c>
      <c r="K298" s="401"/>
      <c r="L298" s="387">
        <f t="shared" ref="L298:N298" si="772">IFERROR(K298*$D298,0)</f>
        <v>0</v>
      </c>
      <c r="M298" s="401"/>
      <c r="N298" s="387">
        <f t="shared" si="772"/>
        <v>0</v>
      </c>
      <c r="O298" s="401">
        <v>0</v>
      </c>
      <c r="P298" s="387">
        <f t="shared" ref="P298:R298" si="773">IFERROR(O298*$D298,0)</f>
        <v>0</v>
      </c>
      <c r="Q298" s="401">
        <v>0</v>
      </c>
      <c r="R298" s="387">
        <f t="shared" si="773"/>
        <v>0</v>
      </c>
    </row>
    <row r="299" spans="1:18" s="197" customFormat="1" ht="76.5" hidden="1" outlineLevel="1">
      <c r="A299" s="208"/>
      <c r="B299" s="359" t="s">
        <v>1559</v>
      </c>
      <c r="C299" s="208"/>
      <c r="D299" s="221"/>
      <c r="E299" s="384"/>
      <c r="F299" s="384"/>
      <c r="G299" s="401"/>
      <c r="H299" s="387">
        <f t="shared" si="629"/>
        <v>0</v>
      </c>
      <c r="I299" s="401"/>
      <c r="J299" s="387">
        <f t="shared" ref="J299" si="774">IFERROR(I299*$D299,0)</f>
        <v>0</v>
      </c>
      <c r="K299" s="401"/>
      <c r="L299" s="387">
        <f t="shared" ref="L299:N299" si="775">IFERROR(K299*$D299,0)</f>
        <v>0</v>
      </c>
      <c r="M299" s="401"/>
      <c r="N299" s="387">
        <f t="shared" si="775"/>
        <v>0</v>
      </c>
      <c r="O299" s="401">
        <v>0</v>
      </c>
      <c r="P299" s="387">
        <f t="shared" ref="P299:R299" si="776">IFERROR(O299*$D299,0)</f>
        <v>0</v>
      </c>
      <c r="Q299" s="401">
        <v>0</v>
      </c>
      <c r="R299" s="387">
        <f t="shared" si="776"/>
        <v>0</v>
      </c>
    </row>
    <row r="300" spans="1:18" s="197" customFormat="1" hidden="1" outlineLevel="1">
      <c r="A300" s="208"/>
      <c r="B300" s="359"/>
      <c r="C300" s="208"/>
      <c r="D300" s="221"/>
      <c r="E300" s="384"/>
      <c r="F300" s="384"/>
      <c r="G300" s="401"/>
      <c r="H300" s="387">
        <f t="shared" si="629"/>
        <v>0</v>
      </c>
      <c r="I300" s="401"/>
      <c r="J300" s="387">
        <f t="shared" ref="J300" si="777">IFERROR(I300*$D300,0)</f>
        <v>0</v>
      </c>
      <c r="K300" s="401"/>
      <c r="L300" s="387">
        <f t="shared" ref="L300:N300" si="778">IFERROR(K300*$D300,0)</f>
        <v>0</v>
      </c>
      <c r="M300" s="401"/>
      <c r="N300" s="387">
        <f t="shared" si="778"/>
        <v>0</v>
      </c>
      <c r="O300" s="401">
        <v>0</v>
      </c>
      <c r="P300" s="387">
        <f t="shared" ref="P300:R300" si="779">IFERROR(O300*$D300,0)</f>
        <v>0</v>
      </c>
      <c r="Q300" s="401">
        <v>0</v>
      </c>
      <c r="R300" s="387">
        <f t="shared" si="779"/>
        <v>0</v>
      </c>
    </row>
    <row r="301" spans="1:18" s="197" customFormat="1" ht="51" hidden="1" outlineLevel="1">
      <c r="A301" s="208"/>
      <c r="B301" s="359" t="s">
        <v>1560</v>
      </c>
      <c r="C301" s="208"/>
      <c r="D301" s="221"/>
      <c r="E301" s="384"/>
      <c r="F301" s="384"/>
      <c r="G301" s="401"/>
      <c r="H301" s="387">
        <f t="shared" si="629"/>
        <v>0</v>
      </c>
      <c r="I301" s="401"/>
      <c r="J301" s="387">
        <f t="shared" ref="J301" si="780">IFERROR(I301*$D301,0)</f>
        <v>0</v>
      </c>
      <c r="K301" s="401"/>
      <c r="L301" s="387">
        <f t="shared" ref="L301:N301" si="781">IFERROR(K301*$D301,0)</f>
        <v>0</v>
      </c>
      <c r="M301" s="401"/>
      <c r="N301" s="387">
        <f t="shared" si="781"/>
        <v>0</v>
      </c>
      <c r="O301" s="401">
        <v>0</v>
      </c>
      <c r="P301" s="387">
        <f t="shared" ref="P301:R301" si="782">IFERROR(O301*$D301,0)</f>
        <v>0</v>
      </c>
      <c r="Q301" s="401">
        <v>0</v>
      </c>
      <c r="R301" s="387">
        <f t="shared" si="782"/>
        <v>0</v>
      </c>
    </row>
    <row r="302" spans="1:18" s="197" customFormat="1" hidden="1" outlineLevel="1">
      <c r="A302" s="208"/>
      <c r="B302" s="359"/>
      <c r="C302" s="208"/>
      <c r="D302" s="221"/>
      <c r="E302" s="384"/>
      <c r="F302" s="384"/>
      <c r="G302" s="401"/>
      <c r="H302" s="387">
        <f t="shared" si="629"/>
        <v>0</v>
      </c>
      <c r="I302" s="401"/>
      <c r="J302" s="387">
        <f t="shared" ref="J302" si="783">IFERROR(I302*$D302,0)</f>
        <v>0</v>
      </c>
      <c r="K302" s="401"/>
      <c r="L302" s="387">
        <f t="shared" ref="L302:N302" si="784">IFERROR(K302*$D302,0)</f>
        <v>0</v>
      </c>
      <c r="M302" s="401"/>
      <c r="N302" s="387">
        <f t="shared" si="784"/>
        <v>0</v>
      </c>
      <c r="O302" s="401">
        <v>0</v>
      </c>
      <c r="P302" s="387">
        <f t="shared" ref="P302:R302" si="785">IFERROR(O302*$D302,0)</f>
        <v>0</v>
      </c>
      <c r="Q302" s="401">
        <v>0</v>
      </c>
      <c r="R302" s="387">
        <f t="shared" si="785"/>
        <v>0</v>
      </c>
    </row>
    <row r="303" spans="1:18" s="197" customFormat="1" hidden="1" outlineLevel="1">
      <c r="A303" s="208" t="s">
        <v>195</v>
      </c>
      <c r="B303" s="229" t="s">
        <v>1157</v>
      </c>
      <c r="C303" s="208" t="s">
        <v>1127</v>
      </c>
      <c r="D303" s="221">
        <v>4</v>
      </c>
      <c r="E303" s="384">
        <v>1468.0072</v>
      </c>
      <c r="F303" s="384">
        <f t="shared" ref="F303" si="786">IFERROR(E303*$D303,0)</f>
        <v>5872.0288</v>
      </c>
      <c r="G303" s="384">
        <v>1790</v>
      </c>
      <c r="H303" s="387">
        <f t="shared" si="629"/>
        <v>7160</v>
      </c>
      <c r="I303" s="384">
        <v>2645</v>
      </c>
      <c r="J303" s="387">
        <f t="shared" ref="J303" si="787">IFERROR(I303*$D303,0)</f>
        <v>10580</v>
      </c>
      <c r="K303" s="384">
        <v>2424.5</v>
      </c>
      <c r="L303" s="387">
        <f t="shared" ref="L303:N303" si="788">IFERROR(K303*$D303,0)</f>
        <v>9698</v>
      </c>
      <c r="M303" s="384">
        <v>2730</v>
      </c>
      <c r="N303" s="387">
        <f t="shared" si="788"/>
        <v>10920</v>
      </c>
      <c r="O303" s="384">
        <v>2512</v>
      </c>
      <c r="P303" s="387">
        <f t="shared" ref="P303:R303" si="789">IFERROR(O303*$D303,0)</f>
        <v>10048</v>
      </c>
      <c r="Q303" s="384">
        <v>2512</v>
      </c>
      <c r="R303" s="387">
        <f t="shared" si="789"/>
        <v>10048</v>
      </c>
    </row>
    <row r="304" spans="1:18" s="197" customFormat="1" hidden="1" outlineLevel="1">
      <c r="A304" s="208" t="s">
        <v>196</v>
      </c>
      <c r="B304" s="229" t="s">
        <v>1158</v>
      </c>
      <c r="C304" s="208" t="s">
        <v>1127</v>
      </c>
      <c r="D304" s="221" t="s">
        <v>1410</v>
      </c>
      <c r="E304" s="384"/>
      <c r="F304" s="384"/>
      <c r="G304" s="401"/>
      <c r="H304" s="387">
        <f t="shared" si="629"/>
        <v>0</v>
      </c>
      <c r="I304" s="401">
        <v>2415</v>
      </c>
      <c r="J304" s="387">
        <f t="shared" ref="J304" si="790">IFERROR(I304*$D304,0)</f>
        <v>0</v>
      </c>
      <c r="K304" s="401">
        <v>1811.5</v>
      </c>
      <c r="L304" s="387">
        <f t="shared" ref="L304:N304" si="791">IFERROR(K304*$D304,0)</f>
        <v>0</v>
      </c>
      <c r="M304" s="401"/>
      <c r="N304" s="387">
        <f t="shared" si="791"/>
        <v>0</v>
      </c>
      <c r="O304" s="401">
        <v>2415</v>
      </c>
      <c r="P304" s="387">
        <f t="shared" ref="P304:R304" si="792">IFERROR(O304*$D304,0)</f>
        <v>0</v>
      </c>
      <c r="Q304" s="401">
        <v>2415</v>
      </c>
      <c r="R304" s="387">
        <f t="shared" si="792"/>
        <v>0</v>
      </c>
    </row>
    <row r="305" spans="1:18" s="197" customFormat="1" hidden="1" outlineLevel="1">
      <c r="A305" s="208"/>
      <c r="B305" s="229"/>
      <c r="C305" s="208"/>
      <c r="D305" s="431"/>
      <c r="E305" s="389"/>
      <c r="F305" s="389"/>
      <c r="G305" s="401"/>
      <c r="H305" s="387">
        <f t="shared" si="629"/>
        <v>0</v>
      </c>
      <c r="I305" s="401"/>
      <c r="J305" s="387">
        <f t="shared" ref="J305" si="793">IFERROR(I305*$D305,0)</f>
        <v>0</v>
      </c>
      <c r="K305" s="401">
        <v>0</v>
      </c>
      <c r="L305" s="387">
        <f t="shared" ref="L305:N305" si="794">IFERROR(K305*$D305,0)</f>
        <v>0</v>
      </c>
      <c r="M305" s="401"/>
      <c r="N305" s="387">
        <f t="shared" si="794"/>
        <v>0</v>
      </c>
      <c r="O305" s="401">
        <v>0</v>
      </c>
      <c r="P305" s="387">
        <f t="shared" ref="P305:R305" si="795">IFERROR(O305*$D305,0)</f>
        <v>0</v>
      </c>
      <c r="Q305" s="401">
        <v>0</v>
      </c>
      <c r="R305" s="387">
        <f t="shared" si="795"/>
        <v>0</v>
      </c>
    </row>
    <row r="306" spans="1:18" s="197" customFormat="1" hidden="1" outlineLevel="1">
      <c r="A306" s="208">
        <v>2.2000000000000002</v>
      </c>
      <c r="B306" s="341" t="s">
        <v>1561</v>
      </c>
      <c r="C306" s="208"/>
      <c r="D306" s="221"/>
      <c r="E306" s="384"/>
      <c r="F306" s="384"/>
      <c r="G306" s="401"/>
      <c r="H306" s="387">
        <f t="shared" si="629"/>
        <v>0</v>
      </c>
      <c r="I306" s="401"/>
      <c r="J306" s="387">
        <f t="shared" ref="J306" si="796">IFERROR(I306*$D306,0)</f>
        <v>0</v>
      </c>
      <c r="K306" s="401">
        <v>0</v>
      </c>
      <c r="L306" s="387">
        <f t="shared" ref="L306:N306" si="797">IFERROR(K306*$D306,0)</f>
        <v>0</v>
      </c>
      <c r="M306" s="401"/>
      <c r="N306" s="387">
        <f t="shared" si="797"/>
        <v>0</v>
      </c>
      <c r="O306" s="401">
        <v>0</v>
      </c>
      <c r="P306" s="387">
        <f t="shared" ref="P306:R306" si="798">IFERROR(O306*$D306,0)</f>
        <v>0</v>
      </c>
      <c r="Q306" s="401">
        <v>0</v>
      </c>
      <c r="R306" s="387">
        <f t="shared" si="798"/>
        <v>0</v>
      </c>
    </row>
    <row r="307" spans="1:18" s="197" customFormat="1" hidden="1" outlineLevel="1">
      <c r="A307" s="208"/>
      <c r="B307" s="359" t="s">
        <v>1159</v>
      </c>
      <c r="C307" s="208"/>
      <c r="D307" s="221"/>
      <c r="E307" s="384"/>
      <c r="F307" s="384"/>
      <c r="G307" s="401"/>
      <c r="H307" s="387">
        <f t="shared" si="629"/>
        <v>0</v>
      </c>
      <c r="I307" s="401"/>
      <c r="J307" s="387">
        <f t="shared" ref="J307" si="799">IFERROR(I307*$D307,0)</f>
        <v>0</v>
      </c>
      <c r="K307" s="401">
        <v>0</v>
      </c>
      <c r="L307" s="387">
        <f t="shared" ref="L307:N307" si="800">IFERROR(K307*$D307,0)</f>
        <v>0</v>
      </c>
      <c r="M307" s="401"/>
      <c r="N307" s="387">
        <f t="shared" si="800"/>
        <v>0</v>
      </c>
      <c r="O307" s="401">
        <v>0</v>
      </c>
      <c r="P307" s="387">
        <f t="shared" ref="P307:R307" si="801">IFERROR(O307*$D307,0)</f>
        <v>0</v>
      </c>
      <c r="Q307" s="401">
        <v>0</v>
      </c>
      <c r="R307" s="387">
        <f t="shared" si="801"/>
        <v>0</v>
      </c>
    </row>
    <row r="308" spans="1:18" s="197" customFormat="1" hidden="1" outlineLevel="1">
      <c r="A308" s="208"/>
      <c r="B308" s="359" t="s">
        <v>1160</v>
      </c>
      <c r="C308" s="208"/>
      <c r="D308" s="221"/>
      <c r="E308" s="384"/>
      <c r="F308" s="384"/>
      <c r="G308" s="401"/>
      <c r="H308" s="387">
        <f t="shared" si="629"/>
        <v>0</v>
      </c>
      <c r="I308" s="401"/>
      <c r="J308" s="387">
        <f t="shared" ref="J308" si="802">IFERROR(I308*$D308,0)</f>
        <v>0</v>
      </c>
      <c r="K308" s="401">
        <v>0</v>
      </c>
      <c r="L308" s="387">
        <f t="shared" ref="L308:N308" si="803">IFERROR(K308*$D308,0)</f>
        <v>0</v>
      </c>
      <c r="M308" s="401"/>
      <c r="N308" s="387">
        <f t="shared" si="803"/>
        <v>0</v>
      </c>
      <c r="O308" s="401">
        <v>0</v>
      </c>
      <c r="P308" s="387">
        <f t="shared" ref="P308:R308" si="804">IFERROR(O308*$D308,0)</f>
        <v>0</v>
      </c>
      <c r="Q308" s="401">
        <v>0</v>
      </c>
      <c r="R308" s="387">
        <f t="shared" si="804"/>
        <v>0</v>
      </c>
    </row>
    <row r="309" spans="1:18" s="197" customFormat="1" hidden="1" outlineLevel="1">
      <c r="A309" s="208"/>
      <c r="B309" s="359" t="s">
        <v>1161</v>
      </c>
      <c r="C309" s="208"/>
      <c r="D309" s="221"/>
      <c r="E309" s="384"/>
      <c r="F309" s="384"/>
      <c r="G309" s="401"/>
      <c r="H309" s="387">
        <f t="shared" si="629"/>
        <v>0</v>
      </c>
      <c r="I309" s="401"/>
      <c r="J309" s="387">
        <f t="shared" ref="J309" si="805">IFERROR(I309*$D309,0)</f>
        <v>0</v>
      </c>
      <c r="K309" s="401">
        <v>0</v>
      </c>
      <c r="L309" s="387">
        <f t="shared" ref="L309:N309" si="806">IFERROR(K309*$D309,0)</f>
        <v>0</v>
      </c>
      <c r="M309" s="401"/>
      <c r="N309" s="387">
        <f t="shared" si="806"/>
        <v>0</v>
      </c>
      <c r="O309" s="401">
        <v>0</v>
      </c>
      <c r="P309" s="387">
        <f t="shared" ref="P309:R309" si="807">IFERROR(O309*$D309,0)</f>
        <v>0</v>
      </c>
      <c r="Q309" s="401">
        <v>0</v>
      </c>
      <c r="R309" s="387">
        <f t="shared" si="807"/>
        <v>0</v>
      </c>
    </row>
    <row r="310" spans="1:18" s="197" customFormat="1" hidden="1" outlineLevel="1">
      <c r="A310" s="208"/>
      <c r="B310" s="359" t="s">
        <v>1162</v>
      </c>
      <c r="C310" s="208"/>
      <c r="D310" s="221"/>
      <c r="E310" s="384"/>
      <c r="F310" s="384"/>
      <c r="G310" s="401"/>
      <c r="H310" s="387">
        <f t="shared" si="629"/>
        <v>0</v>
      </c>
      <c r="I310" s="401"/>
      <c r="J310" s="387">
        <f t="shared" ref="J310" si="808">IFERROR(I310*$D310,0)</f>
        <v>0</v>
      </c>
      <c r="K310" s="401">
        <v>0</v>
      </c>
      <c r="L310" s="387">
        <f t="shared" ref="L310:N310" si="809">IFERROR(K310*$D310,0)</f>
        <v>0</v>
      </c>
      <c r="M310" s="401"/>
      <c r="N310" s="387">
        <f t="shared" si="809"/>
        <v>0</v>
      </c>
      <c r="O310" s="401">
        <v>0</v>
      </c>
      <c r="P310" s="387">
        <f t="shared" ref="P310:R310" si="810">IFERROR(O310*$D310,0)</f>
        <v>0</v>
      </c>
      <c r="Q310" s="401">
        <v>0</v>
      </c>
      <c r="R310" s="387">
        <f t="shared" si="810"/>
        <v>0</v>
      </c>
    </row>
    <row r="311" spans="1:18" s="197" customFormat="1" hidden="1" outlineLevel="1">
      <c r="A311" s="208"/>
      <c r="B311" s="359" t="s">
        <v>1163</v>
      </c>
      <c r="C311" s="208"/>
      <c r="D311" s="221"/>
      <c r="E311" s="384"/>
      <c r="F311" s="384"/>
      <c r="G311" s="401"/>
      <c r="H311" s="387">
        <f t="shared" si="629"/>
        <v>0</v>
      </c>
      <c r="I311" s="401"/>
      <c r="J311" s="387">
        <f t="shared" ref="J311" si="811">IFERROR(I311*$D311,0)</f>
        <v>0</v>
      </c>
      <c r="K311" s="401">
        <v>0</v>
      </c>
      <c r="L311" s="387">
        <f t="shared" ref="L311:N311" si="812">IFERROR(K311*$D311,0)</f>
        <v>0</v>
      </c>
      <c r="M311" s="401"/>
      <c r="N311" s="387">
        <f t="shared" si="812"/>
        <v>0</v>
      </c>
      <c r="O311" s="401">
        <v>0</v>
      </c>
      <c r="P311" s="387">
        <f t="shared" ref="P311:R311" si="813">IFERROR(O311*$D311,0)</f>
        <v>0</v>
      </c>
      <c r="Q311" s="401">
        <v>0</v>
      </c>
      <c r="R311" s="387">
        <f t="shared" si="813"/>
        <v>0</v>
      </c>
    </row>
    <row r="312" spans="1:18" s="197" customFormat="1" hidden="1" outlineLevel="1">
      <c r="A312" s="208"/>
      <c r="B312" s="359" t="s">
        <v>1164</v>
      </c>
      <c r="C312" s="208"/>
      <c r="D312" s="221"/>
      <c r="E312" s="384"/>
      <c r="F312" s="384"/>
      <c r="G312" s="401"/>
      <c r="H312" s="387">
        <f t="shared" si="629"/>
        <v>0</v>
      </c>
      <c r="I312" s="401"/>
      <c r="J312" s="387">
        <f t="shared" ref="J312" si="814">IFERROR(I312*$D312,0)</f>
        <v>0</v>
      </c>
      <c r="K312" s="401">
        <v>0</v>
      </c>
      <c r="L312" s="387">
        <f t="shared" ref="L312:N312" si="815">IFERROR(K312*$D312,0)</f>
        <v>0</v>
      </c>
      <c r="M312" s="401"/>
      <c r="N312" s="387">
        <f t="shared" si="815"/>
        <v>0</v>
      </c>
      <c r="O312" s="401">
        <v>0</v>
      </c>
      <c r="P312" s="387">
        <f t="shared" ref="P312:R312" si="816">IFERROR(O312*$D312,0)</f>
        <v>0</v>
      </c>
      <c r="Q312" s="401">
        <v>0</v>
      </c>
      <c r="R312" s="387">
        <f t="shared" si="816"/>
        <v>0</v>
      </c>
    </row>
    <row r="313" spans="1:18" s="197" customFormat="1" hidden="1" outlineLevel="1">
      <c r="A313" s="208"/>
      <c r="B313" s="359" t="s">
        <v>1165</v>
      </c>
      <c r="C313" s="208"/>
      <c r="D313" s="221"/>
      <c r="E313" s="384"/>
      <c r="F313" s="384"/>
      <c r="G313" s="401"/>
      <c r="H313" s="387">
        <f t="shared" si="629"/>
        <v>0</v>
      </c>
      <c r="I313" s="401"/>
      <c r="J313" s="387">
        <f t="shared" ref="J313" si="817">IFERROR(I313*$D313,0)</f>
        <v>0</v>
      </c>
      <c r="K313" s="401">
        <v>0</v>
      </c>
      <c r="L313" s="387">
        <f t="shared" ref="L313:N313" si="818">IFERROR(K313*$D313,0)</f>
        <v>0</v>
      </c>
      <c r="M313" s="401"/>
      <c r="N313" s="387">
        <f t="shared" si="818"/>
        <v>0</v>
      </c>
      <c r="O313" s="401">
        <v>0</v>
      </c>
      <c r="P313" s="387">
        <f t="shared" ref="P313:R313" si="819">IFERROR(O313*$D313,0)</f>
        <v>0</v>
      </c>
      <c r="Q313" s="401">
        <v>0</v>
      </c>
      <c r="R313" s="387">
        <f t="shared" si="819"/>
        <v>0</v>
      </c>
    </row>
    <row r="314" spans="1:18" s="197" customFormat="1" hidden="1" outlineLevel="1">
      <c r="A314" s="208"/>
      <c r="B314" s="359" t="s">
        <v>1562</v>
      </c>
      <c r="C314" s="208"/>
      <c r="D314" s="221"/>
      <c r="E314" s="384"/>
      <c r="F314" s="384"/>
      <c r="G314" s="401"/>
      <c r="H314" s="387">
        <f t="shared" si="629"/>
        <v>0</v>
      </c>
      <c r="I314" s="401"/>
      <c r="J314" s="387">
        <f t="shared" ref="J314" si="820">IFERROR(I314*$D314,0)</f>
        <v>0</v>
      </c>
      <c r="K314" s="401">
        <v>0</v>
      </c>
      <c r="L314" s="387">
        <f t="shared" ref="L314:N314" si="821">IFERROR(K314*$D314,0)</f>
        <v>0</v>
      </c>
      <c r="M314" s="401"/>
      <c r="N314" s="387">
        <f t="shared" si="821"/>
        <v>0</v>
      </c>
      <c r="O314" s="401">
        <v>0</v>
      </c>
      <c r="P314" s="387">
        <f t="shared" ref="P314:R314" si="822">IFERROR(O314*$D314,0)</f>
        <v>0</v>
      </c>
      <c r="Q314" s="401">
        <v>0</v>
      </c>
      <c r="R314" s="387">
        <f t="shared" si="822"/>
        <v>0</v>
      </c>
    </row>
    <row r="315" spans="1:18" s="197" customFormat="1" hidden="1" outlineLevel="1">
      <c r="A315" s="208"/>
      <c r="B315" s="359" t="s">
        <v>1166</v>
      </c>
      <c r="C315" s="208"/>
      <c r="D315" s="221"/>
      <c r="E315" s="384"/>
      <c r="F315" s="384"/>
      <c r="G315" s="401"/>
      <c r="H315" s="387">
        <f t="shared" si="629"/>
        <v>0</v>
      </c>
      <c r="I315" s="401"/>
      <c r="J315" s="387">
        <f t="shared" ref="J315" si="823">IFERROR(I315*$D315,0)</f>
        <v>0</v>
      </c>
      <c r="K315" s="401">
        <v>0</v>
      </c>
      <c r="L315" s="387">
        <f t="shared" ref="L315:N315" si="824">IFERROR(K315*$D315,0)</f>
        <v>0</v>
      </c>
      <c r="M315" s="401"/>
      <c r="N315" s="387">
        <f t="shared" si="824"/>
        <v>0</v>
      </c>
      <c r="O315" s="401">
        <v>0</v>
      </c>
      <c r="P315" s="387">
        <f t="shared" ref="P315:R315" si="825">IFERROR(O315*$D315,0)</f>
        <v>0</v>
      </c>
      <c r="Q315" s="401">
        <v>0</v>
      </c>
      <c r="R315" s="387">
        <f t="shared" si="825"/>
        <v>0</v>
      </c>
    </row>
    <row r="316" spans="1:18" s="197" customFormat="1" hidden="1" outlineLevel="1">
      <c r="A316" s="208"/>
      <c r="B316" s="229" t="s">
        <v>1167</v>
      </c>
      <c r="C316" s="208"/>
      <c r="D316" s="221"/>
      <c r="E316" s="384"/>
      <c r="F316" s="384"/>
      <c r="G316" s="401"/>
      <c r="H316" s="387">
        <f t="shared" ref="H316:H379" si="826">IFERROR(G316*$D316,0)</f>
        <v>0</v>
      </c>
      <c r="I316" s="401"/>
      <c r="J316" s="387">
        <f t="shared" ref="J316" si="827">IFERROR(I316*$D316,0)</f>
        <v>0</v>
      </c>
      <c r="K316" s="401">
        <v>0</v>
      </c>
      <c r="L316" s="387">
        <f t="shared" ref="L316:N316" si="828">IFERROR(K316*$D316,0)</f>
        <v>0</v>
      </c>
      <c r="M316" s="401"/>
      <c r="N316" s="387">
        <f t="shared" si="828"/>
        <v>0</v>
      </c>
      <c r="O316" s="401">
        <v>0</v>
      </c>
      <c r="P316" s="387">
        <f t="shared" ref="P316:R316" si="829">IFERROR(O316*$D316,0)</f>
        <v>0</v>
      </c>
      <c r="Q316" s="401">
        <v>0</v>
      </c>
      <c r="R316" s="387">
        <f t="shared" si="829"/>
        <v>0</v>
      </c>
    </row>
    <row r="317" spans="1:18" s="197" customFormat="1" hidden="1" outlineLevel="1">
      <c r="A317" s="208"/>
      <c r="B317" s="229" t="s">
        <v>1168</v>
      </c>
      <c r="C317" s="208"/>
      <c r="D317" s="221"/>
      <c r="E317" s="384"/>
      <c r="F317" s="384"/>
      <c r="G317" s="401"/>
      <c r="H317" s="387">
        <f t="shared" si="826"/>
        <v>0</v>
      </c>
      <c r="I317" s="401"/>
      <c r="J317" s="387">
        <f t="shared" ref="J317" si="830">IFERROR(I317*$D317,0)</f>
        <v>0</v>
      </c>
      <c r="K317" s="401">
        <v>0</v>
      </c>
      <c r="L317" s="387">
        <f t="shared" ref="L317:N317" si="831">IFERROR(K317*$D317,0)</f>
        <v>0</v>
      </c>
      <c r="M317" s="401"/>
      <c r="N317" s="387">
        <f t="shared" si="831"/>
        <v>0</v>
      </c>
      <c r="O317" s="401">
        <v>0</v>
      </c>
      <c r="P317" s="387">
        <f t="shared" ref="P317:R317" si="832">IFERROR(O317*$D317,0)</f>
        <v>0</v>
      </c>
      <c r="Q317" s="401">
        <v>0</v>
      </c>
      <c r="R317" s="387">
        <f t="shared" si="832"/>
        <v>0</v>
      </c>
    </row>
    <row r="318" spans="1:18" s="197" customFormat="1" hidden="1" outlineLevel="1">
      <c r="A318" s="208" t="s">
        <v>195</v>
      </c>
      <c r="B318" s="229" t="s">
        <v>1169</v>
      </c>
      <c r="C318" s="208" t="s">
        <v>1127</v>
      </c>
      <c r="D318" s="221">
        <v>3</v>
      </c>
      <c r="E318" s="384">
        <v>895.42007599599992</v>
      </c>
      <c r="F318" s="384">
        <f t="shared" ref="F318" si="833">IFERROR(E318*$D318,0)</f>
        <v>2686.2602279879998</v>
      </c>
      <c r="G318" s="384">
        <v>940</v>
      </c>
      <c r="H318" s="387">
        <f t="shared" si="826"/>
        <v>2820</v>
      </c>
      <c r="I318" s="384">
        <v>1668</v>
      </c>
      <c r="J318" s="387">
        <f t="shared" ref="J318" si="834">IFERROR(I318*$D318,0)</f>
        <v>5004</v>
      </c>
      <c r="K318" s="384">
        <v>1386</v>
      </c>
      <c r="L318" s="387">
        <f t="shared" ref="L318:N318" si="835">IFERROR(K318*$D318,0)</f>
        <v>4158</v>
      </c>
      <c r="M318" s="384">
        <v>2030</v>
      </c>
      <c r="N318" s="387">
        <f t="shared" si="835"/>
        <v>6090</v>
      </c>
      <c r="O318" s="384">
        <v>1600</v>
      </c>
      <c r="P318" s="387">
        <f t="shared" ref="P318:R318" si="836">IFERROR(O318*$D318,0)</f>
        <v>4800</v>
      </c>
      <c r="Q318" s="384">
        <v>1600</v>
      </c>
      <c r="R318" s="387">
        <f t="shared" si="836"/>
        <v>4800</v>
      </c>
    </row>
    <row r="319" spans="1:18" s="197" customFormat="1" hidden="1" outlineLevel="1">
      <c r="A319" s="208" t="s">
        <v>196</v>
      </c>
      <c r="B319" s="229" t="s">
        <v>1170</v>
      </c>
      <c r="C319" s="208" t="s">
        <v>1127</v>
      </c>
      <c r="D319" s="221" t="s">
        <v>1410</v>
      </c>
      <c r="E319" s="384"/>
      <c r="F319" s="384"/>
      <c r="G319" s="401"/>
      <c r="H319" s="387">
        <f t="shared" si="826"/>
        <v>0</v>
      </c>
      <c r="I319" s="401">
        <v>1438</v>
      </c>
      <c r="J319" s="387">
        <f t="shared" ref="J319" si="837">IFERROR(I319*$D319,0)</f>
        <v>0</v>
      </c>
      <c r="K319" s="401">
        <v>1078.5</v>
      </c>
      <c r="L319" s="387">
        <f t="shared" ref="L319:N319" si="838">IFERROR(K319*$D319,0)</f>
        <v>0</v>
      </c>
      <c r="M319" s="401"/>
      <c r="N319" s="387">
        <f t="shared" si="838"/>
        <v>0</v>
      </c>
      <c r="O319" s="401">
        <v>1385</v>
      </c>
      <c r="P319" s="387">
        <f t="shared" ref="P319:R319" si="839">IFERROR(O319*$D319,0)</f>
        <v>0</v>
      </c>
      <c r="Q319" s="401">
        <v>1385</v>
      </c>
      <c r="R319" s="387">
        <f t="shared" si="839"/>
        <v>0</v>
      </c>
    </row>
    <row r="320" spans="1:18" s="197" customFormat="1" hidden="1" outlineLevel="1">
      <c r="A320" s="208"/>
      <c r="B320" s="229"/>
      <c r="C320" s="208"/>
      <c r="D320" s="221"/>
      <c r="E320" s="384"/>
      <c r="F320" s="384"/>
      <c r="G320" s="401"/>
      <c r="H320" s="387">
        <f t="shared" si="826"/>
        <v>0</v>
      </c>
      <c r="I320" s="401"/>
      <c r="J320" s="387">
        <f t="shared" ref="J320" si="840">IFERROR(I320*$D320,0)</f>
        <v>0</v>
      </c>
      <c r="K320" s="401">
        <v>0</v>
      </c>
      <c r="L320" s="387">
        <f t="shared" ref="L320:N320" si="841">IFERROR(K320*$D320,0)</f>
        <v>0</v>
      </c>
      <c r="M320" s="401"/>
      <c r="N320" s="387">
        <f t="shared" si="841"/>
        <v>0</v>
      </c>
      <c r="O320" s="401">
        <v>0</v>
      </c>
      <c r="P320" s="387">
        <f t="shared" ref="P320:R320" si="842">IFERROR(O320*$D320,0)</f>
        <v>0</v>
      </c>
      <c r="Q320" s="401">
        <v>0</v>
      </c>
      <c r="R320" s="387">
        <f t="shared" si="842"/>
        <v>0</v>
      </c>
    </row>
    <row r="321" spans="1:18" s="197" customFormat="1" hidden="1" outlineLevel="1">
      <c r="A321" s="208">
        <v>2.2999999999999998</v>
      </c>
      <c r="B321" s="341" t="s">
        <v>485</v>
      </c>
      <c r="C321" s="208"/>
      <c r="D321" s="221"/>
      <c r="E321" s="384"/>
      <c r="F321" s="384"/>
      <c r="G321" s="401"/>
      <c r="H321" s="387">
        <f t="shared" si="826"/>
        <v>0</v>
      </c>
      <c r="I321" s="401"/>
      <c r="J321" s="387">
        <f t="shared" ref="J321" si="843">IFERROR(I321*$D321,0)</f>
        <v>0</v>
      </c>
      <c r="K321" s="401">
        <v>0</v>
      </c>
      <c r="L321" s="387">
        <f t="shared" ref="L321:N321" si="844">IFERROR(K321*$D321,0)</f>
        <v>0</v>
      </c>
      <c r="M321" s="401"/>
      <c r="N321" s="387">
        <f t="shared" si="844"/>
        <v>0</v>
      </c>
      <c r="O321" s="401">
        <v>0</v>
      </c>
      <c r="P321" s="387">
        <f t="shared" ref="P321:R321" si="845">IFERROR(O321*$D321,0)</f>
        <v>0</v>
      </c>
      <c r="Q321" s="401">
        <v>0</v>
      </c>
      <c r="R321" s="387">
        <f t="shared" si="845"/>
        <v>0</v>
      </c>
    </row>
    <row r="322" spans="1:18" s="197" customFormat="1" hidden="1" outlineLevel="1">
      <c r="A322" s="208"/>
      <c r="B322" s="341"/>
      <c r="C322" s="208"/>
      <c r="D322" s="221"/>
      <c r="E322" s="384"/>
      <c r="F322" s="384"/>
      <c r="G322" s="401"/>
      <c r="H322" s="387">
        <f t="shared" si="826"/>
        <v>0</v>
      </c>
      <c r="I322" s="401"/>
      <c r="J322" s="387">
        <f t="shared" ref="J322" si="846">IFERROR(I322*$D322,0)</f>
        <v>0</v>
      </c>
      <c r="K322" s="401">
        <v>0</v>
      </c>
      <c r="L322" s="387">
        <f t="shared" ref="L322:N322" si="847">IFERROR(K322*$D322,0)</f>
        <v>0</v>
      </c>
      <c r="M322" s="401"/>
      <c r="N322" s="387">
        <f t="shared" si="847"/>
        <v>0</v>
      </c>
      <c r="O322" s="401">
        <v>0</v>
      </c>
      <c r="P322" s="387">
        <f t="shared" ref="P322:R322" si="848">IFERROR(O322*$D322,0)</f>
        <v>0</v>
      </c>
      <c r="Q322" s="401">
        <v>0</v>
      </c>
      <c r="R322" s="387">
        <f t="shared" si="848"/>
        <v>0</v>
      </c>
    </row>
    <row r="323" spans="1:18" s="197" customFormat="1" ht="51" hidden="1" outlineLevel="1">
      <c r="A323" s="208"/>
      <c r="B323" s="359" t="s">
        <v>1563</v>
      </c>
      <c r="C323" s="208"/>
      <c r="D323" s="221"/>
      <c r="E323" s="384"/>
      <c r="F323" s="384"/>
      <c r="G323" s="401"/>
      <c r="H323" s="387">
        <f t="shared" si="826"/>
        <v>0</v>
      </c>
      <c r="I323" s="401"/>
      <c r="J323" s="387">
        <f t="shared" ref="J323" si="849">IFERROR(I323*$D323,0)</f>
        <v>0</v>
      </c>
      <c r="K323" s="401">
        <v>0</v>
      </c>
      <c r="L323" s="387">
        <f t="shared" ref="L323:N323" si="850">IFERROR(K323*$D323,0)</f>
        <v>0</v>
      </c>
      <c r="M323" s="401"/>
      <c r="N323" s="387">
        <f t="shared" si="850"/>
        <v>0</v>
      </c>
      <c r="O323" s="401">
        <v>0</v>
      </c>
      <c r="P323" s="387">
        <f t="shared" ref="P323:R323" si="851">IFERROR(O323*$D323,0)</f>
        <v>0</v>
      </c>
      <c r="Q323" s="401">
        <v>0</v>
      </c>
      <c r="R323" s="387">
        <f t="shared" si="851"/>
        <v>0</v>
      </c>
    </row>
    <row r="324" spans="1:18" s="197" customFormat="1" hidden="1" outlineLevel="1">
      <c r="A324" s="208" t="s">
        <v>195</v>
      </c>
      <c r="B324" s="229" t="s">
        <v>1157</v>
      </c>
      <c r="C324" s="208" t="s">
        <v>15</v>
      </c>
      <c r="D324" s="221"/>
      <c r="E324" s="384"/>
      <c r="F324" s="384"/>
      <c r="G324" s="384">
        <v>22500</v>
      </c>
      <c r="H324" s="387">
        <f t="shared" si="826"/>
        <v>0</v>
      </c>
      <c r="I324" s="384">
        <v>7475</v>
      </c>
      <c r="J324" s="387">
        <f t="shared" ref="J324" si="852">IFERROR(I324*$D324,0)</f>
        <v>0</v>
      </c>
      <c r="K324" s="384">
        <v>10634</v>
      </c>
      <c r="L324" s="387">
        <f t="shared" ref="L324:N324" si="853">IFERROR(K324*$D324,0)</f>
        <v>0</v>
      </c>
      <c r="M324" s="384"/>
      <c r="N324" s="387">
        <f t="shared" si="853"/>
        <v>0</v>
      </c>
      <c r="O324" s="384">
        <v>7475</v>
      </c>
      <c r="P324" s="387">
        <f t="shared" ref="P324:R324" si="854">IFERROR(O324*$D324,0)</f>
        <v>0</v>
      </c>
      <c r="Q324" s="384">
        <v>7475</v>
      </c>
      <c r="R324" s="387">
        <f t="shared" si="854"/>
        <v>0</v>
      </c>
    </row>
    <row r="325" spans="1:18" s="197" customFormat="1" hidden="1" outlineLevel="1">
      <c r="A325" s="208" t="s">
        <v>196</v>
      </c>
      <c r="B325" s="229" t="s">
        <v>1158</v>
      </c>
      <c r="C325" s="208" t="s">
        <v>15</v>
      </c>
      <c r="D325" s="221" t="s">
        <v>1410</v>
      </c>
      <c r="E325" s="384"/>
      <c r="F325" s="384"/>
      <c r="G325" s="401"/>
      <c r="H325" s="387">
        <f t="shared" si="826"/>
        <v>0</v>
      </c>
      <c r="I325" s="401">
        <v>7015</v>
      </c>
      <c r="J325" s="387">
        <f t="shared" ref="J325" si="855">IFERROR(I325*$D325,0)</f>
        <v>0</v>
      </c>
      <c r="K325" s="401">
        <v>9328.5</v>
      </c>
      <c r="L325" s="387">
        <f t="shared" ref="L325:N325" si="856">IFERROR(K325*$D325,0)</f>
        <v>0</v>
      </c>
      <c r="M325" s="401"/>
      <c r="N325" s="387">
        <f t="shared" si="856"/>
        <v>0</v>
      </c>
      <c r="O325" s="401">
        <v>7015</v>
      </c>
      <c r="P325" s="387">
        <f t="shared" ref="P325:R325" si="857">IFERROR(O325*$D325,0)</f>
        <v>0</v>
      </c>
      <c r="Q325" s="401">
        <v>7015</v>
      </c>
      <c r="R325" s="387">
        <f t="shared" si="857"/>
        <v>0</v>
      </c>
    </row>
    <row r="326" spans="1:18" s="197" customFormat="1" hidden="1" outlineLevel="1">
      <c r="A326" s="208"/>
      <c r="B326" s="229"/>
      <c r="C326" s="208"/>
      <c r="D326" s="221"/>
      <c r="E326" s="384"/>
      <c r="F326" s="384"/>
      <c r="G326" s="401"/>
      <c r="H326" s="387">
        <f t="shared" si="826"/>
        <v>0</v>
      </c>
      <c r="I326" s="401"/>
      <c r="J326" s="387">
        <f t="shared" ref="J326" si="858">IFERROR(I326*$D326,0)</f>
        <v>0</v>
      </c>
      <c r="K326" s="401">
        <v>0</v>
      </c>
      <c r="L326" s="387">
        <f t="shared" ref="L326:N326" si="859">IFERROR(K326*$D326,0)</f>
        <v>0</v>
      </c>
      <c r="M326" s="401"/>
      <c r="N326" s="387">
        <f t="shared" si="859"/>
        <v>0</v>
      </c>
      <c r="O326" s="401">
        <v>0</v>
      </c>
      <c r="P326" s="387">
        <f t="shared" ref="P326:R326" si="860">IFERROR(O326*$D326,0)</f>
        <v>0</v>
      </c>
      <c r="Q326" s="401">
        <v>0</v>
      </c>
      <c r="R326" s="387">
        <f t="shared" si="860"/>
        <v>0</v>
      </c>
    </row>
    <row r="327" spans="1:18" s="197" customFormat="1" hidden="1" outlineLevel="1">
      <c r="A327" s="208">
        <v>2.4</v>
      </c>
      <c r="B327" s="341" t="s">
        <v>1171</v>
      </c>
      <c r="C327" s="209"/>
      <c r="D327" s="425"/>
      <c r="E327" s="383"/>
      <c r="F327" s="383"/>
      <c r="G327" s="393"/>
      <c r="H327" s="387">
        <f t="shared" si="826"/>
        <v>0</v>
      </c>
      <c r="I327" s="393"/>
      <c r="J327" s="387">
        <f t="shared" ref="J327" si="861">IFERROR(I327*$D327,0)</f>
        <v>0</v>
      </c>
      <c r="K327" s="393">
        <v>0</v>
      </c>
      <c r="L327" s="387">
        <f t="shared" ref="L327:N327" si="862">IFERROR(K327*$D327,0)</f>
        <v>0</v>
      </c>
      <c r="M327" s="393"/>
      <c r="N327" s="387">
        <f t="shared" si="862"/>
        <v>0</v>
      </c>
      <c r="O327" s="393">
        <v>0</v>
      </c>
      <c r="P327" s="387">
        <f t="shared" ref="P327:R327" si="863">IFERROR(O327*$D327,0)</f>
        <v>0</v>
      </c>
      <c r="Q327" s="393">
        <v>0</v>
      </c>
      <c r="R327" s="387">
        <f t="shared" si="863"/>
        <v>0</v>
      </c>
    </row>
    <row r="328" spans="1:18" s="197" customFormat="1" hidden="1" outlineLevel="1">
      <c r="A328" s="208"/>
      <c r="B328" s="359" t="s">
        <v>1172</v>
      </c>
      <c r="C328" s="208"/>
      <c r="D328" s="221"/>
      <c r="E328" s="384"/>
      <c r="F328" s="384"/>
      <c r="G328" s="393"/>
      <c r="H328" s="387">
        <f t="shared" si="826"/>
        <v>0</v>
      </c>
      <c r="I328" s="393"/>
      <c r="J328" s="387">
        <f t="shared" ref="J328" si="864">IFERROR(I328*$D328,0)</f>
        <v>0</v>
      </c>
      <c r="K328" s="393">
        <v>0</v>
      </c>
      <c r="L328" s="387">
        <f t="shared" ref="L328:N328" si="865">IFERROR(K328*$D328,0)</f>
        <v>0</v>
      </c>
      <c r="M328" s="393"/>
      <c r="N328" s="387">
        <f t="shared" si="865"/>
        <v>0</v>
      </c>
      <c r="O328" s="393">
        <v>0</v>
      </c>
      <c r="P328" s="387">
        <f t="shared" ref="P328:R328" si="866">IFERROR(O328*$D328,0)</f>
        <v>0</v>
      </c>
      <c r="Q328" s="393">
        <v>0</v>
      </c>
      <c r="R328" s="387">
        <f t="shared" si="866"/>
        <v>0</v>
      </c>
    </row>
    <row r="329" spans="1:18" s="197" customFormat="1" hidden="1" outlineLevel="1">
      <c r="A329" s="208"/>
      <c r="B329" s="359" t="s">
        <v>1173</v>
      </c>
      <c r="C329" s="208"/>
      <c r="D329" s="221"/>
      <c r="E329" s="384"/>
      <c r="F329" s="384"/>
      <c r="G329" s="393"/>
      <c r="H329" s="387">
        <f t="shared" si="826"/>
        <v>0</v>
      </c>
      <c r="I329" s="393"/>
      <c r="J329" s="387">
        <f t="shared" ref="J329" si="867">IFERROR(I329*$D329,0)</f>
        <v>0</v>
      </c>
      <c r="K329" s="393">
        <v>0</v>
      </c>
      <c r="L329" s="387">
        <f t="shared" ref="L329:N329" si="868">IFERROR(K329*$D329,0)</f>
        <v>0</v>
      </c>
      <c r="M329" s="393"/>
      <c r="N329" s="387">
        <f t="shared" si="868"/>
        <v>0</v>
      </c>
      <c r="O329" s="393">
        <v>0</v>
      </c>
      <c r="P329" s="387">
        <f t="shared" ref="P329:R329" si="869">IFERROR(O329*$D329,0)</f>
        <v>0</v>
      </c>
      <c r="Q329" s="393">
        <v>0</v>
      </c>
      <c r="R329" s="387">
        <f t="shared" si="869"/>
        <v>0</v>
      </c>
    </row>
    <row r="330" spans="1:18" s="197" customFormat="1" hidden="1" outlineLevel="1">
      <c r="A330" s="208"/>
      <c r="B330" s="359" t="s">
        <v>1564</v>
      </c>
      <c r="C330" s="208"/>
      <c r="D330" s="221"/>
      <c r="E330" s="384"/>
      <c r="F330" s="384"/>
      <c r="G330" s="393"/>
      <c r="H330" s="387">
        <f t="shared" si="826"/>
        <v>0</v>
      </c>
      <c r="I330" s="393"/>
      <c r="J330" s="387">
        <f t="shared" ref="J330" si="870">IFERROR(I330*$D330,0)</f>
        <v>0</v>
      </c>
      <c r="K330" s="393">
        <v>0</v>
      </c>
      <c r="L330" s="387">
        <f t="shared" ref="L330:N330" si="871">IFERROR(K330*$D330,0)</f>
        <v>0</v>
      </c>
      <c r="M330" s="393"/>
      <c r="N330" s="387">
        <f t="shared" si="871"/>
        <v>0</v>
      </c>
      <c r="O330" s="393">
        <v>0</v>
      </c>
      <c r="P330" s="387">
        <f t="shared" ref="P330:R330" si="872">IFERROR(O330*$D330,0)</f>
        <v>0</v>
      </c>
      <c r="Q330" s="393">
        <v>0</v>
      </c>
      <c r="R330" s="387">
        <f t="shared" si="872"/>
        <v>0</v>
      </c>
    </row>
    <row r="331" spans="1:18" s="197" customFormat="1" hidden="1" outlineLevel="1">
      <c r="A331" s="208"/>
      <c r="B331" s="359" t="s">
        <v>1174</v>
      </c>
      <c r="C331" s="208"/>
      <c r="D331" s="221"/>
      <c r="E331" s="384"/>
      <c r="F331" s="384"/>
      <c r="G331" s="393"/>
      <c r="H331" s="387">
        <f t="shared" si="826"/>
        <v>0</v>
      </c>
      <c r="I331" s="393"/>
      <c r="J331" s="387">
        <f t="shared" ref="J331" si="873">IFERROR(I331*$D331,0)</f>
        <v>0</v>
      </c>
      <c r="K331" s="393">
        <v>0</v>
      </c>
      <c r="L331" s="387">
        <f t="shared" ref="L331:N331" si="874">IFERROR(K331*$D331,0)</f>
        <v>0</v>
      </c>
      <c r="M331" s="393"/>
      <c r="N331" s="387">
        <f t="shared" si="874"/>
        <v>0</v>
      </c>
      <c r="O331" s="393">
        <v>0</v>
      </c>
      <c r="P331" s="387">
        <f t="shared" ref="P331:R331" si="875">IFERROR(O331*$D331,0)</f>
        <v>0</v>
      </c>
      <c r="Q331" s="393">
        <v>0</v>
      </c>
      <c r="R331" s="387">
        <f t="shared" si="875"/>
        <v>0</v>
      </c>
    </row>
    <row r="332" spans="1:18" s="197" customFormat="1" hidden="1" outlineLevel="1">
      <c r="A332" s="208" t="s">
        <v>195</v>
      </c>
      <c r="B332" s="229" t="s">
        <v>1170</v>
      </c>
      <c r="C332" s="208" t="s">
        <v>15</v>
      </c>
      <c r="D332" s="221" t="s">
        <v>1410</v>
      </c>
      <c r="E332" s="384"/>
      <c r="F332" s="384"/>
      <c r="G332" s="401"/>
      <c r="H332" s="387">
        <f t="shared" si="826"/>
        <v>0</v>
      </c>
      <c r="I332" s="401">
        <v>4830</v>
      </c>
      <c r="J332" s="387">
        <f t="shared" ref="J332" si="876">IFERROR(I332*$D332,0)</f>
        <v>0</v>
      </c>
      <c r="K332" s="401">
        <v>25069</v>
      </c>
      <c r="L332" s="387">
        <f t="shared" ref="L332:N332" si="877">IFERROR(K332*$D332,0)</f>
        <v>0</v>
      </c>
      <c r="M332" s="401"/>
      <c r="N332" s="387">
        <f t="shared" si="877"/>
        <v>0</v>
      </c>
      <c r="O332" s="401">
        <v>4830</v>
      </c>
      <c r="P332" s="387">
        <f t="shared" ref="P332:R332" si="878">IFERROR(O332*$D332,0)</f>
        <v>0</v>
      </c>
      <c r="Q332" s="401">
        <v>4830</v>
      </c>
      <c r="R332" s="387">
        <f t="shared" si="878"/>
        <v>0</v>
      </c>
    </row>
    <row r="333" spans="1:18" s="197" customFormat="1" hidden="1" outlineLevel="1">
      <c r="A333" s="208" t="s">
        <v>196</v>
      </c>
      <c r="B333" s="229" t="s">
        <v>1175</v>
      </c>
      <c r="C333" s="208" t="s">
        <v>15</v>
      </c>
      <c r="D333" s="221" t="s">
        <v>1410</v>
      </c>
      <c r="E333" s="384"/>
      <c r="F333" s="384"/>
      <c r="G333" s="401"/>
      <c r="H333" s="387">
        <f t="shared" si="826"/>
        <v>0</v>
      </c>
      <c r="I333" s="401">
        <v>4370</v>
      </c>
      <c r="J333" s="387">
        <f t="shared" ref="J333" si="879">IFERROR(I333*$D333,0)</f>
        <v>0</v>
      </c>
      <c r="K333" s="401">
        <v>19250.5</v>
      </c>
      <c r="L333" s="387">
        <f t="shared" ref="L333:N333" si="880">IFERROR(K333*$D333,0)</f>
        <v>0</v>
      </c>
      <c r="M333" s="401"/>
      <c r="N333" s="387">
        <f t="shared" si="880"/>
        <v>0</v>
      </c>
      <c r="O333" s="401">
        <v>4370</v>
      </c>
      <c r="P333" s="387">
        <f t="shared" ref="P333:R333" si="881">IFERROR(O333*$D333,0)</f>
        <v>0</v>
      </c>
      <c r="Q333" s="401">
        <v>4370</v>
      </c>
      <c r="R333" s="387">
        <f t="shared" si="881"/>
        <v>0</v>
      </c>
    </row>
    <row r="334" spans="1:18" s="197" customFormat="1" hidden="1" outlineLevel="1">
      <c r="A334" s="208"/>
      <c r="B334" s="229"/>
      <c r="C334" s="208"/>
      <c r="D334" s="221"/>
      <c r="E334" s="384"/>
      <c r="F334" s="384"/>
      <c r="G334" s="401"/>
      <c r="H334" s="387">
        <f t="shared" si="826"/>
        <v>0</v>
      </c>
      <c r="I334" s="401"/>
      <c r="J334" s="387">
        <f t="shared" ref="J334" si="882">IFERROR(I334*$D334,0)</f>
        <v>0</v>
      </c>
      <c r="K334" s="401">
        <v>0</v>
      </c>
      <c r="L334" s="387">
        <f t="shared" ref="L334:N334" si="883">IFERROR(K334*$D334,0)</f>
        <v>0</v>
      </c>
      <c r="M334" s="401"/>
      <c r="N334" s="387">
        <f t="shared" si="883"/>
        <v>0</v>
      </c>
      <c r="O334" s="401">
        <v>0</v>
      </c>
      <c r="P334" s="387">
        <f t="shared" ref="P334:R334" si="884">IFERROR(O334*$D334,0)</f>
        <v>0</v>
      </c>
      <c r="Q334" s="401">
        <v>0</v>
      </c>
      <c r="R334" s="387">
        <f t="shared" si="884"/>
        <v>0</v>
      </c>
    </row>
    <row r="335" spans="1:18" s="197" customFormat="1" hidden="1" outlineLevel="1">
      <c r="A335" s="208">
        <v>2.5</v>
      </c>
      <c r="B335" s="341" t="s">
        <v>1176</v>
      </c>
      <c r="C335" s="208"/>
      <c r="D335" s="221"/>
      <c r="E335" s="384"/>
      <c r="F335" s="384"/>
      <c r="G335" s="393"/>
      <c r="H335" s="387">
        <f t="shared" si="826"/>
        <v>0</v>
      </c>
      <c r="I335" s="393"/>
      <c r="J335" s="387">
        <f t="shared" ref="J335" si="885">IFERROR(I335*$D335,0)</f>
        <v>0</v>
      </c>
      <c r="K335" s="393">
        <v>0</v>
      </c>
      <c r="L335" s="387">
        <f t="shared" ref="L335:N335" si="886">IFERROR(K335*$D335,0)</f>
        <v>0</v>
      </c>
      <c r="M335" s="393"/>
      <c r="N335" s="387">
        <f t="shared" si="886"/>
        <v>0</v>
      </c>
      <c r="O335" s="393">
        <v>0</v>
      </c>
      <c r="P335" s="387">
        <f t="shared" ref="P335:R335" si="887">IFERROR(O335*$D335,0)</f>
        <v>0</v>
      </c>
      <c r="Q335" s="393">
        <v>0</v>
      </c>
      <c r="R335" s="387">
        <f t="shared" si="887"/>
        <v>0</v>
      </c>
    </row>
    <row r="336" spans="1:18" s="197" customFormat="1" ht="38.25" hidden="1" outlineLevel="1">
      <c r="A336" s="208"/>
      <c r="B336" s="359" t="s">
        <v>1565</v>
      </c>
      <c r="C336" s="208"/>
      <c r="D336" s="221"/>
      <c r="E336" s="384"/>
      <c r="F336" s="384"/>
      <c r="G336" s="393"/>
      <c r="H336" s="387">
        <f t="shared" si="826"/>
        <v>0</v>
      </c>
      <c r="I336" s="393"/>
      <c r="J336" s="387">
        <f t="shared" ref="J336" si="888">IFERROR(I336*$D336,0)</f>
        <v>0</v>
      </c>
      <c r="K336" s="393">
        <v>0</v>
      </c>
      <c r="L336" s="387">
        <f t="shared" ref="L336:N336" si="889">IFERROR(K336*$D336,0)</f>
        <v>0</v>
      </c>
      <c r="M336" s="393"/>
      <c r="N336" s="387">
        <f t="shared" si="889"/>
        <v>0</v>
      </c>
      <c r="O336" s="393">
        <v>0</v>
      </c>
      <c r="P336" s="387">
        <f t="shared" ref="P336:R336" si="890">IFERROR(O336*$D336,0)</f>
        <v>0</v>
      </c>
      <c r="Q336" s="393">
        <v>0</v>
      </c>
      <c r="R336" s="387">
        <f t="shared" si="890"/>
        <v>0</v>
      </c>
    </row>
    <row r="337" spans="1:18" s="197" customFormat="1" hidden="1" outlineLevel="1">
      <c r="A337" s="208" t="s">
        <v>195</v>
      </c>
      <c r="B337" s="229" t="s">
        <v>1157</v>
      </c>
      <c r="C337" s="208" t="s">
        <v>15</v>
      </c>
      <c r="D337" s="221" t="s">
        <v>1410</v>
      </c>
      <c r="E337" s="384"/>
      <c r="F337" s="384"/>
      <c r="G337" s="401"/>
      <c r="H337" s="387">
        <f t="shared" si="826"/>
        <v>0</v>
      </c>
      <c r="I337" s="401">
        <v>41400</v>
      </c>
      <c r="J337" s="387">
        <f t="shared" ref="J337" si="891">IFERROR(I337*$D337,0)</f>
        <v>0</v>
      </c>
      <c r="K337" s="401">
        <v>32099.5</v>
      </c>
      <c r="L337" s="387">
        <f t="shared" ref="L337:N337" si="892">IFERROR(K337*$D337,0)</f>
        <v>0</v>
      </c>
      <c r="M337" s="401"/>
      <c r="N337" s="387">
        <f t="shared" si="892"/>
        <v>0</v>
      </c>
      <c r="O337" s="401">
        <v>41400</v>
      </c>
      <c r="P337" s="387">
        <f t="shared" ref="P337:R337" si="893">IFERROR(O337*$D337,0)</f>
        <v>0</v>
      </c>
      <c r="Q337" s="401">
        <v>41400</v>
      </c>
      <c r="R337" s="387">
        <f t="shared" si="893"/>
        <v>0</v>
      </c>
    </row>
    <row r="338" spans="1:18" s="197" customFormat="1" hidden="1" outlineLevel="1">
      <c r="A338" s="208" t="s">
        <v>196</v>
      </c>
      <c r="B338" s="229" t="s">
        <v>1169</v>
      </c>
      <c r="C338" s="208" t="s">
        <v>15</v>
      </c>
      <c r="D338" s="221" t="s">
        <v>1410</v>
      </c>
      <c r="E338" s="384"/>
      <c r="F338" s="384"/>
      <c r="G338" s="401"/>
      <c r="H338" s="387">
        <f t="shared" si="826"/>
        <v>0</v>
      </c>
      <c r="I338" s="401">
        <v>35650</v>
      </c>
      <c r="J338" s="387">
        <f t="shared" ref="J338" si="894">IFERROR(I338*$D338,0)</f>
        <v>0</v>
      </c>
      <c r="K338" s="401">
        <v>24631</v>
      </c>
      <c r="L338" s="387">
        <f t="shared" ref="L338:N338" si="895">IFERROR(K338*$D338,0)</f>
        <v>0</v>
      </c>
      <c r="M338" s="401"/>
      <c r="N338" s="387">
        <f t="shared" si="895"/>
        <v>0</v>
      </c>
      <c r="O338" s="401">
        <v>35650</v>
      </c>
      <c r="P338" s="387">
        <f t="shared" ref="P338:R338" si="896">IFERROR(O338*$D338,0)</f>
        <v>0</v>
      </c>
      <c r="Q338" s="401">
        <v>35650</v>
      </c>
      <c r="R338" s="387">
        <f t="shared" si="896"/>
        <v>0</v>
      </c>
    </row>
    <row r="339" spans="1:18" s="197" customFormat="1" hidden="1" outlineLevel="1">
      <c r="A339" s="208"/>
      <c r="B339" s="229"/>
      <c r="C339" s="208"/>
      <c r="D339" s="221"/>
      <c r="E339" s="384"/>
      <c r="F339" s="384"/>
      <c r="G339" s="401"/>
      <c r="H339" s="387">
        <f t="shared" si="826"/>
        <v>0</v>
      </c>
      <c r="I339" s="401"/>
      <c r="J339" s="387">
        <f t="shared" ref="J339" si="897">IFERROR(I339*$D339,0)</f>
        <v>0</v>
      </c>
      <c r="K339" s="401">
        <v>0</v>
      </c>
      <c r="L339" s="387">
        <f t="shared" ref="L339:N339" si="898">IFERROR(K339*$D339,0)</f>
        <v>0</v>
      </c>
      <c r="M339" s="401"/>
      <c r="N339" s="387">
        <f t="shared" si="898"/>
        <v>0</v>
      </c>
      <c r="O339" s="401">
        <v>0</v>
      </c>
      <c r="P339" s="387">
        <f t="shared" ref="P339:R339" si="899">IFERROR(O339*$D339,0)</f>
        <v>0</v>
      </c>
      <c r="Q339" s="401">
        <v>0</v>
      </c>
      <c r="R339" s="387">
        <f t="shared" si="899"/>
        <v>0</v>
      </c>
    </row>
    <row r="340" spans="1:18" s="197" customFormat="1" hidden="1" outlineLevel="1">
      <c r="A340" s="208">
        <v>2.6</v>
      </c>
      <c r="B340" s="341" t="s">
        <v>1177</v>
      </c>
      <c r="C340" s="209"/>
      <c r="D340" s="221"/>
      <c r="E340" s="384"/>
      <c r="F340" s="384"/>
      <c r="G340" s="401"/>
      <c r="H340" s="387">
        <f t="shared" si="826"/>
        <v>0</v>
      </c>
      <c r="I340" s="401"/>
      <c r="J340" s="387">
        <f t="shared" ref="J340" si="900">IFERROR(I340*$D340,0)</f>
        <v>0</v>
      </c>
      <c r="K340" s="401">
        <v>0</v>
      </c>
      <c r="L340" s="387">
        <f t="shared" ref="L340:N340" si="901">IFERROR(K340*$D340,0)</f>
        <v>0</v>
      </c>
      <c r="M340" s="401"/>
      <c r="N340" s="387">
        <f t="shared" si="901"/>
        <v>0</v>
      </c>
      <c r="O340" s="401">
        <v>0</v>
      </c>
      <c r="P340" s="387">
        <f t="shared" ref="P340:R340" si="902">IFERROR(O340*$D340,0)</f>
        <v>0</v>
      </c>
      <c r="Q340" s="401">
        <v>0</v>
      </c>
      <c r="R340" s="387">
        <f t="shared" si="902"/>
        <v>0</v>
      </c>
    </row>
    <row r="341" spans="1:18" s="197" customFormat="1" hidden="1" outlineLevel="1">
      <c r="A341" s="208"/>
      <c r="B341" s="359" t="s">
        <v>1178</v>
      </c>
      <c r="C341" s="208"/>
      <c r="D341" s="221"/>
      <c r="E341" s="384"/>
      <c r="F341" s="384"/>
      <c r="G341" s="401"/>
      <c r="H341" s="387">
        <f t="shared" si="826"/>
        <v>0</v>
      </c>
      <c r="I341" s="401"/>
      <c r="J341" s="387">
        <f t="shared" ref="J341" si="903">IFERROR(I341*$D341,0)</f>
        <v>0</v>
      </c>
      <c r="K341" s="401">
        <v>0</v>
      </c>
      <c r="L341" s="387">
        <f t="shared" ref="L341:N341" si="904">IFERROR(K341*$D341,0)</f>
        <v>0</v>
      </c>
      <c r="M341" s="401"/>
      <c r="N341" s="387">
        <f t="shared" si="904"/>
        <v>0</v>
      </c>
      <c r="O341" s="401">
        <v>0</v>
      </c>
      <c r="P341" s="387">
        <f t="shared" ref="P341:R341" si="905">IFERROR(O341*$D341,0)</f>
        <v>0</v>
      </c>
      <c r="Q341" s="401">
        <v>0</v>
      </c>
      <c r="R341" s="387">
        <f t="shared" si="905"/>
        <v>0</v>
      </c>
    </row>
    <row r="342" spans="1:18" s="197" customFormat="1" hidden="1" outlineLevel="1">
      <c r="A342" s="208"/>
      <c r="B342" s="229" t="s">
        <v>1179</v>
      </c>
      <c r="C342" s="208"/>
      <c r="D342" s="221"/>
      <c r="E342" s="384"/>
      <c r="F342" s="384"/>
      <c r="G342" s="401"/>
      <c r="H342" s="387">
        <f t="shared" si="826"/>
        <v>0</v>
      </c>
      <c r="I342" s="401"/>
      <c r="J342" s="387">
        <f t="shared" ref="J342" si="906">IFERROR(I342*$D342,0)</f>
        <v>0</v>
      </c>
      <c r="K342" s="401">
        <v>0</v>
      </c>
      <c r="L342" s="387">
        <f t="shared" ref="L342:N342" si="907">IFERROR(K342*$D342,0)</f>
        <v>0</v>
      </c>
      <c r="M342" s="401"/>
      <c r="N342" s="387">
        <f t="shared" si="907"/>
        <v>0</v>
      </c>
      <c r="O342" s="401">
        <v>0</v>
      </c>
      <c r="P342" s="387">
        <f t="shared" ref="P342:R342" si="908">IFERROR(O342*$D342,0)</f>
        <v>0</v>
      </c>
      <c r="Q342" s="401">
        <v>0</v>
      </c>
      <c r="R342" s="387">
        <f t="shared" si="908"/>
        <v>0</v>
      </c>
    </row>
    <row r="343" spans="1:18" s="197" customFormat="1" hidden="1" outlineLevel="1">
      <c r="A343" s="208"/>
      <c r="B343" s="229" t="s">
        <v>1566</v>
      </c>
      <c r="C343" s="208"/>
      <c r="D343" s="221"/>
      <c r="E343" s="384"/>
      <c r="F343" s="384"/>
      <c r="G343" s="401"/>
      <c r="H343" s="387">
        <f t="shared" si="826"/>
        <v>0</v>
      </c>
      <c r="I343" s="401"/>
      <c r="J343" s="387">
        <f t="shared" ref="J343" si="909">IFERROR(I343*$D343,0)</f>
        <v>0</v>
      </c>
      <c r="K343" s="401">
        <v>0</v>
      </c>
      <c r="L343" s="387">
        <f t="shared" ref="L343:N343" si="910">IFERROR(K343*$D343,0)</f>
        <v>0</v>
      </c>
      <c r="M343" s="401"/>
      <c r="N343" s="387">
        <f t="shared" si="910"/>
        <v>0</v>
      </c>
      <c r="O343" s="401">
        <v>0</v>
      </c>
      <c r="P343" s="387">
        <f t="shared" ref="P343:R343" si="911">IFERROR(O343*$D343,0)</f>
        <v>0</v>
      </c>
      <c r="Q343" s="401">
        <v>0</v>
      </c>
      <c r="R343" s="387">
        <f t="shared" si="911"/>
        <v>0</v>
      </c>
    </row>
    <row r="344" spans="1:18" s="197" customFormat="1" hidden="1" outlineLevel="1">
      <c r="A344" s="208"/>
      <c r="B344" s="229" t="s">
        <v>1567</v>
      </c>
      <c r="C344" s="208"/>
      <c r="D344" s="221"/>
      <c r="E344" s="384"/>
      <c r="F344" s="384"/>
      <c r="G344" s="401"/>
      <c r="H344" s="387">
        <f t="shared" si="826"/>
        <v>0</v>
      </c>
      <c r="I344" s="401"/>
      <c r="J344" s="387">
        <f t="shared" ref="J344" si="912">IFERROR(I344*$D344,0)</f>
        <v>0</v>
      </c>
      <c r="K344" s="401">
        <v>0</v>
      </c>
      <c r="L344" s="387">
        <f t="shared" ref="L344:N344" si="913">IFERROR(K344*$D344,0)</f>
        <v>0</v>
      </c>
      <c r="M344" s="401"/>
      <c r="N344" s="387">
        <f t="shared" si="913"/>
        <v>0</v>
      </c>
      <c r="O344" s="401">
        <v>0</v>
      </c>
      <c r="P344" s="387">
        <f t="shared" ref="P344:R344" si="914">IFERROR(O344*$D344,0)</f>
        <v>0</v>
      </c>
      <c r="Q344" s="401">
        <v>0</v>
      </c>
      <c r="R344" s="387">
        <f t="shared" si="914"/>
        <v>0</v>
      </c>
    </row>
    <row r="345" spans="1:18" s="197" customFormat="1" hidden="1" outlineLevel="1">
      <c r="A345" s="208"/>
      <c r="B345" s="229" t="s">
        <v>1180</v>
      </c>
      <c r="C345" s="208"/>
      <c r="D345" s="221"/>
      <c r="E345" s="384"/>
      <c r="F345" s="384"/>
      <c r="G345" s="401"/>
      <c r="H345" s="387">
        <f t="shared" si="826"/>
        <v>0</v>
      </c>
      <c r="I345" s="401"/>
      <c r="J345" s="387">
        <f t="shared" ref="J345" si="915">IFERROR(I345*$D345,0)</f>
        <v>0</v>
      </c>
      <c r="K345" s="401">
        <v>0</v>
      </c>
      <c r="L345" s="387">
        <f t="shared" ref="L345:N345" si="916">IFERROR(K345*$D345,0)</f>
        <v>0</v>
      </c>
      <c r="M345" s="401"/>
      <c r="N345" s="387">
        <f t="shared" si="916"/>
        <v>0</v>
      </c>
      <c r="O345" s="401">
        <v>0</v>
      </c>
      <c r="P345" s="387">
        <f t="shared" ref="P345:R345" si="917">IFERROR(O345*$D345,0)</f>
        <v>0</v>
      </c>
      <c r="Q345" s="401">
        <v>0</v>
      </c>
      <c r="R345" s="387">
        <f t="shared" si="917"/>
        <v>0</v>
      </c>
    </row>
    <row r="346" spans="1:18" s="197" customFormat="1" hidden="1" outlineLevel="1">
      <c r="A346" s="208"/>
      <c r="B346" s="229" t="s">
        <v>1568</v>
      </c>
      <c r="C346" s="208"/>
      <c r="D346" s="221"/>
      <c r="E346" s="384"/>
      <c r="F346" s="384"/>
      <c r="G346" s="401"/>
      <c r="H346" s="387">
        <f t="shared" si="826"/>
        <v>0</v>
      </c>
      <c r="I346" s="401"/>
      <c r="J346" s="387">
        <f t="shared" ref="J346" si="918">IFERROR(I346*$D346,0)</f>
        <v>0</v>
      </c>
      <c r="K346" s="401">
        <v>0</v>
      </c>
      <c r="L346" s="387">
        <f t="shared" ref="L346:N346" si="919">IFERROR(K346*$D346,0)</f>
        <v>0</v>
      </c>
      <c r="M346" s="401"/>
      <c r="N346" s="387">
        <f t="shared" si="919"/>
        <v>0</v>
      </c>
      <c r="O346" s="401">
        <v>0</v>
      </c>
      <c r="P346" s="387">
        <f t="shared" ref="P346:R346" si="920">IFERROR(O346*$D346,0)</f>
        <v>0</v>
      </c>
      <c r="Q346" s="401">
        <v>0</v>
      </c>
      <c r="R346" s="387">
        <f t="shared" si="920"/>
        <v>0</v>
      </c>
    </row>
    <row r="347" spans="1:18" s="197" customFormat="1" hidden="1" outlineLevel="1">
      <c r="A347" s="208"/>
      <c r="B347" s="229" t="s">
        <v>1181</v>
      </c>
      <c r="C347" s="208"/>
      <c r="D347" s="221"/>
      <c r="E347" s="384"/>
      <c r="F347" s="384"/>
      <c r="G347" s="401"/>
      <c r="H347" s="387">
        <f t="shared" si="826"/>
        <v>0</v>
      </c>
      <c r="I347" s="401"/>
      <c r="J347" s="387">
        <f t="shared" ref="J347" si="921">IFERROR(I347*$D347,0)</f>
        <v>0</v>
      </c>
      <c r="K347" s="401">
        <v>0</v>
      </c>
      <c r="L347" s="387">
        <f t="shared" ref="L347:N347" si="922">IFERROR(K347*$D347,0)</f>
        <v>0</v>
      </c>
      <c r="M347" s="401"/>
      <c r="N347" s="387">
        <f t="shared" si="922"/>
        <v>0</v>
      </c>
      <c r="O347" s="401">
        <v>0</v>
      </c>
      <c r="P347" s="387">
        <f t="shared" ref="P347:R347" si="923">IFERROR(O347*$D347,0)</f>
        <v>0</v>
      </c>
      <c r="Q347" s="401">
        <v>0</v>
      </c>
      <c r="R347" s="387">
        <f t="shared" si="923"/>
        <v>0</v>
      </c>
    </row>
    <row r="348" spans="1:18" s="197" customFormat="1" hidden="1" outlineLevel="1">
      <c r="A348" s="208" t="s">
        <v>195</v>
      </c>
      <c r="B348" s="229" t="s">
        <v>1182</v>
      </c>
      <c r="C348" s="208" t="s">
        <v>15</v>
      </c>
      <c r="D348" s="221" t="s">
        <v>1410</v>
      </c>
      <c r="E348" s="384"/>
      <c r="F348" s="384"/>
      <c r="G348" s="401"/>
      <c r="H348" s="387">
        <f t="shared" si="826"/>
        <v>0</v>
      </c>
      <c r="I348" s="401">
        <v>51750</v>
      </c>
      <c r="J348" s="387">
        <f t="shared" ref="J348" si="924">IFERROR(I348*$D348,0)</f>
        <v>0</v>
      </c>
      <c r="K348" s="401">
        <v>72923</v>
      </c>
      <c r="L348" s="387">
        <f t="shared" ref="L348:N348" si="925">IFERROR(K348*$D348,0)</f>
        <v>0</v>
      </c>
      <c r="M348" s="401"/>
      <c r="N348" s="387">
        <f t="shared" si="925"/>
        <v>0</v>
      </c>
      <c r="O348" s="401">
        <v>51750</v>
      </c>
      <c r="P348" s="387">
        <f t="shared" ref="P348:R348" si="926">IFERROR(O348*$D348,0)</f>
        <v>0</v>
      </c>
      <c r="Q348" s="401">
        <v>51750</v>
      </c>
      <c r="R348" s="387">
        <f t="shared" si="926"/>
        <v>0</v>
      </c>
    </row>
    <row r="349" spans="1:18" s="197" customFormat="1" hidden="1" outlineLevel="1">
      <c r="A349" s="208" t="s">
        <v>196</v>
      </c>
      <c r="B349" s="229" t="s">
        <v>1183</v>
      </c>
      <c r="C349" s="208" t="s">
        <v>15</v>
      </c>
      <c r="D349" s="221" t="s">
        <v>1410</v>
      </c>
      <c r="E349" s="384"/>
      <c r="F349" s="384"/>
      <c r="G349" s="401"/>
      <c r="H349" s="387">
        <f t="shared" si="826"/>
        <v>0</v>
      </c>
      <c r="I349" s="401">
        <v>40250</v>
      </c>
      <c r="J349" s="387">
        <f t="shared" ref="J349" si="927">IFERROR(I349*$D349,0)</f>
        <v>0</v>
      </c>
      <c r="K349" s="401">
        <v>65497.5</v>
      </c>
      <c r="L349" s="387">
        <f t="shared" ref="L349:N349" si="928">IFERROR(K349*$D349,0)</f>
        <v>0</v>
      </c>
      <c r="M349" s="401"/>
      <c r="N349" s="387">
        <f t="shared" si="928"/>
        <v>0</v>
      </c>
      <c r="O349" s="401">
        <v>40250</v>
      </c>
      <c r="P349" s="387">
        <f t="shared" ref="P349:R349" si="929">IFERROR(O349*$D349,0)</f>
        <v>0</v>
      </c>
      <c r="Q349" s="401">
        <v>40250</v>
      </c>
      <c r="R349" s="387">
        <f t="shared" si="929"/>
        <v>0</v>
      </c>
    </row>
    <row r="350" spans="1:18" s="197" customFormat="1" hidden="1" outlineLevel="1">
      <c r="A350" s="208"/>
      <c r="B350" s="229"/>
      <c r="C350" s="208"/>
      <c r="D350" s="221"/>
      <c r="E350" s="384"/>
      <c r="F350" s="384"/>
      <c r="G350" s="401"/>
      <c r="H350" s="387">
        <f t="shared" si="826"/>
        <v>0</v>
      </c>
      <c r="I350" s="401"/>
      <c r="J350" s="387">
        <f t="shared" ref="J350" si="930">IFERROR(I350*$D350,0)</f>
        <v>0</v>
      </c>
      <c r="K350" s="401">
        <v>0</v>
      </c>
      <c r="L350" s="387">
        <f t="shared" ref="L350:N350" si="931">IFERROR(K350*$D350,0)</f>
        <v>0</v>
      </c>
      <c r="M350" s="401"/>
      <c r="N350" s="387">
        <f t="shared" si="931"/>
        <v>0</v>
      </c>
      <c r="O350" s="401">
        <v>0</v>
      </c>
      <c r="P350" s="387">
        <f t="shared" ref="P350:R350" si="932">IFERROR(O350*$D350,0)</f>
        <v>0</v>
      </c>
      <c r="Q350" s="401">
        <v>0</v>
      </c>
      <c r="R350" s="387">
        <f t="shared" si="932"/>
        <v>0</v>
      </c>
    </row>
    <row r="351" spans="1:18" s="197" customFormat="1" hidden="1" outlineLevel="1">
      <c r="A351" s="360">
        <v>2.7</v>
      </c>
      <c r="B351" s="341" t="s">
        <v>486</v>
      </c>
      <c r="C351" s="209"/>
      <c r="D351" s="425"/>
      <c r="E351" s="383"/>
      <c r="F351" s="383"/>
      <c r="G351" s="393"/>
      <c r="H351" s="387">
        <f t="shared" si="826"/>
        <v>0</v>
      </c>
      <c r="I351" s="393"/>
      <c r="J351" s="387">
        <f t="shared" ref="J351" si="933">IFERROR(I351*$D351,0)</f>
        <v>0</v>
      </c>
      <c r="K351" s="393">
        <v>0</v>
      </c>
      <c r="L351" s="387">
        <f t="shared" ref="L351:N351" si="934">IFERROR(K351*$D351,0)</f>
        <v>0</v>
      </c>
      <c r="M351" s="393"/>
      <c r="N351" s="387">
        <f t="shared" si="934"/>
        <v>0</v>
      </c>
      <c r="O351" s="393">
        <v>0</v>
      </c>
      <c r="P351" s="387">
        <f t="shared" ref="P351:R351" si="935">IFERROR(O351*$D351,0)</f>
        <v>0</v>
      </c>
      <c r="Q351" s="393">
        <v>0</v>
      </c>
      <c r="R351" s="387">
        <f t="shared" si="935"/>
        <v>0</v>
      </c>
    </row>
    <row r="352" spans="1:18" s="197" customFormat="1" hidden="1" outlineLevel="1">
      <c r="A352" s="208"/>
      <c r="B352" s="359" t="s">
        <v>1172</v>
      </c>
      <c r="C352" s="209"/>
      <c r="D352" s="425"/>
      <c r="E352" s="383"/>
      <c r="F352" s="383"/>
      <c r="G352" s="393"/>
      <c r="H352" s="387">
        <f t="shared" si="826"/>
        <v>0</v>
      </c>
      <c r="I352" s="393"/>
      <c r="J352" s="387">
        <f t="shared" ref="J352" si="936">IFERROR(I352*$D352,0)</f>
        <v>0</v>
      </c>
      <c r="K352" s="393">
        <v>0</v>
      </c>
      <c r="L352" s="387">
        <f t="shared" ref="L352:N352" si="937">IFERROR(K352*$D352,0)</f>
        <v>0</v>
      </c>
      <c r="M352" s="393"/>
      <c r="N352" s="387">
        <f t="shared" si="937"/>
        <v>0</v>
      </c>
      <c r="O352" s="393">
        <v>0</v>
      </c>
      <c r="P352" s="387">
        <f t="shared" ref="P352:R352" si="938">IFERROR(O352*$D352,0)</f>
        <v>0</v>
      </c>
      <c r="Q352" s="393">
        <v>0</v>
      </c>
      <c r="R352" s="387">
        <f t="shared" si="938"/>
        <v>0</v>
      </c>
    </row>
    <row r="353" spans="1:18" s="197" customFormat="1" hidden="1" outlineLevel="1">
      <c r="A353" s="208"/>
      <c r="B353" s="359" t="s">
        <v>1184</v>
      </c>
      <c r="C353" s="208" t="s">
        <v>15</v>
      </c>
      <c r="D353" s="221"/>
      <c r="E353" s="384"/>
      <c r="F353" s="384"/>
      <c r="G353" s="384">
        <v>3130</v>
      </c>
      <c r="H353" s="387">
        <f t="shared" si="826"/>
        <v>0</v>
      </c>
      <c r="I353" s="384">
        <v>4370</v>
      </c>
      <c r="J353" s="387">
        <f t="shared" ref="J353" si="939">IFERROR(I353*$D353,0)</f>
        <v>0</v>
      </c>
      <c r="K353" s="384">
        <v>2761</v>
      </c>
      <c r="L353" s="387">
        <f t="shared" ref="L353:N353" si="940">IFERROR(K353*$D353,0)</f>
        <v>0</v>
      </c>
      <c r="M353" s="384"/>
      <c r="N353" s="387">
        <f t="shared" si="940"/>
        <v>0</v>
      </c>
      <c r="O353" s="384">
        <v>4370</v>
      </c>
      <c r="P353" s="387">
        <f t="shared" ref="P353:R353" si="941">IFERROR(O353*$D353,0)</f>
        <v>0</v>
      </c>
      <c r="Q353" s="384">
        <v>4370</v>
      </c>
      <c r="R353" s="387">
        <f t="shared" si="941"/>
        <v>0</v>
      </c>
    </row>
    <row r="354" spans="1:18" s="197" customFormat="1" hidden="1" outlineLevel="1">
      <c r="A354" s="208"/>
      <c r="B354" s="359"/>
      <c r="C354" s="209"/>
      <c r="D354" s="425"/>
      <c r="E354" s="383"/>
      <c r="F354" s="383"/>
      <c r="G354" s="393"/>
      <c r="H354" s="387">
        <f t="shared" si="826"/>
        <v>0</v>
      </c>
      <c r="I354" s="393"/>
      <c r="J354" s="387">
        <f t="shared" ref="J354" si="942">IFERROR(I354*$D354,0)</f>
        <v>0</v>
      </c>
      <c r="K354" s="393">
        <v>0</v>
      </c>
      <c r="L354" s="387">
        <f t="shared" ref="L354:N354" si="943">IFERROR(K354*$D354,0)</f>
        <v>0</v>
      </c>
      <c r="M354" s="393"/>
      <c r="N354" s="387">
        <f t="shared" si="943"/>
        <v>0</v>
      </c>
      <c r="O354" s="393">
        <v>0</v>
      </c>
      <c r="P354" s="387">
        <f t="shared" ref="P354:R354" si="944">IFERROR(O354*$D354,0)</f>
        <v>0</v>
      </c>
      <c r="Q354" s="393">
        <v>0</v>
      </c>
      <c r="R354" s="387">
        <f t="shared" si="944"/>
        <v>0</v>
      </c>
    </row>
    <row r="355" spans="1:18" s="197" customFormat="1" hidden="1" outlineLevel="1">
      <c r="A355" s="360" t="s">
        <v>1185</v>
      </c>
      <c r="B355" s="341" t="s">
        <v>1569</v>
      </c>
      <c r="C355" s="208"/>
      <c r="D355" s="221"/>
      <c r="E355" s="384"/>
      <c r="F355" s="384"/>
      <c r="G355" s="401"/>
      <c r="H355" s="387">
        <f t="shared" si="826"/>
        <v>0</v>
      </c>
      <c r="I355" s="401"/>
      <c r="J355" s="387">
        <f t="shared" ref="J355" si="945">IFERROR(I355*$D355,0)</f>
        <v>0</v>
      </c>
      <c r="K355" s="401">
        <v>0</v>
      </c>
      <c r="L355" s="387">
        <f t="shared" ref="L355:N355" si="946">IFERROR(K355*$D355,0)</f>
        <v>0</v>
      </c>
      <c r="M355" s="401"/>
      <c r="N355" s="387">
        <f t="shared" si="946"/>
        <v>0</v>
      </c>
      <c r="O355" s="401">
        <v>0</v>
      </c>
      <c r="P355" s="387">
        <f t="shared" ref="P355:R355" si="947">IFERROR(O355*$D355,0)</f>
        <v>0</v>
      </c>
      <c r="Q355" s="401">
        <v>0</v>
      </c>
      <c r="R355" s="387">
        <f t="shared" si="947"/>
        <v>0</v>
      </c>
    </row>
    <row r="356" spans="1:18" s="197" customFormat="1" hidden="1" outlineLevel="1">
      <c r="A356" s="208"/>
      <c r="B356" s="359" t="s">
        <v>1172</v>
      </c>
      <c r="C356" s="208"/>
      <c r="D356" s="221"/>
      <c r="E356" s="384"/>
      <c r="F356" s="384"/>
      <c r="G356" s="401"/>
      <c r="H356" s="387">
        <f t="shared" si="826"/>
        <v>0</v>
      </c>
      <c r="I356" s="401"/>
      <c r="J356" s="387">
        <f t="shared" ref="J356" si="948">IFERROR(I356*$D356,0)</f>
        <v>0</v>
      </c>
      <c r="K356" s="401">
        <v>0</v>
      </c>
      <c r="L356" s="387">
        <f t="shared" ref="L356:N356" si="949">IFERROR(K356*$D356,0)</f>
        <v>0</v>
      </c>
      <c r="M356" s="401"/>
      <c r="N356" s="387">
        <f t="shared" si="949"/>
        <v>0</v>
      </c>
      <c r="O356" s="401">
        <v>0</v>
      </c>
      <c r="P356" s="387">
        <f t="shared" ref="P356:R356" si="950">IFERROR(O356*$D356,0)</f>
        <v>0</v>
      </c>
      <c r="Q356" s="401">
        <v>0</v>
      </c>
      <c r="R356" s="387">
        <f t="shared" si="950"/>
        <v>0</v>
      </c>
    </row>
    <row r="357" spans="1:18" s="197" customFormat="1" hidden="1" outlineLevel="1">
      <c r="A357" s="208"/>
      <c r="B357" s="229" t="s">
        <v>1570</v>
      </c>
      <c r="C357" s="208"/>
      <c r="D357" s="221"/>
      <c r="E357" s="384"/>
      <c r="F357" s="384"/>
      <c r="G357" s="401"/>
      <c r="H357" s="387">
        <f t="shared" si="826"/>
        <v>0</v>
      </c>
      <c r="I357" s="401"/>
      <c r="J357" s="387">
        <f t="shared" ref="J357" si="951">IFERROR(I357*$D357,0)</f>
        <v>0</v>
      </c>
      <c r="K357" s="401">
        <v>0</v>
      </c>
      <c r="L357" s="387">
        <f t="shared" ref="L357:N357" si="952">IFERROR(K357*$D357,0)</f>
        <v>0</v>
      </c>
      <c r="M357" s="401"/>
      <c r="N357" s="387">
        <f t="shared" si="952"/>
        <v>0</v>
      </c>
      <c r="O357" s="401">
        <v>0</v>
      </c>
      <c r="P357" s="387">
        <f t="shared" ref="P357:R357" si="953">IFERROR(O357*$D357,0)</f>
        <v>0</v>
      </c>
      <c r="Q357" s="401">
        <v>0</v>
      </c>
      <c r="R357" s="387">
        <f t="shared" si="953"/>
        <v>0</v>
      </c>
    </row>
    <row r="358" spans="1:18" s="197" customFormat="1" hidden="1" outlineLevel="1">
      <c r="A358" s="208"/>
      <c r="B358" s="229" t="s">
        <v>1571</v>
      </c>
      <c r="C358" s="208"/>
      <c r="D358" s="221"/>
      <c r="E358" s="384"/>
      <c r="F358" s="384"/>
      <c r="G358" s="401"/>
      <c r="H358" s="387">
        <f t="shared" si="826"/>
        <v>0</v>
      </c>
      <c r="I358" s="401"/>
      <c r="J358" s="387">
        <f t="shared" ref="J358" si="954">IFERROR(I358*$D358,0)</f>
        <v>0</v>
      </c>
      <c r="K358" s="401">
        <v>0</v>
      </c>
      <c r="L358" s="387">
        <f t="shared" ref="L358:N358" si="955">IFERROR(K358*$D358,0)</f>
        <v>0</v>
      </c>
      <c r="M358" s="401"/>
      <c r="N358" s="387">
        <f t="shared" si="955"/>
        <v>0</v>
      </c>
      <c r="O358" s="401">
        <v>0</v>
      </c>
      <c r="P358" s="387">
        <f t="shared" ref="P358:R358" si="956">IFERROR(O358*$D358,0)</f>
        <v>0</v>
      </c>
      <c r="Q358" s="401">
        <v>0</v>
      </c>
      <c r="R358" s="387">
        <f t="shared" si="956"/>
        <v>0</v>
      </c>
    </row>
    <row r="359" spans="1:18" s="197" customFormat="1" hidden="1" outlineLevel="1">
      <c r="A359" s="208"/>
      <c r="B359" s="229" t="s">
        <v>1186</v>
      </c>
      <c r="C359" s="208"/>
      <c r="D359" s="221"/>
      <c r="E359" s="384"/>
      <c r="F359" s="384"/>
      <c r="G359" s="401"/>
      <c r="H359" s="387">
        <f t="shared" si="826"/>
        <v>0</v>
      </c>
      <c r="I359" s="401"/>
      <c r="J359" s="387">
        <f t="shared" ref="J359" si="957">IFERROR(I359*$D359,0)</f>
        <v>0</v>
      </c>
      <c r="K359" s="401">
        <v>0</v>
      </c>
      <c r="L359" s="387">
        <f t="shared" ref="L359:N359" si="958">IFERROR(K359*$D359,0)</f>
        <v>0</v>
      </c>
      <c r="M359" s="401"/>
      <c r="N359" s="387">
        <f t="shared" si="958"/>
        <v>0</v>
      </c>
      <c r="O359" s="401">
        <v>0</v>
      </c>
      <c r="P359" s="387">
        <f t="shared" ref="P359:R359" si="959">IFERROR(O359*$D359,0)</f>
        <v>0</v>
      </c>
      <c r="Q359" s="401">
        <v>0</v>
      </c>
      <c r="R359" s="387">
        <f t="shared" si="959"/>
        <v>0</v>
      </c>
    </row>
    <row r="360" spans="1:18" s="197" customFormat="1" hidden="1" outlineLevel="1">
      <c r="A360" s="208" t="s">
        <v>195</v>
      </c>
      <c r="B360" s="229" t="s">
        <v>1182</v>
      </c>
      <c r="C360" s="208" t="s">
        <v>15</v>
      </c>
      <c r="D360" s="221"/>
      <c r="E360" s="384"/>
      <c r="F360" s="384"/>
      <c r="G360" s="384">
        <v>26250</v>
      </c>
      <c r="H360" s="387">
        <f t="shared" si="826"/>
        <v>0</v>
      </c>
      <c r="I360" s="384">
        <v>8625</v>
      </c>
      <c r="J360" s="387">
        <f t="shared" ref="J360" si="960">IFERROR(I360*$D360,0)</f>
        <v>0</v>
      </c>
      <c r="K360" s="384">
        <v>20435.5</v>
      </c>
      <c r="L360" s="387">
        <f t="shared" ref="L360:N360" si="961">IFERROR(K360*$D360,0)</f>
        <v>0</v>
      </c>
      <c r="M360" s="384"/>
      <c r="N360" s="387">
        <f t="shared" si="961"/>
        <v>0</v>
      </c>
      <c r="O360" s="384">
        <v>8625</v>
      </c>
      <c r="P360" s="387">
        <f t="shared" ref="P360:R360" si="962">IFERROR(O360*$D360,0)</f>
        <v>0</v>
      </c>
      <c r="Q360" s="384">
        <v>8625</v>
      </c>
      <c r="R360" s="387">
        <f t="shared" si="962"/>
        <v>0</v>
      </c>
    </row>
    <row r="361" spans="1:18" s="197" customFormat="1" hidden="1" outlineLevel="1">
      <c r="A361" s="208" t="s">
        <v>196</v>
      </c>
      <c r="B361" s="229" t="s">
        <v>1183</v>
      </c>
      <c r="C361" s="208" t="s">
        <v>15</v>
      </c>
      <c r="D361" s="221" t="s">
        <v>1410</v>
      </c>
      <c r="E361" s="384"/>
      <c r="F361" s="384"/>
      <c r="G361" s="402"/>
      <c r="H361" s="387">
        <f t="shared" si="826"/>
        <v>0</v>
      </c>
      <c r="I361" s="402">
        <v>7705</v>
      </c>
      <c r="J361" s="387">
        <f t="shared" ref="J361" si="963">IFERROR(I361*$D361,0)</f>
        <v>0</v>
      </c>
      <c r="K361" s="402">
        <v>16828.5</v>
      </c>
      <c r="L361" s="387">
        <f t="shared" ref="L361:N361" si="964">IFERROR(K361*$D361,0)</f>
        <v>0</v>
      </c>
      <c r="M361" s="402"/>
      <c r="N361" s="387">
        <f t="shared" si="964"/>
        <v>0</v>
      </c>
      <c r="O361" s="402">
        <v>7705</v>
      </c>
      <c r="P361" s="387">
        <f t="shared" ref="P361:R361" si="965">IFERROR(O361*$D361,0)</f>
        <v>0</v>
      </c>
      <c r="Q361" s="402">
        <v>7705</v>
      </c>
      <c r="R361" s="387">
        <f t="shared" si="965"/>
        <v>0</v>
      </c>
    </row>
    <row r="362" spans="1:18" s="197" customFormat="1" hidden="1" outlineLevel="1">
      <c r="A362" s="208"/>
      <c r="B362" s="229"/>
      <c r="C362" s="208"/>
      <c r="D362" s="221"/>
      <c r="E362" s="384"/>
      <c r="F362" s="384"/>
      <c r="G362" s="401"/>
      <c r="H362" s="387">
        <f t="shared" si="826"/>
        <v>0</v>
      </c>
      <c r="I362" s="401"/>
      <c r="J362" s="387">
        <f t="shared" ref="J362" si="966">IFERROR(I362*$D362,0)</f>
        <v>0</v>
      </c>
      <c r="K362" s="401">
        <v>0</v>
      </c>
      <c r="L362" s="387">
        <f t="shared" ref="L362:N362" si="967">IFERROR(K362*$D362,0)</f>
        <v>0</v>
      </c>
      <c r="M362" s="401"/>
      <c r="N362" s="387">
        <f t="shared" si="967"/>
        <v>0</v>
      </c>
      <c r="O362" s="401">
        <v>0</v>
      </c>
      <c r="P362" s="387">
        <f t="shared" ref="P362:R362" si="968">IFERROR(O362*$D362,0)</f>
        <v>0</v>
      </c>
      <c r="Q362" s="401">
        <v>0</v>
      </c>
      <c r="R362" s="387">
        <f t="shared" si="968"/>
        <v>0</v>
      </c>
    </row>
    <row r="363" spans="1:18" s="197" customFormat="1" hidden="1" outlineLevel="1">
      <c r="A363" s="360">
        <v>2.9</v>
      </c>
      <c r="B363" s="341" t="s">
        <v>1187</v>
      </c>
      <c r="C363" s="208"/>
      <c r="D363" s="221"/>
      <c r="E363" s="384"/>
      <c r="F363" s="384"/>
      <c r="G363" s="401"/>
      <c r="H363" s="387">
        <f t="shared" si="826"/>
        <v>0</v>
      </c>
      <c r="I363" s="401"/>
      <c r="J363" s="387">
        <f t="shared" ref="J363" si="969">IFERROR(I363*$D363,0)</f>
        <v>0</v>
      </c>
      <c r="K363" s="401">
        <v>0</v>
      </c>
      <c r="L363" s="387">
        <f t="shared" ref="L363:N363" si="970">IFERROR(K363*$D363,0)</f>
        <v>0</v>
      </c>
      <c r="M363" s="401"/>
      <c r="N363" s="387">
        <f t="shared" si="970"/>
        <v>0</v>
      </c>
      <c r="O363" s="401">
        <v>0</v>
      </c>
      <c r="P363" s="387">
        <f t="shared" ref="P363:R363" si="971">IFERROR(O363*$D363,0)</f>
        <v>0</v>
      </c>
      <c r="Q363" s="401">
        <v>0</v>
      </c>
      <c r="R363" s="387">
        <f t="shared" si="971"/>
        <v>0</v>
      </c>
    </row>
    <row r="364" spans="1:18" s="197" customFormat="1" hidden="1" outlineLevel="1">
      <c r="A364" s="208"/>
      <c r="B364" s="359" t="s">
        <v>1172</v>
      </c>
      <c r="C364" s="209"/>
      <c r="D364" s="425"/>
      <c r="E364" s="383"/>
      <c r="F364" s="383"/>
      <c r="G364" s="393"/>
      <c r="H364" s="387">
        <f t="shared" si="826"/>
        <v>0</v>
      </c>
      <c r="I364" s="393"/>
      <c r="J364" s="387">
        <f t="shared" ref="J364" si="972">IFERROR(I364*$D364,0)</f>
        <v>0</v>
      </c>
      <c r="K364" s="393">
        <v>0</v>
      </c>
      <c r="L364" s="387">
        <f t="shared" ref="L364:N364" si="973">IFERROR(K364*$D364,0)</f>
        <v>0</v>
      </c>
      <c r="M364" s="393"/>
      <c r="N364" s="387">
        <f t="shared" si="973"/>
        <v>0</v>
      </c>
      <c r="O364" s="393">
        <v>0</v>
      </c>
      <c r="P364" s="387">
        <f t="shared" ref="P364:R364" si="974">IFERROR(O364*$D364,0)</f>
        <v>0</v>
      </c>
      <c r="Q364" s="393">
        <v>0</v>
      </c>
      <c r="R364" s="387">
        <f t="shared" si="974"/>
        <v>0</v>
      </c>
    </row>
    <row r="365" spans="1:18" s="197" customFormat="1" hidden="1" outlineLevel="1">
      <c r="A365" s="208"/>
      <c r="B365" s="359" t="s">
        <v>1188</v>
      </c>
      <c r="C365" s="208"/>
      <c r="D365" s="221"/>
      <c r="E365" s="384"/>
      <c r="F365" s="384"/>
      <c r="G365" s="401"/>
      <c r="H365" s="387">
        <f t="shared" si="826"/>
        <v>0</v>
      </c>
      <c r="I365" s="401"/>
      <c r="J365" s="387">
        <f t="shared" ref="J365" si="975">IFERROR(I365*$D365,0)</f>
        <v>0</v>
      </c>
      <c r="K365" s="401">
        <v>0</v>
      </c>
      <c r="L365" s="387">
        <f t="shared" ref="L365:N365" si="976">IFERROR(K365*$D365,0)</f>
        <v>0</v>
      </c>
      <c r="M365" s="401"/>
      <c r="N365" s="387">
        <f t="shared" si="976"/>
        <v>0</v>
      </c>
      <c r="O365" s="401">
        <v>0</v>
      </c>
      <c r="P365" s="387">
        <f t="shared" ref="P365:R365" si="977">IFERROR(O365*$D365,0)</f>
        <v>0</v>
      </c>
      <c r="Q365" s="401">
        <v>0</v>
      </c>
      <c r="R365" s="387">
        <f t="shared" si="977"/>
        <v>0</v>
      </c>
    </row>
    <row r="366" spans="1:18" s="197" customFormat="1" hidden="1" outlineLevel="1">
      <c r="A366" s="208"/>
      <c r="B366" s="229" t="s">
        <v>1189</v>
      </c>
      <c r="C366" s="208" t="s">
        <v>15</v>
      </c>
      <c r="D366" s="221"/>
      <c r="E366" s="384"/>
      <c r="F366" s="384"/>
      <c r="G366" s="384">
        <v>4380</v>
      </c>
      <c r="H366" s="387">
        <f t="shared" si="826"/>
        <v>0</v>
      </c>
      <c r="I366" s="384">
        <v>5750</v>
      </c>
      <c r="J366" s="387">
        <f t="shared" ref="J366" si="978">IFERROR(I366*$D366,0)</f>
        <v>0</v>
      </c>
      <c r="K366" s="384">
        <v>14144</v>
      </c>
      <c r="L366" s="387">
        <f t="shared" ref="L366:N366" si="979">IFERROR(K366*$D366,0)</f>
        <v>0</v>
      </c>
      <c r="M366" s="384"/>
      <c r="N366" s="387">
        <f t="shared" si="979"/>
        <v>0</v>
      </c>
      <c r="O366" s="384">
        <v>5750</v>
      </c>
      <c r="P366" s="387">
        <f t="shared" ref="P366:R366" si="980">IFERROR(O366*$D366,0)</f>
        <v>0</v>
      </c>
      <c r="Q366" s="384">
        <v>5750</v>
      </c>
      <c r="R366" s="387">
        <f t="shared" si="980"/>
        <v>0</v>
      </c>
    </row>
    <row r="367" spans="1:18" s="197" customFormat="1" hidden="1" outlineLevel="1">
      <c r="A367" s="208"/>
      <c r="B367" s="229"/>
      <c r="C367" s="208"/>
      <c r="D367" s="221"/>
      <c r="E367" s="384"/>
      <c r="F367" s="384"/>
      <c r="G367" s="401"/>
      <c r="H367" s="387">
        <f t="shared" si="826"/>
        <v>0</v>
      </c>
      <c r="I367" s="401"/>
      <c r="J367" s="387">
        <f t="shared" ref="J367" si="981">IFERROR(I367*$D367,0)</f>
        <v>0</v>
      </c>
      <c r="K367" s="401">
        <v>0</v>
      </c>
      <c r="L367" s="387">
        <f t="shared" ref="L367:N367" si="982">IFERROR(K367*$D367,0)</f>
        <v>0</v>
      </c>
      <c r="M367" s="401"/>
      <c r="N367" s="387">
        <f t="shared" si="982"/>
        <v>0</v>
      </c>
      <c r="O367" s="401">
        <v>0</v>
      </c>
      <c r="P367" s="387">
        <f t="shared" ref="P367:R367" si="983">IFERROR(O367*$D367,0)</f>
        <v>0</v>
      </c>
      <c r="Q367" s="401">
        <v>0</v>
      </c>
      <c r="R367" s="387">
        <f t="shared" si="983"/>
        <v>0</v>
      </c>
    </row>
    <row r="368" spans="1:18" s="197" customFormat="1" hidden="1" outlineLevel="1">
      <c r="A368" s="362">
        <v>2.1</v>
      </c>
      <c r="B368" s="341" t="s">
        <v>1190</v>
      </c>
      <c r="C368" s="208"/>
      <c r="D368" s="221"/>
      <c r="E368" s="384"/>
      <c r="F368" s="384"/>
      <c r="G368" s="401"/>
      <c r="H368" s="387">
        <f t="shared" si="826"/>
        <v>0</v>
      </c>
      <c r="I368" s="401"/>
      <c r="J368" s="387">
        <f t="shared" ref="J368" si="984">IFERROR(I368*$D368,0)</f>
        <v>0</v>
      </c>
      <c r="K368" s="401">
        <v>0</v>
      </c>
      <c r="L368" s="387">
        <f t="shared" ref="L368:N368" si="985">IFERROR(K368*$D368,0)</f>
        <v>0</v>
      </c>
      <c r="M368" s="401"/>
      <c r="N368" s="387">
        <f t="shared" si="985"/>
        <v>0</v>
      </c>
      <c r="O368" s="401">
        <v>0</v>
      </c>
      <c r="P368" s="387">
        <f t="shared" ref="P368:R368" si="986">IFERROR(O368*$D368,0)</f>
        <v>0</v>
      </c>
      <c r="Q368" s="401">
        <v>0</v>
      </c>
      <c r="R368" s="387">
        <f t="shared" si="986"/>
        <v>0</v>
      </c>
    </row>
    <row r="369" spans="1:18" s="197" customFormat="1" hidden="1" outlineLevel="1">
      <c r="A369" s="208"/>
      <c r="B369" s="229"/>
      <c r="C369" s="208"/>
      <c r="D369" s="221"/>
      <c r="E369" s="384"/>
      <c r="F369" s="384"/>
      <c r="G369" s="401"/>
      <c r="H369" s="387">
        <f t="shared" si="826"/>
        <v>0</v>
      </c>
      <c r="I369" s="401"/>
      <c r="J369" s="387">
        <f t="shared" ref="J369" si="987">IFERROR(I369*$D369,0)</f>
        <v>0</v>
      </c>
      <c r="K369" s="401">
        <v>0</v>
      </c>
      <c r="L369" s="387">
        <f t="shared" ref="L369:N369" si="988">IFERROR(K369*$D369,0)</f>
        <v>0</v>
      </c>
      <c r="M369" s="401"/>
      <c r="N369" s="387">
        <f t="shared" si="988"/>
        <v>0</v>
      </c>
      <c r="O369" s="401">
        <v>0</v>
      </c>
      <c r="P369" s="387">
        <f t="shared" ref="P369:R369" si="989">IFERROR(O369*$D369,0)</f>
        <v>0</v>
      </c>
      <c r="Q369" s="401">
        <v>0</v>
      </c>
      <c r="R369" s="387">
        <f t="shared" si="989"/>
        <v>0</v>
      </c>
    </row>
    <row r="370" spans="1:18" s="197" customFormat="1" ht="38.25" hidden="1" outlineLevel="1">
      <c r="A370" s="208"/>
      <c r="B370" s="210" t="s">
        <v>1191</v>
      </c>
      <c r="C370" s="208" t="s">
        <v>15</v>
      </c>
      <c r="D370" s="221"/>
      <c r="E370" s="384"/>
      <c r="F370" s="384"/>
      <c r="G370" s="384">
        <v>4380</v>
      </c>
      <c r="H370" s="387">
        <f t="shared" si="826"/>
        <v>0</v>
      </c>
      <c r="I370" s="384">
        <v>4830</v>
      </c>
      <c r="J370" s="387">
        <f t="shared" ref="J370" si="990">IFERROR(I370*$D370,0)</f>
        <v>0</v>
      </c>
      <c r="K370" s="384">
        <v>17000</v>
      </c>
      <c r="L370" s="387">
        <f t="shared" ref="L370:N370" si="991">IFERROR(K370*$D370,0)</f>
        <v>0</v>
      </c>
      <c r="M370" s="384"/>
      <c r="N370" s="387">
        <f t="shared" si="991"/>
        <v>0</v>
      </c>
      <c r="O370" s="384">
        <v>4830</v>
      </c>
      <c r="P370" s="387">
        <f t="shared" ref="P370:R370" si="992">IFERROR(O370*$D370,0)</f>
        <v>0</v>
      </c>
      <c r="Q370" s="384">
        <v>4830</v>
      </c>
      <c r="R370" s="387">
        <f t="shared" si="992"/>
        <v>0</v>
      </c>
    </row>
    <row r="371" spans="1:18" s="197" customFormat="1" hidden="1" outlineLevel="1">
      <c r="A371" s="208"/>
      <c r="B371" s="229"/>
      <c r="C371" s="208"/>
      <c r="D371" s="221"/>
      <c r="E371" s="384"/>
      <c r="F371" s="384"/>
      <c r="G371" s="401"/>
      <c r="H371" s="387">
        <f t="shared" si="826"/>
        <v>0</v>
      </c>
      <c r="I371" s="401"/>
      <c r="J371" s="387">
        <f t="shared" ref="J371" si="993">IFERROR(I371*$D371,0)</f>
        <v>0</v>
      </c>
      <c r="K371" s="401">
        <v>0</v>
      </c>
      <c r="L371" s="387">
        <f t="shared" ref="L371:N371" si="994">IFERROR(K371*$D371,0)</f>
        <v>0</v>
      </c>
      <c r="M371" s="401"/>
      <c r="N371" s="387">
        <f t="shared" si="994"/>
        <v>0</v>
      </c>
      <c r="O371" s="401">
        <v>0</v>
      </c>
      <c r="P371" s="387">
        <f t="shared" ref="P371:R371" si="995">IFERROR(O371*$D371,0)</f>
        <v>0</v>
      </c>
      <c r="Q371" s="401">
        <v>0</v>
      </c>
      <c r="R371" s="387">
        <f t="shared" si="995"/>
        <v>0</v>
      </c>
    </row>
    <row r="372" spans="1:18" s="197" customFormat="1" hidden="1" outlineLevel="1">
      <c r="A372" s="208">
        <v>2.11</v>
      </c>
      <c r="B372" s="341" t="s">
        <v>487</v>
      </c>
      <c r="C372" s="208"/>
      <c r="D372" s="221"/>
      <c r="E372" s="384"/>
      <c r="F372" s="384"/>
      <c r="G372" s="401"/>
      <c r="H372" s="387">
        <f t="shared" si="826"/>
        <v>0</v>
      </c>
      <c r="I372" s="401"/>
      <c r="J372" s="387">
        <f t="shared" ref="J372" si="996">IFERROR(I372*$D372,0)</f>
        <v>0</v>
      </c>
      <c r="K372" s="401">
        <v>0</v>
      </c>
      <c r="L372" s="387">
        <f t="shared" ref="L372:N372" si="997">IFERROR(K372*$D372,0)</f>
        <v>0</v>
      </c>
      <c r="M372" s="401"/>
      <c r="N372" s="387">
        <f t="shared" si="997"/>
        <v>0</v>
      </c>
      <c r="O372" s="401">
        <v>0</v>
      </c>
      <c r="P372" s="387">
        <f t="shared" ref="P372:R372" si="998">IFERROR(O372*$D372,0)</f>
        <v>0</v>
      </c>
      <c r="Q372" s="401">
        <v>0</v>
      </c>
      <c r="R372" s="387">
        <f t="shared" si="998"/>
        <v>0</v>
      </c>
    </row>
    <row r="373" spans="1:18" s="197" customFormat="1" ht="76.5" hidden="1" outlineLevel="1">
      <c r="A373" s="208"/>
      <c r="B373" s="210" t="s">
        <v>1572</v>
      </c>
      <c r="C373" s="208"/>
      <c r="D373" s="221"/>
      <c r="E373" s="384"/>
      <c r="F373" s="384"/>
      <c r="G373" s="401"/>
      <c r="H373" s="387">
        <f t="shared" si="826"/>
        <v>0</v>
      </c>
      <c r="I373" s="401"/>
      <c r="J373" s="387">
        <f t="shared" ref="J373" si="999">IFERROR(I373*$D373,0)</f>
        <v>0</v>
      </c>
      <c r="K373" s="401">
        <v>0</v>
      </c>
      <c r="L373" s="387">
        <f t="shared" ref="L373:N373" si="1000">IFERROR(K373*$D373,0)</f>
        <v>0</v>
      </c>
      <c r="M373" s="401"/>
      <c r="N373" s="387">
        <f t="shared" si="1000"/>
        <v>0</v>
      </c>
      <c r="O373" s="401">
        <v>0</v>
      </c>
      <c r="P373" s="387">
        <f t="shared" ref="P373:R373" si="1001">IFERROR(O373*$D373,0)</f>
        <v>0</v>
      </c>
      <c r="Q373" s="401">
        <v>0</v>
      </c>
      <c r="R373" s="387">
        <f t="shared" si="1001"/>
        <v>0</v>
      </c>
    </row>
    <row r="374" spans="1:18" s="197" customFormat="1" hidden="1" outlineLevel="1">
      <c r="A374" s="208" t="s">
        <v>195</v>
      </c>
      <c r="B374" s="229" t="s">
        <v>1182</v>
      </c>
      <c r="C374" s="208" t="s">
        <v>15</v>
      </c>
      <c r="D374" s="221"/>
      <c r="E374" s="384"/>
      <c r="F374" s="384"/>
      <c r="G374" s="384">
        <v>231250</v>
      </c>
      <c r="H374" s="387">
        <f t="shared" si="826"/>
        <v>0</v>
      </c>
      <c r="I374" s="384">
        <v>155250</v>
      </c>
      <c r="J374" s="387">
        <f t="shared" ref="J374" si="1002">IFERROR(I374*$D374,0)</f>
        <v>0</v>
      </c>
      <c r="K374" s="384">
        <v>178160</v>
      </c>
      <c r="L374" s="387">
        <f t="shared" ref="L374:N374" si="1003">IFERROR(K374*$D374,0)</f>
        <v>0</v>
      </c>
      <c r="M374" s="384"/>
      <c r="N374" s="387">
        <f t="shared" si="1003"/>
        <v>0</v>
      </c>
      <c r="O374" s="384">
        <v>155250</v>
      </c>
      <c r="P374" s="387">
        <f t="shared" ref="P374:R374" si="1004">IFERROR(O374*$D374,0)</f>
        <v>0</v>
      </c>
      <c r="Q374" s="384">
        <v>155250</v>
      </c>
      <c r="R374" s="387">
        <f t="shared" si="1004"/>
        <v>0</v>
      </c>
    </row>
    <row r="375" spans="1:18" s="197" customFormat="1" hidden="1" outlineLevel="1">
      <c r="A375" s="208" t="s">
        <v>196</v>
      </c>
      <c r="B375" s="229" t="s">
        <v>1183</v>
      </c>
      <c r="C375" s="208" t="s">
        <v>15</v>
      </c>
      <c r="D375" s="221" t="s">
        <v>1410</v>
      </c>
      <c r="E375" s="384"/>
      <c r="F375" s="384"/>
      <c r="G375" s="401"/>
      <c r="H375" s="387">
        <f t="shared" si="826"/>
        <v>0</v>
      </c>
      <c r="I375" s="401">
        <v>143750</v>
      </c>
      <c r="J375" s="387">
        <f t="shared" ref="J375" si="1005">IFERROR(I375*$D375,0)</f>
        <v>0</v>
      </c>
      <c r="K375" s="401">
        <v>149600</v>
      </c>
      <c r="L375" s="387">
        <f t="shared" ref="L375:N375" si="1006">IFERROR(K375*$D375,0)</f>
        <v>0</v>
      </c>
      <c r="M375" s="401"/>
      <c r="N375" s="387">
        <f t="shared" si="1006"/>
        <v>0</v>
      </c>
      <c r="O375" s="401">
        <v>143750</v>
      </c>
      <c r="P375" s="387">
        <f t="shared" ref="P375:R375" si="1007">IFERROR(O375*$D375,0)</f>
        <v>0</v>
      </c>
      <c r="Q375" s="401">
        <v>143750</v>
      </c>
      <c r="R375" s="387">
        <f t="shared" si="1007"/>
        <v>0</v>
      </c>
    </row>
    <row r="376" spans="1:18" s="197" customFormat="1" hidden="1" outlineLevel="1">
      <c r="A376" s="208"/>
      <c r="B376" s="229"/>
      <c r="C376" s="208"/>
      <c r="D376" s="221"/>
      <c r="E376" s="384"/>
      <c r="F376" s="384"/>
      <c r="G376" s="401"/>
      <c r="H376" s="387">
        <f t="shared" si="826"/>
        <v>0</v>
      </c>
      <c r="I376" s="401"/>
      <c r="J376" s="387">
        <f t="shared" ref="J376" si="1008">IFERROR(I376*$D376,0)</f>
        <v>0</v>
      </c>
      <c r="K376" s="401">
        <v>0</v>
      </c>
      <c r="L376" s="387">
        <f t="shared" ref="L376:N376" si="1009">IFERROR(K376*$D376,0)</f>
        <v>0</v>
      </c>
      <c r="M376" s="401"/>
      <c r="N376" s="387">
        <f t="shared" si="1009"/>
        <v>0</v>
      </c>
      <c r="O376" s="401">
        <v>0</v>
      </c>
      <c r="P376" s="387">
        <f t="shared" ref="P376:R376" si="1010">IFERROR(O376*$D376,0)</f>
        <v>0</v>
      </c>
      <c r="Q376" s="401">
        <v>0</v>
      </c>
      <c r="R376" s="387">
        <f t="shared" si="1010"/>
        <v>0</v>
      </c>
    </row>
    <row r="377" spans="1:18" s="366" customFormat="1" ht="89.25" hidden="1" outlineLevel="1">
      <c r="A377" s="363">
        <v>2.12</v>
      </c>
      <c r="B377" s="364" t="s">
        <v>1874</v>
      </c>
      <c r="C377" s="365"/>
      <c r="D377" s="432"/>
      <c r="E377" s="385"/>
      <c r="F377" s="385"/>
      <c r="G377" s="403"/>
      <c r="H377" s="387">
        <f t="shared" si="826"/>
        <v>0</v>
      </c>
      <c r="I377" s="403"/>
      <c r="J377" s="387">
        <f t="shared" ref="J377" si="1011">IFERROR(I377*$D377,0)</f>
        <v>0</v>
      </c>
      <c r="K377" s="403">
        <v>0</v>
      </c>
      <c r="L377" s="387">
        <f t="shared" ref="L377:N377" si="1012">IFERROR(K377*$D377,0)</f>
        <v>0</v>
      </c>
      <c r="M377" s="403"/>
      <c r="N377" s="387">
        <f t="shared" si="1012"/>
        <v>0</v>
      </c>
      <c r="O377" s="403">
        <v>0</v>
      </c>
      <c r="P377" s="387">
        <f t="shared" ref="P377:R377" si="1013">IFERROR(O377*$D377,0)</f>
        <v>0</v>
      </c>
      <c r="Q377" s="403">
        <v>0</v>
      </c>
      <c r="R377" s="387">
        <f t="shared" si="1013"/>
        <v>0</v>
      </c>
    </row>
    <row r="378" spans="1:18" s="197" customFormat="1" hidden="1" outlineLevel="1">
      <c r="A378" s="208" t="s">
        <v>195</v>
      </c>
      <c r="B378" s="229" t="s">
        <v>1182</v>
      </c>
      <c r="C378" s="208" t="s">
        <v>15</v>
      </c>
      <c r="D378" s="221" t="s">
        <v>1410</v>
      </c>
      <c r="E378" s="384"/>
      <c r="F378" s="384"/>
      <c r="G378" s="384"/>
      <c r="H378" s="387">
        <f t="shared" si="826"/>
        <v>0</v>
      </c>
      <c r="I378" s="384">
        <v>138000</v>
      </c>
      <c r="J378" s="387">
        <f t="shared" ref="J378" si="1014">IFERROR(I378*$D378,0)</f>
        <v>0</v>
      </c>
      <c r="K378" s="384">
        <v>192440</v>
      </c>
      <c r="L378" s="387">
        <f t="shared" ref="L378:N378" si="1015">IFERROR(K378*$D378,0)</f>
        <v>0</v>
      </c>
      <c r="M378" s="384"/>
      <c r="N378" s="387">
        <f t="shared" si="1015"/>
        <v>0</v>
      </c>
      <c r="O378" s="384">
        <v>138000</v>
      </c>
      <c r="P378" s="387">
        <f t="shared" ref="P378:R378" si="1016">IFERROR(O378*$D378,0)</f>
        <v>0</v>
      </c>
      <c r="Q378" s="384">
        <v>138000</v>
      </c>
      <c r="R378" s="387">
        <f t="shared" si="1016"/>
        <v>0</v>
      </c>
    </row>
    <row r="379" spans="1:18" s="197" customFormat="1" hidden="1" outlineLevel="1">
      <c r="A379" s="208" t="s">
        <v>196</v>
      </c>
      <c r="B379" s="229" t="s">
        <v>1183</v>
      </c>
      <c r="C379" s="208" t="s">
        <v>15</v>
      </c>
      <c r="D379" s="221"/>
      <c r="E379" s="384"/>
      <c r="F379" s="384"/>
      <c r="G379" s="384">
        <v>118910</v>
      </c>
      <c r="H379" s="387">
        <f t="shared" si="826"/>
        <v>0</v>
      </c>
      <c r="I379" s="384">
        <v>109250</v>
      </c>
      <c r="J379" s="387">
        <f t="shared" ref="J379" si="1017">IFERROR(I379*$D379,0)</f>
        <v>0</v>
      </c>
      <c r="K379" s="384">
        <v>149600</v>
      </c>
      <c r="L379" s="387">
        <f t="shared" ref="L379:N379" si="1018">IFERROR(K379*$D379,0)</f>
        <v>0</v>
      </c>
      <c r="M379" s="384"/>
      <c r="N379" s="387">
        <f t="shared" si="1018"/>
        <v>0</v>
      </c>
      <c r="O379" s="384">
        <v>109250</v>
      </c>
      <c r="P379" s="387">
        <f t="shared" ref="P379:R379" si="1019">IFERROR(O379*$D379,0)</f>
        <v>0</v>
      </c>
      <c r="Q379" s="384">
        <v>109250</v>
      </c>
      <c r="R379" s="387">
        <f t="shared" si="1019"/>
        <v>0</v>
      </c>
    </row>
    <row r="380" spans="1:18" s="197" customFormat="1" hidden="1" outlineLevel="1">
      <c r="A380" s="208" t="s">
        <v>197</v>
      </c>
      <c r="B380" s="229" t="s">
        <v>1192</v>
      </c>
      <c r="C380" s="208" t="s">
        <v>15</v>
      </c>
      <c r="D380" s="221" t="s">
        <v>1410</v>
      </c>
      <c r="E380" s="384"/>
      <c r="F380" s="384"/>
      <c r="G380" s="384"/>
      <c r="H380" s="387">
        <f t="shared" ref="H380:H443" si="1020">IFERROR(G380*$D380,0)</f>
        <v>0</v>
      </c>
      <c r="I380" s="384">
        <v>102350</v>
      </c>
      <c r="J380" s="387">
        <f t="shared" ref="J380" si="1021">IFERROR(I380*$D380,0)</f>
        <v>0</v>
      </c>
      <c r="K380" s="384">
        <v>119000</v>
      </c>
      <c r="L380" s="387">
        <f t="shared" ref="L380:N380" si="1022">IFERROR(K380*$D380,0)</f>
        <v>0</v>
      </c>
      <c r="M380" s="384"/>
      <c r="N380" s="387">
        <f t="shared" si="1022"/>
        <v>0</v>
      </c>
      <c r="O380" s="384">
        <v>102350</v>
      </c>
      <c r="P380" s="387">
        <f t="shared" ref="P380:R380" si="1023">IFERROR(O380*$D380,0)</f>
        <v>0</v>
      </c>
      <c r="Q380" s="384">
        <v>102350</v>
      </c>
      <c r="R380" s="387">
        <f t="shared" si="1023"/>
        <v>0</v>
      </c>
    </row>
    <row r="381" spans="1:18" s="366" customFormat="1" hidden="1" outlineLevel="1">
      <c r="A381" s="363"/>
      <c r="B381" s="364"/>
      <c r="C381" s="365"/>
      <c r="D381" s="432"/>
      <c r="E381" s="385"/>
      <c r="F381" s="385"/>
      <c r="G381" s="403"/>
      <c r="H381" s="387">
        <f t="shared" si="1020"/>
        <v>0</v>
      </c>
      <c r="I381" s="403"/>
      <c r="J381" s="387">
        <f t="shared" ref="J381" si="1024">IFERROR(I381*$D381,0)</f>
        <v>0</v>
      </c>
      <c r="K381" s="403">
        <v>0</v>
      </c>
      <c r="L381" s="387">
        <f t="shared" ref="L381:N381" si="1025">IFERROR(K381*$D381,0)</f>
        <v>0</v>
      </c>
      <c r="M381" s="403"/>
      <c r="N381" s="387">
        <f t="shared" si="1025"/>
        <v>0</v>
      </c>
      <c r="O381" s="403">
        <v>0</v>
      </c>
      <c r="P381" s="387">
        <f t="shared" ref="P381:R381" si="1026">IFERROR(O381*$D381,0)</f>
        <v>0</v>
      </c>
      <c r="Q381" s="403">
        <v>0</v>
      </c>
      <c r="R381" s="387">
        <f t="shared" si="1026"/>
        <v>0</v>
      </c>
    </row>
    <row r="382" spans="1:18" s="197" customFormat="1" hidden="1" outlineLevel="1">
      <c r="A382" s="350">
        <v>2.13</v>
      </c>
      <c r="B382" s="367" t="s">
        <v>1193</v>
      </c>
      <c r="C382" s="208"/>
      <c r="D382" s="221"/>
      <c r="E382" s="384"/>
      <c r="F382" s="384"/>
      <c r="G382" s="393"/>
      <c r="H382" s="387">
        <f t="shared" si="1020"/>
        <v>0</v>
      </c>
      <c r="I382" s="393"/>
      <c r="J382" s="387">
        <f t="shared" ref="J382" si="1027">IFERROR(I382*$D382,0)</f>
        <v>0</v>
      </c>
      <c r="K382" s="393">
        <v>0</v>
      </c>
      <c r="L382" s="387">
        <f t="shared" ref="L382:N382" si="1028">IFERROR(K382*$D382,0)</f>
        <v>0</v>
      </c>
      <c r="M382" s="393"/>
      <c r="N382" s="387">
        <f t="shared" si="1028"/>
        <v>0</v>
      </c>
      <c r="O382" s="393">
        <v>0</v>
      </c>
      <c r="P382" s="387">
        <f t="shared" ref="P382:R382" si="1029">IFERROR(O382*$D382,0)</f>
        <v>0</v>
      </c>
      <c r="Q382" s="393">
        <v>0</v>
      </c>
      <c r="R382" s="387">
        <f t="shared" si="1029"/>
        <v>0</v>
      </c>
    </row>
    <row r="383" spans="1:18" s="197" customFormat="1" hidden="1" outlineLevel="1">
      <c r="A383" s="360"/>
      <c r="B383" s="210"/>
      <c r="C383" s="208"/>
      <c r="D383" s="425"/>
      <c r="E383" s="383"/>
      <c r="F383" s="383"/>
      <c r="G383" s="393"/>
      <c r="H383" s="387">
        <f t="shared" si="1020"/>
        <v>0</v>
      </c>
      <c r="I383" s="393"/>
      <c r="J383" s="387">
        <f t="shared" ref="J383" si="1030">IFERROR(I383*$D383,0)</f>
        <v>0</v>
      </c>
      <c r="K383" s="393">
        <v>0</v>
      </c>
      <c r="L383" s="387">
        <f t="shared" ref="L383:N383" si="1031">IFERROR(K383*$D383,0)</f>
        <v>0</v>
      </c>
      <c r="M383" s="393"/>
      <c r="N383" s="387">
        <f t="shared" si="1031"/>
        <v>0</v>
      </c>
      <c r="O383" s="393">
        <v>0</v>
      </c>
      <c r="P383" s="387">
        <f t="shared" ref="P383:R383" si="1032">IFERROR(O383*$D383,0)</f>
        <v>0</v>
      </c>
      <c r="Q383" s="393">
        <v>0</v>
      </c>
      <c r="R383" s="387">
        <f t="shared" si="1032"/>
        <v>0</v>
      </c>
    </row>
    <row r="384" spans="1:18" s="197" customFormat="1" hidden="1" outlineLevel="1">
      <c r="A384" s="360"/>
      <c r="B384" s="521" t="s">
        <v>1194</v>
      </c>
      <c r="C384" s="208"/>
      <c r="D384" s="425"/>
      <c r="E384" s="383"/>
      <c r="F384" s="383"/>
      <c r="G384" s="393"/>
      <c r="H384" s="387">
        <f t="shared" si="1020"/>
        <v>0</v>
      </c>
      <c r="I384" s="393"/>
      <c r="J384" s="387">
        <f t="shared" ref="J384" si="1033">IFERROR(I384*$D384,0)</f>
        <v>0</v>
      </c>
      <c r="K384" s="393">
        <v>0</v>
      </c>
      <c r="L384" s="387">
        <f t="shared" ref="L384:N384" si="1034">IFERROR(K384*$D384,0)</f>
        <v>0</v>
      </c>
      <c r="M384" s="393"/>
      <c r="N384" s="387">
        <f t="shared" si="1034"/>
        <v>0</v>
      </c>
      <c r="O384" s="393">
        <v>0</v>
      </c>
      <c r="P384" s="387">
        <f t="shared" ref="P384:R384" si="1035">IFERROR(O384*$D384,0)</f>
        <v>0</v>
      </c>
      <c r="Q384" s="393">
        <v>0</v>
      </c>
      <c r="R384" s="387">
        <f t="shared" si="1035"/>
        <v>0</v>
      </c>
    </row>
    <row r="385" spans="1:18" s="197" customFormat="1" hidden="1" outlineLevel="1">
      <c r="A385" s="360"/>
      <c r="B385" s="522"/>
      <c r="C385" s="208" t="s">
        <v>1195</v>
      </c>
      <c r="D385" s="221"/>
      <c r="E385" s="384"/>
      <c r="F385" s="384"/>
      <c r="G385" s="401"/>
      <c r="H385" s="387">
        <f t="shared" si="1020"/>
        <v>0</v>
      </c>
      <c r="I385" s="401">
        <v>57500</v>
      </c>
      <c r="J385" s="387">
        <f t="shared" ref="J385" si="1036">IFERROR(I385*$D385,0)</f>
        <v>0</v>
      </c>
      <c r="K385" s="401">
        <v>42840</v>
      </c>
      <c r="L385" s="387">
        <f t="shared" ref="L385:N385" si="1037">IFERROR(K385*$D385,0)</f>
        <v>0</v>
      </c>
      <c r="M385" s="401"/>
      <c r="N385" s="387">
        <f t="shared" si="1037"/>
        <v>0</v>
      </c>
      <c r="O385" s="401">
        <v>57500</v>
      </c>
      <c r="P385" s="387">
        <f t="shared" ref="P385:R385" si="1038">IFERROR(O385*$D385,0)</f>
        <v>0</v>
      </c>
      <c r="Q385" s="401">
        <v>57500</v>
      </c>
      <c r="R385" s="387">
        <f t="shared" si="1038"/>
        <v>0</v>
      </c>
    </row>
    <row r="386" spans="1:18" s="197" customFormat="1" hidden="1" outlineLevel="1">
      <c r="A386" s="209"/>
      <c r="B386" s="340" t="s">
        <v>1196</v>
      </c>
      <c r="C386" s="209"/>
      <c r="D386" s="425"/>
      <c r="E386" s="383"/>
      <c r="F386" s="383"/>
      <c r="G386" s="383"/>
      <c r="H386" s="387">
        <f t="shared" si="1020"/>
        <v>0</v>
      </c>
      <c r="I386" s="383"/>
      <c r="J386" s="387">
        <f t="shared" ref="J386" si="1039">IFERROR(I386*$D386,0)</f>
        <v>0</v>
      </c>
      <c r="K386" s="383"/>
      <c r="L386" s="387">
        <f t="shared" ref="L386:N386" si="1040">IFERROR(K386*$D386,0)</f>
        <v>0</v>
      </c>
      <c r="M386" s="383"/>
      <c r="N386" s="387">
        <f t="shared" si="1040"/>
        <v>0</v>
      </c>
      <c r="O386" s="383">
        <v>0</v>
      </c>
      <c r="P386" s="387">
        <f t="shared" ref="P386:R386" si="1041">IFERROR(O386*$D386,0)</f>
        <v>0</v>
      </c>
      <c r="Q386" s="383">
        <v>0</v>
      </c>
      <c r="R386" s="387">
        <f t="shared" si="1041"/>
        <v>0</v>
      </c>
    </row>
    <row r="387" spans="1:18" s="197" customFormat="1" hidden="1" outlineLevel="1">
      <c r="A387" s="209"/>
      <c r="B387" s="340"/>
      <c r="C387" s="209"/>
      <c r="D387" s="425"/>
      <c r="E387" s="383"/>
      <c r="F387" s="383"/>
      <c r="G387" s="393"/>
      <c r="H387" s="387">
        <f t="shared" si="1020"/>
        <v>0</v>
      </c>
      <c r="I387" s="393"/>
      <c r="J387" s="387">
        <f t="shared" ref="J387" si="1042">IFERROR(I387*$D387,0)</f>
        <v>0</v>
      </c>
      <c r="K387" s="393"/>
      <c r="L387" s="387">
        <f t="shared" ref="L387:N387" si="1043">IFERROR(K387*$D387,0)</f>
        <v>0</v>
      </c>
      <c r="M387" s="393"/>
      <c r="N387" s="387">
        <f t="shared" si="1043"/>
        <v>0</v>
      </c>
      <c r="O387" s="393">
        <v>0</v>
      </c>
      <c r="P387" s="387">
        <f t="shared" ref="P387:R387" si="1044">IFERROR(O387*$D387,0)</f>
        <v>0</v>
      </c>
      <c r="Q387" s="393">
        <v>0</v>
      </c>
      <c r="R387" s="387">
        <f t="shared" si="1044"/>
        <v>0</v>
      </c>
    </row>
    <row r="388" spans="1:18" s="197" customFormat="1" hidden="1" outlineLevel="1">
      <c r="A388" s="360">
        <v>3</v>
      </c>
      <c r="B388" s="340" t="s">
        <v>1197</v>
      </c>
      <c r="C388" s="208"/>
      <c r="D388" s="221"/>
      <c r="E388" s="384"/>
      <c r="F388" s="384"/>
      <c r="G388" s="401"/>
      <c r="H388" s="387">
        <f t="shared" si="1020"/>
        <v>0</v>
      </c>
      <c r="I388" s="401"/>
      <c r="J388" s="387">
        <f t="shared" ref="J388" si="1045">IFERROR(I388*$D388,0)</f>
        <v>0</v>
      </c>
      <c r="K388" s="401"/>
      <c r="L388" s="387">
        <f t="shared" ref="L388:N388" si="1046">IFERROR(K388*$D388,0)</f>
        <v>0</v>
      </c>
      <c r="M388" s="401"/>
      <c r="N388" s="387">
        <f t="shared" si="1046"/>
        <v>0</v>
      </c>
      <c r="O388" s="401">
        <v>0</v>
      </c>
      <c r="P388" s="387">
        <f t="shared" ref="P388:R388" si="1047">IFERROR(O388*$D388,0)</f>
        <v>0</v>
      </c>
      <c r="Q388" s="401">
        <v>0</v>
      </c>
      <c r="R388" s="387">
        <f t="shared" si="1047"/>
        <v>0</v>
      </c>
    </row>
    <row r="389" spans="1:18" s="197" customFormat="1" hidden="1" outlineLevel="1">
      <c r="A389" s="208"/>
      <c r="B389" s="359"/>
      <c r="C389" s="208"/>
      <c r="D389" s="221"/>
      <c r="E389" s="384"/>
      <c r="F389" s="384"/>
      <c r="G389" s="401"/>
      <c r="H389" s="387">
        <f t="shared" si="1020"/>
        <v>0</v>
      </c>
      <c r="I389" s="401"/>
      <c r="J389" s="387">
        <f t="shared" ref="J389" si="1048">IFERROR(I389*$D389,0)</f>
        <v>0</v>
      </c>
      <c r="K389" s="401"/>
      <c r="L389" s="387">
        <f t="shared" ref="L389:N389" si="1049">IFERROR(K389*$D389,0)</f>
        <v>0</v>
      </c>
      <c r="M389" s="401"/>
      <c r="N389" s="387">
        <f t="shared" si="1049"/>
        <v>0</v>
      </c>
      <c r="O389" s="401">
        <v>0</v>
      </c>
      <c r="P389" s="387">
        <f t="shared" ref="P389:R389" si="1050">IFERROR(O389*$D389,0)</f>
        <v>0</v>
      </c>
      <c r="Q389" s="401">
        <v>0</v>
      </c>
      <c r="R389" s="387">
        <f t="shared" si="1050"/>
        <v>0</v>
      </c>
    </row>
    <row r="390" spans="1:18" s="197" customFormat="1" ht="89.25" hidden="1" outlineLevel="1">
      <c r="A390" s="211">
        <v>3.1</v>
      </c>
      <c r="B390" s="210" t="s">
        <v>1875</v>
      </c>
      <c r="C390" s="208"/>
      <c r="D390" s="243"/>
      <c r="E390" s="385"/>
      <c r="F390" s="385"/>
      <c r="G390" s="403"/>
      <c r="H390" s="387">
        <f t="shared" si="1020"/>
        <v>0</v>
      </c>
      <c r="I390" s="403"/>
      <c r="J390" s="387">
        <f t="shared" ref="J390" si="1051">IFERROR(I390*$D390,0)</f>
        <v>0</v>
      </c>
      <c r="K390" s="403"/>
      <c r="L390" s="387">
        <f t="shared" ref="L390:N390" si="1052">IFERROR(K390*$D390,0)</f>
        <v>0</v>
      </c>
      <c r="M390" s="403"/>
      <c r="N390" s="387">
        <f t="shared" si="1052"/>
        <v>0</v>
      </c>
      <c r="O390" s="403">
        <v>0</v>
      </c>
      <c r="P390" s="387">
        <f t="shared" ref="P390:R390" si="1053">IFERROR(O390*$D390,0)</f>
        <v>0</v>
      </c>
      <c r="Q390" s="403">
        <v>0</v>
      </c>
      <c r="R390" s="387">
        <f t="shared" si="1053"/>
        <v>0</v>
      </c>
    </row>
    <row r="391" spans="1:18" s="197" customFormat="1" hidden="1" outlineLevel="1">
      <c r="A391" s="211" t="s">
        <v>1198</v>
      </c>
      <c r="B391" s="210" t="s">
        <v>1199</v>
      </c>
      <c r="C391" s="208" t="s">
        <v>1200</v>
      </c>
      <c r="D391" s="431">
        <v>892</v>
      </c>
      <c r="E391" s="389">
        <v>949.0915120730001</v>
      </c>
      <c r="F391" s="389">
        <f t="shared" ref="F391" si="1054">IFERROR(E391*$D391,0)</f>
        <v>846589.62876911613</v>
      </c>
      <c r="G391" s="384">
        <v>1050</v>
      </c>
      <c r="H391" s="387">
        <f t="shared" si="1020"/>
        <v>936600</v>
      </c>
      <c r="I391" s="384">
        <v>1668</v>
      </c>
      <c r="J391" s="387">
        <f t="shared" ref="J391" si="1055">IFERROR(I391*$D391,0)</f>
        <v>1487856</v>
      </c>
      <c r="K391" s="384">
        <v>1436</v>
      </c>
      <c r="L391" s="387">
        <f t="shared" ref="L391:N391" si="1056">IFERROR(K391*$D391,0)</f>
        <v>1280912</v>
      </c>
      <c r="M391" s="384">
        <v>1750</v>
      </c>
      <c r="N391" s="387">
        <f t="shared" si="1056"/>
        <v>1561000</v>
      </c>
      <c r="O391" s="384">
        <v>1505</v>
      </c>
      <c r="P391" s="387">
        <f t="shared" ref="P391:R391" si="1057">IFERROR(O391*$D391,0)</f>
        <v>1342460</v>
      </c>
      <c r="Q391" s="384">
        <v>1505</v>
      </c>
      <c r="R391" s="387">
        <f t="shared" si="1057"/>
        <v>1342460</v>
      </c>
    </row>
    <row r="392" spans="1:18" s="197" customFormat="1" hidden="1" outlineLevel="1">
      <c r="A392" s="211" t="s">
        <v>1201</v>
      </c>
      <c r="B392" s="210" t="s">
        <v>1202</v>
      </c>
      <c r="C392" s="208" t="s">
        <v>1200</v>
      </c>
      <c r="D392" s="431">
        <v>345</v>
      </c>
      <c r="E392" s="389">
        <v>1155.6355973675002</v>
      </c>
      <c r="F392" s="389">
        <f t="shared" ref="F392" si="1058">IFERROR(E392*$D392,0)</f>
        <v>398694.28109178756</v>
      </c>
      <c r="G392" s="384">
        <v>1175</v>
      </c>
      <c r="H392" s="387">
        <f t="shared" si="1020"/>
        <v>405375</v>
      </c>
      <c r="I392" s="384">
        <v>1840</v>
      </c>
      <c r="J392" s="387">
        <f t="shared" ref="J392" si="1059">IFERROR(I392*$D392,0)</f>
        <v>634800</v>
      </c>
      <c r="K392" s="384">
        <v>1720</v>
      </c>
      <c r="L392" s="387">
        <f t="shared" ref="L392:N392" si="1060">IFERROR(K392*$D392,0)</f>
        <v>593400</v>
      </c>
      <c r="M392" s="384">
        <v>1820</v>
      </c>
      <c r="N392" s="387">
        <f t="shared" si="1060"/>
        <v>627900</v>
      </c>
      <c r="O392" s="384">
        <v>1665</v>
      </c>
      <c r="P392" s="387">
        <f t="shared" ref="P392:R392" si="1061">IFERROR(O392*$D392,0)</f>
        <v>574425</v>
      </c>
      <c r="Q392" s="384">
        <v>1665</v>
      </c>
      <c r="R392" s="387">
        <f t="shared" si="1061"/>
        <v>574425</v>
      </c>
    </row>
    <row r="393" spans="1:18" s="197" customFormat="1" hidden="1" outlineLevel="1">
      <c r="A393" s="211" t="s">
        <v>1203</v>
      </c>
      <c r="B393" s="210" t="s">
        <v>1204</v>
      </c>
      <c r="C393" s="208" t="s">
        <v>1200</v>
      </c>
      <c r="D393" s="431">
        <v>60</v>
      </c>
      <c r="E393" s="389">
        <v>1371.0367565374997</v>
      </c>
      <c r="F393" s="389">
        <f t="shared" ref="F393" si="1062">IFERROR(E393*$D393,0)</f>
        <v>82262.205392249991</v>
      </c>
      <c r="G393" s="384">
        <v>1360</v>
      </c>
      <c r="H393" s="387">
        <f t="shared" si="1020"/>
        <v>81600</v>
      </c>
      <c r="I393" s="384">
        <v>2185</v>
      </c>
      <c r="J393" s="387">
        <f t="shared" ref="J393" si="1063">IFERROR(I393*$D393,0)</f>
        <v>131100</v>
      </c>
      <c r="K393" s="384">
        <v>2075.5</v>
      </c>
      <c r="L393" s="387">
        <f t="shared" ref="L393:N393" si="1064">IFERROR(K393*$D393,0)</f>
        <v>124530</v>
      </c>
      <c r="M393" s="384">
        <v>2030</v>
      </c>
      <c r="N393" s="387">
        <f t="shared" si="1064"/>
        <v>121800</v>
      </c>
      <c r="O393" s="384">
        <v>1971</v>
      </c>
      <c r="P393" s="387">
        <f t="shared" ref="P393:R393" si="1065">IFERROR(O393*$D393,0)</f>
        <v>118260</v>
      </c>
      <c r="Q393" s="384">
        <v>1971</v>
      </c>
      <c r="R393" s="387">
        <f t="shared" si="1065"/>
        <v>118260</v>
      </c>
    </row>
    <row r="394" spans="1:18" s="197" customFormat="1" hidden="1" outlineLevel="1">
      <c r="A394" s="211" t="s">
        <v>1205</v>
      </c>
      <c r="B394" s="210" t="s">
        <v>1206</v>
      </c>
      <c r="C394" s="208" t="s">
        <v>1200</v>
      </c>
      <c r="D394" s="431">
        <v>60</v>
      </c>
      <c r="E394" s="389">
        <v>1543.7959157075004</v>
      </c>
      <c r="F394" s="389">
        <f t="shared" ref="F394" si="1066">IFERROR(E394*$D394,0)</f>
        <v>92627.754942450018</v>
      </c>
      <c r="G394" s="384">
        <v>1780</v>
      </c>
      <c r="H394" s="387">
        <f t="shared" si="1020"/>
        <v>106800</v>
      </c>
      <c r="I394" s="384">
        <v>2530</v>
      </c>
      <c r="J394" s="387">
        <f t="shared" ref="J394" si="1067">IFERROR(I394*$D394,0)</f>
        <v>151800</v>
      </c>
      <c r="K394" s="384">
        <v>2374.5</v>
      </c>
      <c r="L394" s="387">
        <f t="shared" ref="L394:N394" si="1068">IFERROR(K394*$D394,0)</f>
        <v>142470</v>
      </c>
      <c r="M394" s="384">
        <v>2310</v>
      </c>
      <c r="N394" s="387">
        <f t="shared" si="1068"/>
        <v>138600</v>
      </c>
      <c r="O394" s="384">
        <v>2290</v>
      </c>
      <c r="P394" s="387">
        <f t="shared" ref="P394:R394" si="1069">IFERROR(O394*$D394,0)</f>
        <v>137400</v>
      </c>
      <c r="Q394" s="384">
        <v>2290</v>
      </c>
      <c r="R394" s="387">
        <f t="shared" si="1069"/>
        <v>137400</v>
      </c>
    </row>
    <row r="395" spans="1:18" s="197" customFormat="1" hidden="1" outlineLevel="1">
      <c r="A395" s="211"/>
      <c r="B395" s="210"/>
      <c r="C395" s="208"/>
      <c r="D395" s="243"/>
      <c r="E395" s="385"/>
      <c r="F395" s="385"/>
      <c r="G395" s="384"/>
      <c r="H395" s="387">
        <f t="shared" si="1020"/>
        <v>0</v>
      </c>
      <c r="I395" s="384"/>
      <c r="J395" s="387">
        <f t="shared" ref="J395" si="1070">IFERROR(I395*$D395,0)</f>
        <v>0</v>
      </c>
      <c r="K395" s="384">
        <v>0</v>
      </c>
      <c r="L395" s="387">
        <f t="shared" ref="L395:N395" si="1071">IFERROR(K395*$D395,0)</f>
        <v>0</v>
      </c>
      <c r="M395" s="384"/>
      <c r="N395" s="387">
        <f t="shared" si="1071"/>
        <v>0</v>
      </c>
      <c r="O395" s="384">
        <v>0</v>
      </c>
      <c r="P395" s="387">
        <f t="shared" ref="P395:R395" si="1072">IFERROR(O395*$D395,0)</f>
        <v>0</v>
      </c>
      <c r="Q395" s="384">
        <v>0</v>
      </c>
      <c r="R395" s="387">
        <f t="shared" si="1072"/>
        <v>0</v>
      </c>
    </row>
    <row r="396" spans="1:18" s="197" customFormat="1" ht="51" hidden="1" outlineLevel="1">
      <c r="A396" s="211">
        <v>3.2</v>
      </c>
      <c r="B396" s="210" t="s">
        <v>1573</v>
      </c>
      <c r="C396" s="208"/>
      <c r="D396" s="243"/>
      <c r="E396" s="385"/>
      <c r="F396" s="385"/>
      <c r="G396" s="403"/>
      <c r="H396" s="387">
        <f t="shared" si="1020"/>
        <v>0</v>
      </c>
      <c r="I396" s="403"/>
      <c r="J396" s="387">
        <f t="shared" ref="J396" si="1073">IFERROR(I396*$D396,0)</f>
        <v>0</v>
      </c>
      <c r="K396" s="403">
        <v>0</v>
      </c>
      <c r="L396" s="387">
        <f t="shared" ref="L396:N396" si="1074">IFERROR(K396*$D396,0)</f>
        <v>0</v>
      </c>
      <c r="M396" s="403"/>
      <c r="N396" s="387">
        <f t="shared" si="1074"/>
        <v>0</v>
      </c>
      <c r="O396" s="403">
        <v>0</v>
      </c>
      <c r="P396" s="387">
        <f t="shared" ref="P396:R396" si="1075">IFERROR(O396*$D396,0)</f>
        <v>0</v>
      </c>
      <c r="Q396" s="403">
        <v>0</v>
      </c>
      <c r="R396" s="387">
        <f t="shared" si="1075"/>
        <v>0</v>
      </c>
    </row>
    <row r="397" spans="1:18" s="197" customFormat="1" hidden="1" outlineLevel="1">
      <c r="A397" s="211" t="s">
        <v>1207</v>
      </c>
      <c r="B397" s="210" t="s">
        <v>1208</v>
      </c>
      <c r="C397" s="208" t="s">
        <v>1209</v>
      </c>
      <c r="D397" s="431" t="s">
        <v>1409</v>
      </c>
      <c r="E397" s="389"/>
      <c r="F397" s="389"/>
      <c r="G397" s="401"/>
      <c r="H397" s="387">
        <f t="shared" si="1020"/>
        <v>0</v>
      </c>
      <c r="I397" s="401">
        <v>5175</v>
      </c>
      <c r="J397" s="387">
        <f t="shared" ref="J397" si="1076">IFERROR(I397*$D397,0)</f>
        <v>0</v>
      </c>
      <c r="K397" s="401">
        <v>1360</v>
      </c>
      <c r="L397" s="387">
        <f t="shared" ref="L397:N397" si="1077">IFERROR(K397*$D397,0)</f>
        <v>0</v>
      </c>
      <c r="M397" s="401"/>
      <c r="N397" s="387">
        <f t="shared" si="1077"/>
        <v>0</v>
      </c>
      <c r="O397" s="401">
        <v>978</v>
      </c>
      <c r="P397" s="387">
        <f t="shared" ref="P397:R397" si="1078">IFERROR(O397*$D397,0)</f>
        <v>0</v>
      </c>
      <c r="Q397" s="401">
        <v>978</v>
      </c>
      <c r="R397" s="387">
        <f t="shared" si="1078"/>
        <v>0</v>
      </c>
    </row>
    <row r="398" spans="1:18" s="197" customFormat="1" hidden="1" outlineLevel="1">
      <c r="A398" s="211" t="s">
        <v>1210</v>
      </c>
      <c r="B398" s="210" t="s">
        <v>1211</v>
      </c>
      <c r="C398" s="208" t="s">
        <v>1209</v>
      </c>
      <c r="D398" s="431">
        <v>35</v>
      </c>
      <c r="E398" s="389">
        <v>421.61719519999997</v>
      </c>
      <c r="F398" s="389">
        <f t="shared" ref="F398" si="1079">IFERROR(E398*$D398,0)</f>
        <v>14756.601831999998</v>
      </c>
      <c r="G398" s="384">
        <v>1190</v>
      </c>
      <c r="H398" s="387">
        <f t="shared" si="1020"/>
        <v>41650</v>
      </c>
      <c r="I398" s="384">
        <v>4600</v>
      </c>
      <c r="J398" s="387">
        <f t="shared" ref="J398" si="1080">IFERROR(I398*$D398,0)</f>
        <v>161000</v>
      </c>
      <c r="K398" s="384">
        <v>1123.5</v>
      </c>
      <c r="L398" s="387">
        <f t="shared" ref="L398:N398" si="1081">IFERROR(K398*$D398,0)</f>
        <v>39322.5</v>
      </c>
      <c r="M398" s="384">
        <v>700</v>
      </c>
      <c r="N398" s="387">
        <f t="shared" si="1081"/>
        <v>24500</v>
      </c>
      <c r="O398" s="384">
        <v>820</v>
      </c>
      <c r="P398" s="387">
        <f t="shared" ref="P398:R398" si="1082">IFERROR(O398*$D398,0)</f>
        <v>28700</v>
      </c>
      <c r="Q398" s="384">
        <v>820</v>
      </c>
      <c r="R398" s="387">
        <f t="shared" si="1082"/>
        <v>28700</v>
      </c>
    </row>
    <row r="399" spans="1:18" s="197" customFormat="1" hidden="1" outlineLevel="1">
      <c r="A399" s="211" t="s">
        <v>1212</v>
      </c>
      <c r="B399" s="210" t="s">
        <v>1213</v>
      </c>
      <c r="C399" s="208" t="s">
        <v>1209</v>
      </c>
      <c r="D399" s="431">
        <v>12</v>
      </c>
      <c r="E399" s="389">
        <v>298.53532639999997</v>
      </c>
      <c r="F399" s="389">
        <f t="shared" ref="F399" si="1083">IFERROR(E399*$D399,0)</f>
        <v>3582.4239167999995</v>
      </c>
      <c r="G399" s="384">
        <v>1060</v>
      </c>
      <c r="H399" s="387">
        <f t="shared" si="1020"/>
        <v>12720</v>
      </c>
      <c r="I399" s="384">
        <v>4025</v>
      </c>
      <c r="J399" s="387">
        <f t="shared" ref="J399" si="1084">IFERROR(I399*$D399,0)</f>
        <v>48300</v>
      </c>
      <c r="K399" s="384">
        <v>916.5</v>
      </c>
      <c r="L399" s="387">
        <f t="shared" ref="L399:N399" si="1085">IFERROR(K399*$D399,0)</f>
        <v>10998</v>
      </c>
      <c r="M399" s="384">
        <v>630</v>
      </c>
      <c r="N399" s="387">
        <f t="shared" si="1085"/>
        <v>7560</v>
      </c>
      <c r="O399" s="384">
        <v>711</v>
      </c>
      <c r="P399" s="387">
        <f t="shared" ref="P399:R399" si="1086">IFERROR(O399*$D399,0)</f>
        <v>8532</v>
      </c>
      <c r="Q399" s="384">
        <v>711</v>
      </c>
      <c r="R399" s="387">
        <f t="shared" si="1086"/>
        <v>8532</v>
      </c>
    </row>
    <row r="400" spans="1:18" s="197" customFormat="1" hidden="1" outlineLevel="1">
      <c r="A400" s="211" t="s">
        <v>1214</v>
      </c>
      <c r="B400" s="210" t="s">
        <v>1215</v>
      </c>
      <c r="C400" s="208" t="s">
        <v>1209</v>
      </c>
      <c r="D400" s="431">
        <v>12</v>
      </c>
      <c r="E400" s="389">
        <v>269.30338255999999</v>
      </c>
      <c r="F400" s="389">
        <f t="shared" ref="F400" si="1087">IFERROR(E400*$D400,0)</f>
        <v>3231.6405907199996</v>
      </c>
      <c r="G400" s="384">
        <v>1000</v>
      </c>
      <c r="H400" s="387">
        <f t="shared" si="1020"/>
        <v>12000</v>
      </c>
      <c r="I400" s="384">
        <v>4025</v>
      </c>
      <c r="J400" s="387">
        <f t="shared" ref="J400" si="1088">IFERROR(I400*$D400,0)</f>
        <v>48300</v>
      </c>
      <c r="K400" s="384">
        <v>744.5</v>
      </c>
      <c r="L400" s="387">
        <f t="shared" ref="L400:N400" si="1089">IFERROR(K400*$D400,0)</f>
        <v>8934</v>
      </c>
      <c r="M400" s="384">
        <v>560</v>
      </c>
      <c r="N400" s="387">
        <f t="shared" si="1089"/>
        <v>6720</v>
      </c>
      <c r="O400" s="384">
        <v>635</v>
      </c>
      <c r="P400" s="387">
        <f t="shared" ref="P400:R400" si="1090">IFERROR(O400*$D400,0)</f>
        <v>7620</v>
      </c>
      <c r="Q400" s="384">
        <v>635</v>
      </c>
      <c r="R400" s="387">
        <f t="shared" si="1090"/>
        <v>7620</v>
      </c>
    </row>
    <row r="401" spans="1:18" s="197" customFormat="1" hidden="1" outlineLevel="1">
      <c r="A401" s="211" t="s">
        <v>1216</v>
      </c>
      <c r="B401" s="210" t="s">
        <v>1217</v>
      </c>
      <c r="C401" s="208" t="s">
        <v>1209</v>
      </c>
      <c r="D401" s="431">
        <v>12</v>
      </c>
      <c r="E401" s="389">
        <v>235.74355999999997</v>
      </c>
      <c r="F401" s="389">
        <f t="shared" ref="F401" si="1091">IFERROR(E401*$D401,0)</f>
        <v>2828.9227199999996</v>
      </c>
      <c r="G401" s="384">
        <v>940</v>
      </c>
      <c r="H401" s="387">
        <f t="shared" si="1020"/>
        <v>11280</v>
      </c>
      <c r="I401" s="384">
        <v>3450</v>
      </c>
      <c r="J401" s="387">
        <f t="shared" ref="J401" si="1092">IFERROR(I401*$D401,0)</f>
        <v>41400</v>
      </c>
      <c r="K401" s="384">
        <v>640</v>
      </c>
      <c r="L401" s="387">
        <f t="shared" ref="L401:N401" si="1093">IFERROR(K401*$D401,0)</f>
        <v>7680</v>
      </c>
      <c r="M401" s="384">
        <v>490</v>
      </c>
      <c r="N401" s="387">
        <f t="shared" si="1093"/>
        <v>5880</v>
      </c>
      <c r="O401" s="384">
        <v>605</v>
      </c>
      <c r="P401" s="387">
        <f t="shared" ref="P401:R401" si="1094">IFERROR(O401*$D401,0)</f>
        <v>7260</v>
      </c>
      <c r="Q401" s="384">
        <v>605</v>
      </c>
      <c r="R401" s="387">
        <f t="shared" si="1094"/>
        <v>7260</v>
      </c>
    </row>
    <row r="402" spans="1:18" s="197" customFormat="1" hidden="1" outlineLevel="1">
      <c r="A402" s="211"/>
      <c r="B402" s="210"/>
      <c r="C402" s="208"/>
      <c r="D402" s="243"/>
      <c r="E402" s="385"/>
      <c r="F402" s="385"/>
      <c r="G402" s="401"/>
      <c r="H402" s="387">
        <f t="shared" si="1020"/>
        <v>0</v>
      </c>
      <c r="I402" s="401"/>
      <c r="J402" s="387">
        <f t="shared" ref="J402" si="1095">IFERROR(I402*$D402,0)</f>
        <v>0</v>
      </c>
      <c r="K402" s="401">
        <v>0</v>
      </c>
      <c r="L402" s="387">
        <f t="shared" ref="L402:N402" si="1096">IFERROR(K402*$D402,0)</f>
        <v>0</v>
      </c>
      <c r="M402" s="401"/>
      <c r="N402" s="387">
        <f t="shared" si="1096"/>
        <v>0</v>
      </c>
      <c r="O402" s="401">
        <v>0</v>
      </c>
      <c r="P402" s="387">
        <f t="shared" ref="P402:R402" si="1097">IFERROR(O402*$D402,0)</f>
        <v>0</v>
      </c>
      <c r="Q402" s="401">
        <v>0</v>
      </c>
      <c r="R402" s="387">
        <f t="shared" si="1097"/>
        <v>0</v>
      </c>
    </row>
    <row r="403" spans="1:18" s="197" customFormat="1" ht="38.25" hidden="1" outlineLevel="1">
      <c r="A403" s="211">
        <v>3.3</v>
      </c>
      <c r="B403" s="210" t="s">
        <v>1876</v>
      </c>
      <c r="C403" s="208" t="s">
        <v>1200</v>
      </c>
      <c r="D403" s="243">
        <v>5</v>
      </c>
      <c r="E403" s="385">
        <v>5682.1120499999988</v>
      </c>
      <c r="F403" s="385">
        <f t="shared" ref="F403" si="1098">IFERROR(E403*$D403,0)</f>
        <v>28410.560249999995</v>
      </c>
      <c r="G403" s="384">
        <v>6435</v>
      </c>
      <c r="H403" s="387">
        <f t="shared" si="1020"/>
        <v>32175</v>
      </c>
      <c r="I403" s="384">
        <v>9775</v>
      </c>
      <c r="J403" s="387">
        <f t="shared" ref="J403" si="1099">IFERROR(I403*$D403,0)</f>
        <v>48875</v>
      </c>
      <c r="K403" s="384">
        <v>10247.5</v>
      </c>
      <c r="L403" s="387">
        <f t="shared" ref="L403:N403" si="1100">IFERROR(K403*$D403,0)</f>
        <v>51237.5</v>
      </c>
      <c r="M403" s="384">
        <v>14700</v>
      </c>
      <c r="N403" s="387">
        <f t="shared" si="1100"/>
        <v>73500</v>
      </c>
      <c r="O403" s="384">
        <v>9290</v>
      </c>
      <c r="P403" s="387">
        <f t="shared" ref="P403:R403" si="1101">IFERROR(O403*$D403,0)</f>
        <v>46450</v>
      </c>
      <c r="Q403" s="384">
        <v>9290</v>
      </c>
      <c r="R403" s="387">
        <f t="shared" si="1101"/>
        <v>46450</v>
      </c>
    </row>
    <row r="404" spans="1:18" s="197" customFormat="1" hidden="1" outlineLevel="1">
      <c r="A404" s="211"/>
      <c r="B404" s="346"/>
      <c r="C404" s="208"/>
      <c r="D404" s="243"/>
      <c r="E404" s="385"/>
      <c r="F404" s="385"/>
      <c r="G404" s="401"/>
      <c r="H404" s="387">
        <f t="shared" si="1020"/>
        <v>0</v>
      </c>
      <c r="I404" s="401"/>
      <c r="J404" s="387">
        <f t="shared" ref="J404" si="1102">IFERROR(I404*$D404,0)</f>
        <v>0</v>
      </c>
      <c r="K404" s="401">
        <v>0</v>
      </c>
      <c r="L404" s="387">
        <f t="shared" ref="L404:N404" si="1103">IFERROR(K404*$D404,0)</f>
        <v>0</v>
      </c>
      <c r="M404" s="401"/>
      <c r="N404" s="387">
        <f t="shared" si="1103"/>
        <v>0</v>
      </c>
      <c r="O404" s="401">
        <v>0</v>
      </c>
      <c r="P404" s="387">
        <f t="shared" ref="P404:R404" si="1104">IFERROR(O404*$D404,0)</f>
        <v>0</v>
      </c>
      <c r="Q404" s="401">
        <v>0</v>
      </c>
      <c r="R404" s="387">
        <f t="shared" si="1104"/>
        <v>0</v>
      </c>
    </row>
    <row r="405" spans="1:18" s="197" customFormat="1" ht="38.25" hidden="1" outlineLevel="1">
      <c r="A405" s="211">
        <v>3.4</v>
      </c>
      <c r="B405" s="210" t="s">
        <v>1877</v>
      </c>
      <c r="C405" s="208"/>
      <c r="D405" s="243"/>
      <c r="E405" s="385"/>
      <c r="F405" s="385"/>
      <c r="G405" s="401"/>
      <c r="H405" s="387">
        <f t="shared" si="1020"/>
        <v>0</v>
      </c>
      <c r="I405" s="401"/>
      <c r="J405" s="387">
        <f t="shared" ref="J405" si="1105">IFERROR(I405*$D405,0)</f>
        <v>0</v>
      </c>
      <c r="K405" s="401">
        <v>0</v>
      </c>
      <c r="L405" s="387">
        <f t="shared" ref="L405:N405" si="1106">IFERROR(K405*$D405,0)</f>
        <v>0</v>
      </c>
      <c r="M405" s="401"/>
      <c r="N405" s="387">
        <f t="shared" si="1106"/>
        <v>0</v>
      </c>
      <c r="O405" s="401">
        <v>0</v>
      </c>
      <c r="P405" s="387">
        <f t="shared" ref="P405:R405" si="1107">IFERROR(O405*$D405,0)</f>
        <v>0</v>
      </c>
      <c r="Q405" s="401">
        <v>0</v>
      </c>
      <c r="R405" s="387">
        <f t="shared" si="1107"/>
        <v>0</v>
      </c>
    </row>
    <row r="406" spans="1:18" s="197" customFormat="1" hidden="1" outlineLevel="1">
      <c r="A406" s="211" t="s">
        <v>1218</v>
      </c>
      <c r="B406" s="210" t="s">
        <v>1219</v>
      </c>
      <c r="C406" s="208" t="s">
        <v>1200</v>
      </c>
      <c r="D406" s="431">
        <v>5.5</v>
      </c>
      <c r="E406" s="389">
        <v>10785.2934</v>
      </c>
      <c r="F406" s="389">
        <f t="shared" ref="F406" si="1108">IFERROR(E406*$D406,0)</f>
        <v>59319.113700000002</v>
      </c>
      <c r="G406" s="384">
        <v>18130</v>
      </c>
      <c r="H406" s="387">
        <f t="shared" si="1020"/>
        <v>99715</v>
      </c>
      <c r="I406" s="384">
        <v>28750</v>
      </c>
      <c r="J406" s="387">
        <f t="shared" ref="J406" si="1109">IFERROR(I406*$D406,0)</f>
        <v>158125</v>
      </c>
      <c r="K406" s="384">
        <v>21352</v>
      </c>
      <c r="L406" s="387">
        <f t="shared" ref="L406:N406" si="1110">IFERROR(K406*$D406,0)</f>
        <v>117436</v>
      </c>
      <c r="M406" s="384">
        <v>23100</v>
      </c>
      <c r="N406" s="387">
        <f t="shared" si="1110"/>
        <v>127050</v>
      </c>
      <c r="O406" s="384">
        <v>27315</v>
      </c>
      <c r="P406" s="387">
        <f t="shared" ref="P406:R406" si="1111">IFERROR(O406*$D406,0)</f>
        <v>150232.5</v>
      </c>
      <c r="Q406" s="384">
        <v>25950</v>
      </c>
      <c r="R406" s="387">
        <f t="shared" si="1111"/>
        <v>142725</v>
      </c>
    </row>
    <row r="407" spans="1:18" s="197" customFormat="1" hidden="1" outlineLevel="1">
      <c r="A407" s="211" t="s">
        <v>1220</v>
      </c>
      <c r="B407" s="210" t="s">
        <v>1574</v>
      </c>
      <c r="C407" s="208" t="s">
        <v>15</v>
      </c>
      <c r="D407" s="431">
        <v>8</v>
      </c>
      <c r="E407" s="389">
        <v>10655.300849999998</v>
      </c>
      <c r="F407" s="389">
        <f t="shared" ref="F407" si="1112">IFERROR(E407*$D407,0)</f>
        <v>85242.406799999982</v>
      </c>
      <c r="G407" s="384">
        <v>21250</v>
      </c>
      <c r="H407" s="387">
        <f t="shared" si="1020"/>
        <v>170000</v>
      </c>
      <c r="I407" s="384">
        <v>16675</v>
      </c>
      <c r="J407" s="387">
        <f t="shared" ref="J407" si="1113">IFERROR(I407*$D407,0)</f>
        <v>133400</v>
      </c>
      <c r="K407" s="384">
        <v>19210</v>
      </c>
      <c r="L407" s="387">
        <f t="shared" ref="L407:N407" si="1114">IFERROR(K407*$D407,0)</f>
        <v>153680</v>
      </c>
      <c r="M407" s="384">
        <v>20300</v>
      </c>
      <c r="N407" s="387">
        <f t="shared" si="1114"/>
        <v>162400</v>
      </c>
      <c r="O407" s="384">
        <v>15841</v>
      </c>
      <c r="P407" s="387">
        <f t="shared" ref="P407:R407" si="1115">IFERROR(O407*$D407,0)</f>
        <v>126728</v>
      </c>
      <c r="Q407" s="384">
        <v>15731</v>
      </c>
      <c r="R407" s="387">
        <f t="shared" si="1115"/>
        <v>125848</v>
      </c>
    </row>
    <row r="408" spans="1:18" s="197" customFormat="1" hidden="1" outlineLevel="1">
      <c r="A408" s="211"/>
      <c r="B408" s="210"/>
      <c r="C408" s="208"/>
      <c r="D408" s="243"/>
      <c r="E408" s="385"/>
      <c r="F408" s="385"/>
      <c r="G408" s="384"/>
      <c r="H408" s="387">
        <f t="shared" si="1020"/>
        <v>0</v>
      </c>
      <c r="I408" s="384"/>
      <c r="J408" s="387">
        <f t="shared" ref="J408" si="1116">IFERROR(I408*$D408,0)</f>
        <v>0</v>
      </c>
      <c r="K408" s="384">
        <v>0</v>
      </c>
      <c r="L408" s="387">
        <f t="shared" ref="L408:N408" si="1117">IFERROR(K408*$D408,0)</f>
        <v>0</v>
      </c>
      <c r="M408" s="384"/>
      <c r="N408" s="387">
        <f t="shared" si="1117"/>
        <v>0</v>
      </c>
      <c r="O408" s="384">
        <v>0</v>
      </c>
      <c r="P408" s="387">
        <f t="shared" ref="P408:R408" si="1118">IFERROR(O408*$D408,0)</f>
        <v>0</v>
      </c>
      <c r="Q408" s="384">
        <v>0</v>
      </c>
      <c r="R408" s="387">
        <f t="shared" si="1118"/>
        <v>0</v>
      </c>
    </row>
    <row r="409" spans="1:18" s="197" customFormat="1" ht="38.25" hidden="1" outlineLevel="1">
      <c r="A409" s="211">
        <v>3.5</v>
      </c>
      <c r="B409" s="210" t="s">
        <v>1878</v>
      </c>
      <c r="C409" s="208" t="s">
        <v>1200</v>
      </c>
      <c r="D409" s="243">
        <v>7</v>
      </c>
      <c r="E409" s="385">
        <v>11401.53585</v>
      </c>
      <c r="F409" s="385">
        <f t="shared" ref="F409" si="1119">IFERROR(E409*$D409,0)</f>
        <v>79810.750950000001</v>
      </c>
      <c r="G409" s="384">
        <v>7500</v>
      </c>
      <c r="H409" s="387">
        <f t="shared" si="1020"/>
        <v>52500</v>
      </c>
      <c r="I409" s="384">
        <v>14375</v>
      </c>
      <c r="J409" s="387">
        <f t="shared" ref="J409" si="1120">IFERROR(I409*$D409,0)</f>
        <v>100625</v>
      </c>
      <c r="K409" s="384">
        <v>16388</v>
      </c>
      <c r="L409" s="387">
        <f t="shared" ref="L409:N409" si="1121">IFERROR(K409*$D409,0)</f>
        <v>114716</v>
      </c>
      <c r="M409" s="384">
        <v>17500</v>
      </c>
      <c r="N409" s="387">
        <f t="shared" si="1121"/>
        <v>122500</v>
      </c>
      <c r="O409" s="384">
        <v>13115</v>
      </c>
      <c r="P409" s="387">
        <f t="shared" ref="P409:R409" si="1122">IFERROR(O409*$D409,0)</f>
        <v>91805</v>
      </c>
      <c r="Q409" s="384">
        <v>13115</v>
      </c>
      <c r="R409" s="387">
        <f t="shared" si="1122"/>
        <v>91805</v>
      </c>
    </row>
    <row r="410" spans="1:18" s="197" customFormat="1" hidden="1" outlineLevel="1">
      <c r="A410" s="211"/>
      <c r="B410" s="210"/>
      <c r="C410" s="208"/>
      <c r="D410" s="243"/>
      <c r="E410" s="385"/>
      <c r="F410" s="385"/>
      <c r="G410" s="384"/>
      <c r="H410" s="387">
        <f t="shared" si="1020"/>
        <v>0</v>
      </c>
      <c r="I410" s="384"/>
      <c r="J410" s="387">
        <f t="shared" ref="J410" si="1123">IFERROR(I410*$D410,0)</f>
        <v>0</v>
      </c>
      <c r="K410" s="384">
        <v>0</v>
      </c>
      <c r="L410" s="387">
        <f t="shared" ref="L410:N410" si="1124">IFERROR(K410*$D410,0)</f>
        <v>0</v>
      </c>
      <c r="M410" s="384"/>
      <c r="N410" s="387">
        <f t="shared" si="1124"/>
        <v>0</v>
      </c>
      <c r="O410" s="384">
        <v>0</v>
      </c>
      <c r="P410" s="387">
        <f t="shared" ref="P410:R410" si="1125">IFERROR(O410*$D410,0)</f>
        <v>0</v>
      </c>
      <c r="Q410" s="384">
        <v>0</v>
      </c>
      <c r="R410" s="387">
        <f t="shared" si="1125"/>
        <v>0</v>
      </c>
    </row>
    <row r="411" spans="1:18" s="197" customFormat="1" ht="25.5" hidden="1" outlineLevel="1">
      <c r="A411" s="211">
        <v>3.6</v>
      </c>
      <c r="B411" s="210" t="s">
        <v>1879</v>
      </c>
      <c r="C411" s="208" t="s">
        <v>1200</v>
      </c>
      <c r="D411" s="243">
        <v>10</v>
      </c>
      <c r="E411" s="385">
        <v>5133.0962999999992</v>
      </c>
      <c r="F411" s="385">
        <f t="shared" ref="F411" si="1126">IFERROR(E411*$D411,0)</f>
        <v>51330.962999999989</v>
      </c>
      <c r="G411" s="384">
        <v>6400</v>
      </c>
      <c r="H411" s="387">
        <f t="shared" si="1020"/>
        <v>64000</v>
      </c>
      <c r="I411" s="384">
        <v>9775</v>
      </c>
      <c r="J411" s="387">
        <f t="shared" ref="J411" si="1127">IFERROR(I411*$D411,0)</f>
        <v>97750</v>
      </c>
      <c r="K411" s="384">
        <v>9826</v>
      </c>
      <c r="L411" s="387">
        <f t="shared" ref="L411:N411" si="1128">IFERROR(K411*$D411,0)</f>
        <v>98260</v>
      </c>
      <c r="M411" s="384">
        <v>9100</v>
      </c>
      <c r="N411" s="387">
        <f t="shared" si="1128"/>
        <v>91000</v>
      </c>
      <c r="O411" s="384">
        <v>8880</v>
      </c>
      <c r="P411" s="387">
        <f t="shared" ref="P411:R411" si="1129">IFERROR(O411*$D411,0)</f>
        <v>88800</v>
      </c>
      <c r="Q411" s="384">
        <v>8880</v>
      </c>
      <c r="R411" s="387">
        <f t="shared" si="1129"/>
        <v>88800</v>
      </c>
    </row>
    <row r="412" spans="1:18" s="197" customFormat="1" hidden="1" outlineLevel="1">
      <c r="A412" s="211"/>
      <c r="B412" s="210"/>
      <c r="C412" s="208"/>
      <c r="D412" s="243"/>
      <c r="E412" s="385"/>
      <c r="F412" s="385"/>
      <c r="G412" s="384"/>
      <c r="H412" s="387">
        <f t="shared" si="1020"/>
        <v>0</v>
      </c>
      <c r="I412" s="384"/>
      <c r="J412" s="387">
        <f t="shared" ref="J412" si="1130">IFERROR(I412*$D412,0)</f>
        <v>0</v>
      </c>
      <c r="K412" s="384">
        <v>0</v>
      </c>
      <c r="L412" s="387">
        <f t="shared" ref="L412:N412" si="1131">IFERROR(K412*$D412,0)</f>
        <v>0</v>
      </c>
      <c r="M412" s="384"/>
      <c r="N412" s="387">
        <f t="shared" si="1131"/>
        <v>0</v>
      </c>
      <c r="O412" s="384">
        <v>0</v>
      </c>
      <c r="P412" s="387">
        <f t="shared" ref="P412:R412" si="1132">IFERROR(O412*$D412,0)</f>
        <v>0</v>
      </c>
      <c r="Q412" s="384">
        <v>0</v>
      </c>
      <c r="R412" s="387">
        <f t="shared" si="1132"/>
        <v>0</v>
      </c>
    </row>
    <row r="413" spans="1:18" s="197" customFormat="1" ht="38.25" hidden="1" outlineLevel="1">
      <c r="A413" s="211">
        <v>3.7</v>
      </c>
      <c r="B413" s="210" t="s">
        <v>1880</v>
      </c>
      <c r="C413" s="208" t="s">
        <v>1200</v>
      </c>
      <c r="D413" s="243">
        <v>3</v>
      </c>
      <c r="E413" s="385">
        <v>14316.708799999999</v>
      </c>
      <c r="F413" s="385">
        <f t="shared" ref="F413" si="1133">IFERROR(E413*$D413,0)</f>
        <v>42950.126399999994</v>
      </c>
      <c r="G413" s="384">
        <v>13230</v>
      </c>
      <c r="H413" s="387">
        <f t="shared" si="1020"/>
        <v>39690</v>
      </c>
      <c r="I413" s="384">
        <v>17250</v>
      </c>
      <c r="J413" s="387">
        <f t="shared" ref="J413" si="1134">IFERROR(I413*$D413,0)</f>
        <v>51750</v>
      </c>
      <c r="K413" s="384">
        <v>12070</v>
      </c>
      <c r="L413" s="387">
        <f t="shared" ref="L413:N413" si="1135">IFERROR(K413*$D413,0)</f>
        <v>36210</v>
      </c>
      <c r="M413" s="384">
        <v>27300</v>
      </c>
      <c r="N413" s="387">
        <f t="shared" si="1135"/>
        <v>81900</v>
      </c>
      <c r="O413" s="384">
        <v>15655</v>
      </c>
      <c r="P413" s="387">
        <f t="shared" ref="P413:R413" si="1136">IFERROR(O413*$D413,0)</f>
        <v>46965</v>
      </c>
      <c r="Q413" s="384">
        <v>15655</v>
      </c>
      <c r="R413" s="387">
        <f t="shared" si="1136"/>
        <v>46965</v>
      </c>
    </row>
    <row r="414" spans="1:18" s="197" customFormat="1" hidden="1" outlineLevel="1">
      <c r="A414" s="211"/>
      <c r="B414" s="210"/>
      <c r="C414" s="208"/>
      <c r="D414" s="243"/>
      <c r="E414" s="385"/>
      <c r="F414" s="385"/>
      <c r="G414" s="384"/>
      <c r="H414" s="387">
        <f t="shared" si="1020"/>
        <v>0</v>
      </c>
      <c r="I414" s="384"/>
      <c r="J414" s="387">
        <f t="shared" ref="J414" si="1137">IFERROR(I414*$D414,0)</f>
        <v>0</v>
      </c>
      <c r="K414" s="384">
        <v>0</v>
      </c>
      <c r="L414" s="387">
        <f t="shared" ref="L414:N414" si="1138">IFERROR(K414*$D414,0)</f>
        <v>0</v>
      </c>
      <c r="M414" s="384"/>
      <c r="N414" s="387">
        <f t="shared" si="1138"/>
        <v>0</v>
      </c>
      <c r="O414" s="384">
        <v>0</v>
      </c>
      <c r="P414" s="387">
        <f t="shared" ref="P414:R414" si="1139">IFERROR(O414*$D414,0)</f>
        <v>0</v>
      </c>
      <c r="Q414" s="384">
        <v>0</v>
      </c>
      <c r="R414" s="387">
        <f t="shared" si="1139"/>
        <v>0</v>
      </c>
    </row>
    <row r="415" spans="1:18" s="197" customFormat="1" ht="25.5" hidden="1" outlineLevel="1">
      <c r="A415" s="211">
        <v>3.8</v>
      </c>
      <c r="B415" s="210" t="s">
        <v>1881</v>
      </c>
      <c r="C415" s="208" t="s">
        <v>1200</v>
      </c>
      <c r="D415" s="243">
        <v>3</v>
      </c>
      <c r="E415" s="385">
        <v>9838.1671999999999</v>
      </c>
      <c r="F415" s="385">
        <f t="shared" ref="F415" si="1140">IFERROR(E415*$D415,0)</f>
        <v>29514.5016</v>
      </c>
      <c r="G415" s="384">
        <v>10470</v>
      </c>
      <c r="H415" s="387">
        <f t="shared" si="1020"/>
        <v>31410</v>
      </c>
      <c r="I415" s="384">
        <v>13800</v>
      </c>
      <c r="J415" s="387">
        <f t="shared" ref="J415" si="1141">IFERROR(I415*$D415,0)</f>
        <v>41400</v>
      </c>
      <c r="K415" s="384">
        <v>8500</v>
      </c>
      <c r="L415" s="387">
        <f t="shared" ref="L415:N415" si="1142">IFERROR(K415*$D415,0)</f>
        <v>25500</v>
      </c>
      <c r="M415" s="384">
        <v>20300</v>
      </c>
      <c r="N415" s="387">
        <f t="shared" si="1142"/>
        <v>60900</v>
      </c>
      <c r="O415" s="384">
        <v>13115</v>
      </c>
      <c r="P415" s="387">
        <f t="shared" ref="P415:R415" si="1143">IFERROR(O415*$D415,0)</f>
        <v>39345</v>
      </c>
      <c r="Q415" s="384">
        <v>13115</v>
      </c>
      <c r="R415" s="387">
        <f t="shared" si="1143"/>
        <v>39345</v>
      </c>
    </row>
    <row r="416" spans="1:18" s="197" customFormat="1" hidden="1" outlineLevel="1">
      <c r="A416" s="211"/>
      <c r="B416" s="210"/>
      <c r="C416" s="208"/>
      <c r="D416" s="243"/>
      <c r="E416" s="385"/>
      <c r="F416" s="385"/>
      <c r="G416" s="384"/>
      <c r="H416" s="387">
        <f t="shared" si="1020"/>
        <v>0</v>
      </c>
      <c r="I416" s="384"/>
      <c r="J416" s="387">
        <f t="shared" ref="J416" si="1144">IFERROR(I416*$D416,0)</f>
        <v>0</v>
      </c>
      <c r="K416" s="384">
        <v>0</v>
      </c>
      <c r="L416" s="387">
        <f t="shared" ref="L416:N416" si="1145">IFERROR(K416*$D416,0)</f>
        <v>0</v>
      </c>
      <c r="M416" s="384"/>
      <c r="N416" s="387">
        <f t="shared" si="1145"/>
        <v>0</v>
      </c>
      <c r="O416" s="384">
        <v>0</v>
      </c>
      <c r="P416" s="387">
        <f t="shared" ref="P416:R416" si="1146">IFERROR(O416*$D416,0)</f>
        <v>0</v>
      </c>
      <c r="Q416" s="384">
        <v>0</v>
      </c>
      <c r="R416" s="387">
        <f t="shared" si="1146"/>
        <v>0</v>
      </c>
    </row>
    <row r="417" spans="1:18" s="197" customFormat="1" ht="25.5" hidden="1" outlineLevel="1">
      <c r="A417" s="211">
        <v>3.9</v>
      </c>
      <c r="B417" s="210" t="s">
        <v>1882</v>
      </c>
      <c r="C417" s="208" t="s">
        <v>1200</v>
      </c>
      <c r="D417" s="243">
        <v>2.5</v>
      </c>
      <c r="E417" s="385">
        <v>6853.7665500000003</v>
      </c>
      <c r="F417" s="385">
        <f t="shared" ref="F417" si="1147">IFERROR(E417*$D417,0)</f>
        <v>17134.416375000001</v>
      </c>
      <c r="G417" s="384">
        <v>7820</v>
      </c>
      <c r="H417" s="387">
        <f t="shared" si="1020"/>
        <v>19550</v>
      </c>
      <c r="I417" s="384">
        <v>14375</v>
      </c>
      <c r="J417" s="387">
        <f t="shared" ref="J417" si="1148">IFERROR(I417*$D417,0)</f>
        <v>35937.5</v>
      </c>
      <c r="K417" s="384">
        <v>14008</v>
      </c>
      <c r="L417" s="387">
        <f t="shared" ref="L417:N417" si="1149">IFERROR(K417*$D417,0)</f>
        <v>35020</v>
      </c>
      <c r="M417" s="384">
        <v>17500</v>
      </c>
      <c r="N417" s="387">
        <f t="shared" si="1149"/>
        <v>43750</v>
      </c>
      <c r="O417" s="384">
        <v>15475</v>
      </c>
      <c r="P417" s="387">
        <f t="shared" ref="P417:R417" si="1150">IFERROR(O417*$D417,0)</f>
        <v>38687.5</v>
      </c>
      <c r="Q417" s="384">
        <v>15475</v>
      </c>
      <c r="R417" s="387">
        <f t="shared" si="1150"/>
        <v>38687.5</v>
      </c>
    </row>
    <row r="418" spans="1:18" s="197" customFormat="1" hidden="1" outlineLevel="1">
      <c r="A418" s="211"/>
      <c r="B418" s="210"/>
      <c r="C418" s="208"/>
      <c r="D418" s="243"/>
      <c r="E418" s="385"/>
      <c r="F418" s="385"/>
      <c r="G418" s="384"/>
      <c r="H418" s="387">
        <f t="shared" si="1020"/>
        <v>0</v>
      </c>
      <c r="I418" s="384"/>
      <c r="J418" s="387">
        <f t="shared" ref="J418" si="1151">IFERROR(I418*$D418,0)</f>
        <v>0</v>
      </c>
      <c r="K418" s="384">
        <v>0</v>
      </c>
      <c r="L418" s="387">
        <f t="shared" ref="L418:N418" si="1152">IFERROR(K418*$D418,0)</f>
        <v>0</v>
      </c>
      <c r="M418" s="384"/>
      <c r="N418" s="387">
        <f t="shared" si="1152"/>
        <v>0</v>
      </c>
      <c r="O418" s="384">
        <v>0</v>
      </c>
      <c r="P418" s="387">
        <f t="shared" ref="P418:R418" si="1153">IFERROR(O418*$D418,0)</f>
        <v>0</v>
      </c>
      <c r="Q418" s="384">
        <v>0</v>
      </c>
      <c r="R418" s="387">
        <f t="shared" si="1153"/>
        <v>0</v>
      </c>
    </row>
    <row r="419" spans="1:18" s="197" customFormat="1" ht="38.25" hidden="1" outlineLevel="1">
      <c r="A419" s="368">
        <v>3.1</v>
      </c>
      <c r="B419" s="210" t="s">
        <v>1575</v>
      </c>
      <c r="C419" s="208" t="s">
        <v>1127</v>
      </c>
      <c r="D419" s="221">
        <v>6</v>
      </c>
      <c r="E419" s="384">
        <v>732.33771000000002</v>
      </c>
      <c r="F419" s="384">
        <f t="shared" ref="F419" si="1154">IFERROR(E419*$D419,0)</f>
        <v>4394.0262600000005</v>
      </c>
      <c r="G419" s="384">
        <v>1940</v>
      </c>
      <c r="H419" s="387">
        <f t="shared" si="1020"/>
        <v>11640</v>
      </c>
      <c r="I419" s="384">
        <v>2875</v>
      </c>
      <c r="J419" s="387">
        <f t="shared" ref="J419" si="1155">IFERROR(I419*$D419,0)</f>
        <v>17250</v>
      </c>
      <c r="K419" s="384">
        <v>5270</v>
      </c>
      <c r="L419" s="387">
        <f t="shared" ref="L419:N419" si="1156">IFERROR(K419*$D419,0)</f>
        <v>31620</v>
      </c>
      <c r="M419" s="384">
        <v>3150</v>
      </c>
      <c r="N419" s="387">
        <f t="shared" si="1156"/>
        <v>18900</v>
      </c>
      <c r="O419" s="384">
        <v>2735</v>
      </c>
      <c r="P419" s="387">
        <f t="shared" ref="P419:R419" si="1157">IFERROR(O419*$D419,0)</f>
        <v>16410</v>
      </c>
      <c r="Q419" s="384">
        <v>2735</v>
      </c>
      <c r="R419" s="387">
        <f t="shared" si="1157"/>
        <v>16410</v>
      </c>
    </row>
    <row r="420" spans="1:18" s="197" customFormat="1" hidden="1" outlineLevel="1">
      <c r="A420" s="208"/>
      <c r="B420" s="359"/>
      <c r="C420" s="208"/>
      <c r="D420" s="221"/>
      <c r="E420" s="384"/>
      <c r="F420" s="384"/>
      <c r="G420" s="401"/>
      <c r="H420" s="387">
        <f t="shared" si="1020"/>
        <v>0</v>
      </c>
      <c r="I420" s="401"/>
      <c r="J420" s="387">
        <f t="shared" ref="J420" si="1158">IFERROR(I420*$D420,0)</f>
        <v>0</v>
      </c>
      <c r="K420" s="401">
        <v>0</v>
      </c>
      <c r="L420" s="387">
        <f t="shared" ref="L420:N420" si="1159">IFERROR(K420*$D420,0)</f>
        <v>0</v>
      </c>
      <c r="M420" s="401"/>
      <c r="N420" s="387">
        <f t="shared" si="1159"/>
        <v>0</v>
      </c>
      <c r="O420" s="401">
        <v>0</v>
      </c>
      <c r="P420" s="387">
        <f t="shared" ref="P420:R420" si="1160">IFERROR(O420*$D420,0)</f>
        <v>0</v>
      </c>
      <c r="Q420" s="401">
        <v>0</v>
      </c>
      <c r="R420" s="387">
        <f t="shared" si="1160"/>
        <v>0</v>
      </c>
    </row>
    <row r="421" spans="1:18" s="197" customFormat="1" ht="38.25" hidden="1" outlineLevel="1">
      <c r="A421" s="368">
        <v>3.11</v>
      </c>
      <c r="B421" s="359" t="s">
        <v>1576</v>
      </c>
      <c r="C421" s="208"/>
      <c r="D421" s="221"/>
      <c r="E421" s="384"/>
      <c r="F421" s="384"/>
      <c r="G421" s="401"/>
      <c r="H421" s="387">
        <f t="shared" si="1020"/>
        <v>0</v>
      </c>
      <c r="I421" s="401"/>
      <c r="J421" s="387">
        <f t="shared" ref="J421" si="1161">IFERROR(I421*$D421,0)</f>
        <v>0</v>
      </c>
      <c r="K421" s="401">
        <v>0</v>
      </c>
      <c r="L421" s="387">
        <f t="shared" ref="L421:N421" si="1162">IFERROR(K421*$D421,0)</f>
        <v>0</v>
      </c>
      <c r="M421" s="401"/>
      <c r="N421" s="387">
        <f t="shared" si="1162"/>
        <v>0</v>
      </c>
      <c r="O421" s="401">
        <v>0</v>
      </c>
      <c r="P421" s="387">
        <f t="shared" ref="P421:R421" si="1163">IFERROR(O421*$D421,0)</f>
        <v>0</v>
      </c>
      <c r="Q421" s="401">
        <v>0</v>
      </c>
      <c r="R421" s="387">
        <f t="shared" si="1163"/>
        <v>0</v>
      </c>
    </row>
    <row r="422" spans="1:18" s="197" customFormat="1" hidden="1" outlineLevel="1">
      <c r="A422" s="211" t="s">
        <v>1221</v>
      </c>
      <c r="B422" s="210" t="s">
        <v>1208</v>
      </c>
      <c r="C422" s="208" t="s">
        <v>1073</v>
      </c>
      <c r="D422" s="431" t="s">
        <v>1409</v>
      </c>
      <c r="E422" s="389"/>
      <c r="F422" s="389"/>
      <c r="G422" s="401"/>
      <c r="H422" s="387">
        <f t="shared" si="1020"/>
        <v>0</v>
      </c>
      <c r="I422" s="401">
        <v>1725</v>
      </c>
      <c r="J422" s="387">
        <f t="shared" ref="J422" si="1164">IFERROR(I422*$D422,0)</f>
        <v>0</v>
      </c>
      <c r="K422" s="401">
        <v>1271.5</v>
      </c>
      <c r="L422" s="387">
        <f t="shared" ref="L422:N422" si="1165">IFERROR(K422*$D422,0)</f>
        <v>0</v>
      </c>
      <c r="M422" s="401"/>
      <c r="N422" s="387">
        <f t="shared" si="1165"/>
        <v>0</v>
      </c>
      <c r="O422" s="401">
        <v>1725.5</v>
      </c>
      <c r="P422" s="387">
        <f t="shared" ref="P422:R422" si="1166">IFERROR(O422*$D422,0)</f>
        <v>0</v>
      </c>
      <c r="Q422" s="401">
        <v>1725.5</v>
      </c>
      <c r="R422" s="387">
        <f t="shared" si="1166"/>
        <v>0</v>
      </c>
    </row>
    <row r="423" spans="1:18" s="197" customFormat="1" hidden="1" outlineLevel="1">
      <c r="A423" s="211" t="s">
        <v>1222</v>
      </c>
      <c r="B423" s="210" t="s">
        <v>1211</v>
      </c>
      <c r="C423" s="208" t="s">
        <v>1073</v>
      </c>
      <c r="D423" s="431">
        <v>35</v>
      </c>
      <c r="E423" s="389">
        <v>777.01704999999993</v>
      </c>
      <c r="F423" s="389">
        <f t="shared" ref="F423" si="1167">IFERROR(E423*$D423,0)</f>
        <v>27195.596749999997</v>
      </c>
      <c r="G423" s="384">
        <v>4375</v>
      </c>
      <c r="H423" s="387">
        <f t="shared" si="1020"/>
        <v>153125</v>
      </c>
      <c r="I423" s="384">
        <v>1495</v>
      </c>
      <c r="J423" s="387">
        <f t="shared" ref="J423" si="1168">IFERROR(I423*$D423,0)</f>
        <v>52325</v>
      </c>
      <c r="K423" s="384">
        <v>1129</v>
      </c>
      <c r="L423" s="387">
        <f t="shared" ref="L423:N423" si="1169">IFERROR(K423*$D423,0)</f>
        <v>39515</v>
      </c>
      <c r="M423" s="384">
        <v>2520</v>
      </c>
      <c r="N423" s="387">
        <f t="shared" si="1169"/>
        <v>88200</v>
      </c>
      <c r="O423" s="384">
        <v>1425</v>
      </c>
      <c r="P423" s="387">
        <f t="shared" ref="P423:R423" si="1170">IFERROR(O423*$D423,0)</f>
        <v>49875</v>
      </c>
      <c r="Q423" s="384">
        <v>1425</v>
      </c>
      <c r="R423" s="387">
        <f t="shared" si="1170"/>
        <v>49875</v>
      </c>
    </row>
    <row r="424" spans="1:18" s="197" customFormat="1" hidden="1" outlineLevel="1">
      <c r="A424" s="211" t="s">
        <v>1223</v>
      </c>
      <c r="B424" s="210" t="s">
        <v>1213</v>
      </c>
      <c r="C424" s="208" t="s">
        <v>1073</v>
      </c>
      <c r="D424" s="431">
        <v>12</v>
      </c>
      <c r="E424" s="389">
        <v>587.26014999999995</v>
      </c>
      <c r="F424" s="389">
        <f t="shared" ref="F424" si="1171">IFERROR(E424*$D424,0)</f>
        <v>7047.121799999999</v>
      </c>
      <c r="G424" s="384">
        <v>3250</v>
      </c>
      <c r="H424" s="387">
        <f t="shared" si="1020"/>
        <v>39000</v>
      </c>
      <c r="I424" s="384">
        <v>1380</v>
      </c>
      <c r="J424" s="387">
        <f t="shared" ref="J424" si="1172">IFERROR(I424*$D424,0)</f>
        <v>16560</v>
      </c>
      <c r="K424" s="384">
        <v>1057.5</v>
      </c>
      <c r="L424" s="387">
        <f t="shared" ref="L424:N424" si="1173">IFERROR(K424*$D424,0)</f>
        <v>12690</v>
      </c>
      <c r="M424" s="384">
        <v>2240</v>
      </c>
      <c r="N424" s="387">
        <f t="shared" si="1173"/>
        <v>26880</v>
      </c>
      <c r="O424" s="384">
        <v>1315</v>
      </c>
      <c r="P424" s="387">
        <f t="shared" ref="P424:R424" si="1174">IFERROR(O424*$D424,0)</f>
        <v>15780</v>
      </c>
      <c r="Q424" s="384">
        <v>1315</v>
      </c>
      <c r="R424" s="387">
        <f t="shared" si="1174"/>
        <v>15780</v>
      </c>
    </row>
    <row r="425" spans="1:18" s="197" customFormat="1" hidden="1" outlineLevel="1">
      <c r="A425" s="211" t="s">
        <v>1224</v>
      </c>
      <c r="B425" s="210" t="s">
        <v>1215</v>
      </c>
      <c r="C425" s="208" t="s">
        <v>1073</v>
      </c>
      <c r="D425" s="431">
        <v>12</v>
      </c>
      <c r="E425" s="389">
        <v>510.50454999999999</v>
      </c>
      <c r="F425" s="389">
        <f t="shared" ref="F425" si="1175">IFERROR(E425*$D425,0)</f>
        <v>6126.0545999999995</v>
      </c>
      <c r="G425" s="384">
        <v>2625</v>
      </c>
      <c r="H425" s="387">
        <f t="shared" si="1020"/>
        <v>31500</v>
      </c>
      <c r="I425" s="384">
        <v>1150</v>
      </c>
      <c r="J425" s="387">
        <f t="shared" ref="J425" si="1176">IFERROR(I425*$D425,0)</f>
        <v>13800</v>
      </c>
      <c r="K425" s="384">
        <v>918</v>
      </c>
      <c r="L425" s="387">
        <f t="shared" ref="L425:N425" si="1177">IFERROR(K425*$D425,0)</f>
        <v>11016</v>
      </c>
      <c r="M425" s="384">
        <v>2100</v>
      </c>
      <c r="N425" s="387">
        <f t="shared" si="1177"/>
        <v>25200</v>
      </c>
      <c r="O425" s="384">
        <v>1095</v>
      </c>
      <c r="P425" s="387">
        <f t="shared" ref="P425:R425" si="1178">IFERROR(O425*$D425,0)</f>
        <v>13140</v>
      </c>
      <c r="Q425" s="384">
        <v>1095</v>
      </c>
      <c r="R425" s="387">
        <f t="shared" si="1178"/>
        <v>13140</v>
      </c>
    </row>
    <row r="426" spans="1:18" s="197" customFormat="1" hidden="1" outlineLevel="1">
      <c r="A426" s="211" t="s">
        <v>1225</v>
      </c>
      <c r="B426" s="210" t="s">
        <v>1217</v>
      </c>
      <c r="C426" s="208" t="s">
        <v>1073</v>
      </c>
      <c r="D426" s="431">
        <v>12</v>
      </c>
      <c r="E426" s="389">
        <v>349.53099999999995</v>
      </c>
      <c r="F426" s="389">
        <f t="shared" ref="F426" si="1179">IFERROR(E426*$D426,0)</f>
        <v>4194.3719999999994</v>
      </c>
      <c r="G426" s="384">
        <v>2000</v>
      </c>
      <c r="H426" s="387">
        <f t="shared" si="1020"/>
        <v>24000</v>
      </c>
      <c r="I426" s="384">
        <v>1150</v>
      </c>
      <c r="J426" s="387">
        <f t="shared" ref="J426" si="1180">IFERROR(I426*$D426,0)</f>
        <v>13800</v>
      </c>
      <c r="K426" s="384">
        <v>846.5</v>
      </c>
      <c r="L426" s="387">
        <f t="shared" ref="L426:N426" si="1181">IFERROR(K426*$D426,0)</f>
        <v>10158</v>
      </c>
      <c r="M426" s="384">
        <v>2030</v>
      </c>
      <c r="N426" s="387">
        <f t="shared" si="1181"/>
        <v>24360</v>
      </c>
      <c r="O426" s="384">
        <v>1095</v>
      </c>
      <c r="P426" s="387">
        <f t="shared" ref="P426:R426" si="1182">IFERROR(O426*$D426,0)</f>
        <v>13140</v>
      </c>
      <c r="Q426" s="384">
        <v>1095</v>
      </c>
      <c r="R426" s="387">
        <f t="shared" si="1182"/>
        <v>13140</v>
      </c>
    </row>
    <row r="427" spans="1:18" s="197" customFormat="1" hidden="1" outlineLevel="1">
      <c r="A427" s="211"/>
      <c r="B427" s="210"/>
      <c r="C427" s="208"/>
      <c r="D427" s="431"/>
      <c r="E427" s="389"/>
      <c r="F427" s="389"/>
      <c r="G427" s="401"/>
      <c r="H427" s="387">
        <f t="shared" si="1020"/>
        <v>0</v>
      </c>
      <c r="I427" s="401"/>
      <c r="J427" s="387">
        <f t="shared" ref="J427" si="1183">IFERROR(I427*$D427,0)</f>
        <v>0</v>
      </c>
      <c r="K427" s="401">
        <v>0</v>
      </c>
      <c r="L427" s="387">
        <f t="shared" ref="L427:N427" si="1184">IFERROR(K427*$D427,0)</f>
        <v>0</v>
      </c>
      <c r="M427" s="401"/>
      <c r="N427" s="387">
        <f t="shared" si="1184"/>
        <v>0</v>
      </c>
      <c r="O427" s="401">
        <v>0</v>
      </c>
      <c r="P427" s="387">
        <f t="shared" ref="P427:R427" si="1185">IFERROR(O427*$D427,0)</f>
        <v>0</v>
      </c>
      <c r="Q427" s="401">
        <v>0</v>
      </c>
      <c r="R427" s="387">
        <f t="shared" si="1185"/>
        <v>0</v>
      </c>
    </row>
    <row r="428" spans="1:18" s="197" customFormat="1" ht="25.5" hidden="1" outlineLevel="1">
      <c r="A428" s="208">
        <v>3.12</v>
      </c>
      <c r="B428" s="359" t="s">
        <v>1226</v>
      </c>
      <c r="C428" s="208"/>
      <c r="D428" s="221"/>
      <c r="E428" s="384"/>
      <c r="F428" s="384"/>
      <c r="G428" s="401"/>
      <c r="H428" s="387">
        <f t="shared" si="1020"/>
        <v>0</v>
      </c>
      <c r="I428" s="401"/>
      <c r="J428" s="387">
        <f t="shared" ref="J428" si="1186">IFERROR(I428*$D428,0)</f>
        <v>0</v>
      </c>
      <c r="K428" s="401">
        <v>0</v>
      </c>
      <c r="L428" s="387">
        <f t="shared" ref="L428:N428" si="1187">IFERROR(K428*$D428,0)</f>
        <v>0</v>
      </c>
      <c r="M428" s="401"/>
      <c r="N428" s="387">
        <f t="shared" si="1187"/>
        <v>0</v>
      </c>
      <c r="O428" s="401">
        <v>0</v>
      </c>
      <c r="P428" s="387">
        <f t="shared" ref="P428:R428" si="1188">IFERROR(O428*$D428,0)</f>
        <v>0</v>
      </c>
      <c r="Q428" s="401">
        <v>0</v>
      </c>
      <c r="R428" s="387">
        <f t="shared" si="1188"/>
        <v>0</v>
      </c>
    </row>
    <row r="429" spans="1:18" s="197" customFormat="1" hidden="1" outlineLevel="1">
      <c r="A429" s="211" t="s">
        <v>1227</v>
      </c>
      <c r="B429" s="210" t="s">
        <v>1208</v>
      </c>
      <c r="C429" s="208" t="s">
        <v>1073</v>
      </c>
      <c r="D429" s="431" t="s">
        <v>1409</v>
      </c>
      <c r="E429" s="389"/>
      <c r="F429" s="389"/>
      <c r="G429" s="401"/>
      <c r="H429" s="387">
        <f t="shared" si="1020"/>
        <v>0</v>
      </c>
      <c r="I429" s="401">
        <v>4025</v>
      </c>
      <c r="J429" s="387">
        <f t="shared" ref="J429" si="1189">IFERROR(I429*$D429,0)</f>
        <v>0</v>
      </c>
      <c r="K429" s="401">
        <v>2414</v>
      </c>
      <c r="L429" s="387">
        <f t="shared" ref="L429:N429" si="1190">IFERROR(K429*$D429,0)</f>
        <v>0</v>
      </c>
      <c r="M429" s="401"/>
      <c r="N429" s="387">
        <f t="shared" si="1190"/>
        <v>0</v>
      </c>
      <c r="O429" s="401">
        <v>4000</v>
      </c>
      <c r="P429" s="387">
        <f t="shared" ref="P429:R429" si="1191">IFERROR(O429*$D429,0)</f>
        <v>0</v>
      </c>
      <c r="Q429" s="401">
        <v>4000</v>
      </c>
      <c r="R429" s="387">
        <f t="shared" si="1191"/>
        <v>0</v>
      </c>
    </row>
    <row r="430" spans="1:18" s="197" customFormat="1" hidden="1" outlineLevel="1">
      <c r="A430" s="211" t="s">
        <v>1228</v>
      </c>
      <c r="B430" s="210" t="s">
        <v>1211</v>
      </c>
      <c r="C430" s="208" t="s">
        <v>1073</v>
      </c>
      <c r="D430" s="431">
        <v>35</v>
      </c>
      <c r="E430" s="389">
        <v>931.59429999999998</v>
      </c>
      <c r="F430" s="389">
        <f t="shared" ref="F430" si="1192">IFERROR(E430*$D430,0)</f>
        <v>32605.800499999998</v>
      </c>
      <c r="G430" s="384">
        <v>5630</v>
      </c>
      <c r="H430" s="387">
        <f t="shared" si="1020"/>
        <v>197050</v>
      </c>
      <c r="I430" s="384">
        <v>3680</v>
      </c>
      <c r="J430" s="387">
        <f t="shared" ref="J430" si="1193">IFERROR(I430*$D430,0)</f>
        <v>128800</v>
      </c>
      <c r="K430" s="384">
        <v>2200</v>
      </c>
      <c r="L430" s="387">
        <f t="shared" ref="L430:N430" si="1194">IFERROR(K430*$D430,0)</f>
        <v>77000</v>
      </c>
      <c r="M430" s="384">
        <v>2520</v>
      </c>
      <c r="N430" s="387">
        <f t="shared" si="1194"/>
        <v>88200</v>
      </c>
      <c r="O430" s="384">
        <v>3320</v>
      </c>
      <c r="P430" s="387">
        <f t="shared" ref="P430:R430" si="1195">IFERROR(O430*$D430,0)</f>
        <v>116200</v>
      </c>
      <c r="Q430" s="384">
        <v>3320</v>
      </c>
      <c r="R430" s="387">
        <f t="shared" si="1195"/>
        <v>116200</v>
      </c>
    </row>
    <row r="431" spans="1:18" s="197" customFormat="1" hidden="1" outlineLevel="1">
      <c r="A431" s="211" t="s">
        <v>1229</v>
      </c>
      <c r="B431" s="210" t="s">
        <v>1213</v>
      </c>
      <c r="C431" s="208" t="s">
        <v>1073</v>
      </c>
      <c r="D431" s="431">
        <v>12</v>
      </c>
      <c r="E431" s="389">
        <v>739.70529999999997</v>
      </c>
      <c r="F431" s="389">
        <f t="shared" ref="F431" si="1196">IFERROR(E431*$D431,0)</f>
        <v>8876.4635999999991</v>
      </c>
      <c r="G431" s="384">
        <v>3750</v>
      </c>
      <c r="H431" s="387">
        <f t="shared" si="1020"/>
        <v>45000</v>
      </c>
      <c r="I431" s="384">
        <v>3220</v>
      </c>
      <c r="J431" s="387">
        <f t="shared" ref="J431" si="1197">IFERROR(I431*$D431,0)</f>
        <v>38640</v>
      </c>
      <c r="K431" s="384">
        <v>1985.5</v>
      </c>
      <c r="L431" s="387">
        <f t="shared" ref="L431:N431" si="1198">IFERROR(K431*$D431,0)</f>
        <v>23826</v>
      </c>
      <c r="M431" s="384">
        <v>2240</v>
      </c>
      <c r="N431" s="387">
        <f t="shared" si="1198"/>
        <v>26880</v>
      </c>
      <c r="O431" s="384">
        <v>3045</v>
      </c>
      <c r="P431" s="387">
        <f t="shared" ref="P431:R431" si="1199">IFERROR(O431*$D431,0)</f>
        <v>36540</v>
      </c>
      <c r="Q431" s="384">
        <v>3045</v>
      </c>
      <c r="R431" s="387">
        <f t="shared" si="1199"/>
        <v>36540</v>
      </c>
    </row>
    <row r="432" spans="1:18" s="197" customFormat="1" hidden="1" outlineLevel="1">
      <c r="A432" s="211" t="s">
        <v>1230</v>
      </c>
      <c r="B432" s="210" t="s">
        <v>1215</v>
      </c>
      <c r="C432" s="208" t="s">
        <v>1073</v>
      </c>
      <c r="D432" s="431">
        <v>12</v>
      </c>
      <c r="E432" s="389">
        <v>701.32749999999999</v>
      </c>
      <c r="F432" s="389">
        <f t="shared" ref="F432" si="1200">IFERROR(E432*$D432,0)</f>
        <v>8415.93</v>
      </c>
      <c r="G432" s="384">
        <v>3130</v>
      </c>
      <c r="H432" s="387">
        <f t="shared" si="1020"/>
        <v>37560</v>
      </c>
      <c r="I432" s="384">
        <v>2875</v>
      </c>
      <c r="J432" s="387">
        <f t="shared" ref="J432" si="1201">IFERROR(I432*$D432,0)</f>
        <v>34500</v>
      </c>
      <c r="K432" s="384">
        <v>1632</v>
      </c>
      <c r="L432" s="387">
        <f t="shared" ref="L432:N432" si="1202">IFERROR(K432*$D432,0)</f>
        <v>19584</v>
      </c>
      <c r="M432" s="384">
        <v>2100</v>
      </c>
      <c r="N432" s="387">
        <f t="shared" si="1202"/>
        <v>25200</v>
      </c>
      <c r="O432" s="384">
        <v>2735</v>
      </c>
      <c r="P432" s="387">
        <f t="shared" ref="P432:R432" si="1203">IFERROR(O432*$D432,0)</f>
        <v>32820</v>
      </c>
      <c r="Q432" s="384">
        <v>2735</v>
      </c>
      <c r="R432" s="387">
        <f t="shared" si="1203"/>
        <v>32820</v>
      </c>
    </row>
    <row r="433" spans="1:18" s="197" customFormat="1" hidden="1" outlineLevel="1">
      <c r="A433" s="211" t="s">
        <v>1231</v>
      </c>
      <c r="B433" s="210" t="s">
        <v>1217</v>
      </c>
      <c r="C433" s="208" t="s">
        <v>1073</v>
      </c>
      <c r="D433" s="431">
        <v>12</v>
      </c>
      <c r="E433" s="389">
        <v>648.02499999999998</v>
      </c>
      <c r="F433" s="389">
        <f t="shared" ref="F433" si="1204">IFERROR(E433*$D433,0)</f>
        <v>7776.2999999999993</v>
      </c>
      <c r="G433" s="384">
        <v>2500</v>
      </c>
      <c r="H433" s="387">
        <f t="shared" si="1020"/>
        <v>30000</v>
      </c>
      <c r="I433" s="384">
        <v>2530</v>
      </c>
      <c r="J433" s="387">
        <f t="shared" ref="J433" si="1205">IFERROR(I433*$D433,0)</f>
        <v>30360</v>
      </c>
      <c r="K433" s="384">
        <v>1418</v>
      </c>
      <c r="L433" s="387">
        <f t="shared" ref="L433:N433" si="1206">IFERROR(K433*$D433,0)</f>
        <v>17016</v>
      </c>
      <c r="M433" s="384">
        <v>2030</v>
      </c>
      <c r="N433" s="387">
        <f t="shared" si="1206"/>
        <v>24360</v>
      </c>
      <c r="O433" s="384">
        <v>2405</v>
      </c>
      <c r="P433" s="387">
        <f t="shared" ref="P433:R433" si="1207">IFERROR(O433*$D433,0)</f>
        <v>28860</v>
      </c>
      <c r="Q433" s="384">
        <v>2405</v>
      </c>
      <c r="R433" s="387">
        <f t="shared" si="1207"/>
        <v>28860</v>
      </c>
    </row>
    <row r="434" spans="1:18" s="197" customFormat="1" hidden="1" outlineLevel="1">
      <c r="A434" s="211"/>
      <c r="B434" s="210"/>
      <c r="C434" s="208"/>
      <c r="D434" s="431"/>
      <c r="E434" s="389"/>
      <c r="F434" s="389"/>
      <c r="G434" s="401"/>
      <c r="H434" s="387">
        <f t="shared" si="1020"/>
        <v>0</v>
      </c>
      <c r="I434" s="401"/>
      <c r="J434" s="387">
        <f t="shared" ref="J434" si="1208">IFERROR(I434*$D434,0)</f>
        <v>0</v>
      </c>
      <c r="K434" s="401">
        <v>0</v>
      </c>
      <c r="L434" s="387">
        <f t="shared" ref="L434:N434" si="1209">IFERROR(K434*$D434,0)</f>
        <v>0</v>
      </c>
      <c r="M434" s="401"/>
      <c r="N434" s="387">
        <f t="shared" si="1209"/>
        <v>0</v>
      </c>
      <c r="O434" s="401">
        <v>0</v>
      </c>
      <c r="P434" s="387">
        <f t="shared" ref="P434:R434" si="1210">IFERROR(O434*$D434,0)</f>
        <v>0</v>
      </c>
      <c r="Q434" s="401">
        <v>0</v>
      </c>
      <c r="R434" s="387">
        <f t="shared" si="1210"/>
        <v>0</v>
      </c>
    </row>
    <row r="435" spans="1:18" s="197" customFormat="1" hidden="1" outlineLevel="1">
      <c r="A435" s="211">
        <v>3.13</v>
      </c>
      <c r="B435" s="346" t="s">
        <v>1232</v>
      </c>
      <c r="C435" s="208"/>
      <c r="D435" s="431"/>
      <c r="E435" s="389"/>
      <c r="F435" s="389"/>
      <c r="G435" s="401"/>
      <c r="H435" s="387">
        <f t="shared" si="1020"/>
        <v>0</v>
      </c>
      <c r="I435" s="401"/>
      <c r="J435" s="387">
        <f t="shared" ref="J435" si="1211">IFERROR(I435*$D435,0)</f>
        <v>0</v>
      </c>
      <c r="K435" s="401">
        <v>0</v>
      </c>
      <c r="L435" s="387">
        <f t="shared" ref="L435:N435" si="1212">IFERROR(K435*$D435,0)</f>
        <v>0</v>
      </c>
      <c r="M435" s="401"/>
      <c r="N435" s="387">
        <f t="shared" si="1212"/>
        <v>0</v>
      </c>
      <c r="O435" s="401">
        <v>0</v>
      </c>
      <c r="P435" s="387">
        <f t="shared" ref="P435:R435" si="1213">IFERROR(O435*$D435,0)</f>
        <v>0</v>
      </c>
      <c r="Q435" s="401">
        <v>0</v>
      </c>
      <c r="R435" s="387">
        <f t="shared" si="1213"/>
        <v>0</v>
      </c>
    </row>
    <row r="436" spans="1:18" s="197" customFormat="1" ht="38.25" hidden="1" outlineLevel="1">
      <c r="A436" s="211"/>
      <c r="B436" s="210" t="s">
        <v>1577</v>
      </c>
      <c r="C436" s="208" t="s">
        <v>49</v>
      </c>
      <c r="D436" s="431" t="s">
        <v>1409</v>
      </c>
      <c r="E436" s="389"/>
      <c r="F436" s="389"/>
      <c r="G436" s="401">
        <v>4150</v>
      </c>
      <c r="H436" s="387">
        <f t="shared" si="1020"/>
        <v>0</v>
      </c>
      <c r="I436" s="401">
        <v>21275</v>
      </c>
      <c r="J436" s="387">
        <f t="shared" ref="J436" si="1214">IFERROR(I436*$D436,0)</f>
        <v>0</v>
      </c>
      <c r="K436" s="401">
        <v>15640</v>
      </c>
      <c r="L436" s="387">
        <f t="shared" ref="L436:N436" si="1215">IFERROR(K436*$D436,0)</f>
        <v>0</v>
      </c>
      <c r="M436" s="401"/>
      <c r="N436" s="387">
        <f t="shared" si="1215"/>
        <v>0</v>
      </c>
      <c r="O436" s="401">
        <v>21275</v>
      </c>
      <c r="P436" s="387">
        <f t="shared" ref="P436:R436" si="1216">IFERROR(O436*$D436,0)</f>
        <v>0</v>
      </c>
      <c r="Q436" s="401">
        <v>21275</v>
      </c>
      <c r="R436" s="387">
        <f t="shared" si="1216"/>
        <v>0</v>
      </c>
    </row>
    <row r="437" spans="1:18" s="197" customFormat="1" ht="63.75" hidden="1" outlineLevel="1">
      <c r="A437" s="211"/>
      <c r="B437" s="210" t="s">
        <v>1578</v>
      </c>
      <c r="C437" s="208" t="s">
        <v>15</v>
      </c>
      <c r="D437" s="431" t="s">
        <v>1409</v>
      </c>
      <c r="E437" s="389"/>
      <c r="F437" s="389"/>
      <c r="G437" s="401">
        <v>12600</v>
      </c>
      <c r="H437" s="387">
        <f t="shared" si="1020"/>
        <v>0</v>
      </c>
      <c r="I437" s="401">
        <v>21275</v>
      </c>
      <c r="J437" s="387">
        <f t="shared" ref="J437" si="1217">IFERROR(I437*$D437,0)</f>
        <v>0</v>
      </c>
      <c r="K437" s="401">
        <v>24922</v>
      </c>
      <c r="L437" s="387">
        <f t="shared" ref="L437:N437" si="1218">IFERROR(K437*$D437,0)</f>
        <v>0</v>
      </c>
      <c r="M437" s="401"/>
      <c r="N437" s="387">
        <f t="shared" si="1218"/>
        <v>0</v>
      </c>
      <c r="O437" s="401">
        <v>21275</v>
      </c>
      <c r="P437" s="387">
        <f t="shared" ref="P437:R437" si="1219">IFERROR(O437*$D437,0)</f>
        <v>0</v>
      </c>
      <c r="Q437" s="401">
        <v>21275</v>
      </c>
      <c r="R437" s="387">
        <f t="shared" si="1219"/>
        <v>0</v>
      </c>
    </row>
    <row r="438" spans="1:18" s="197" customFormat="1" hidden="1" outlineLevel="1">
      <c r="A438" s="208"/>
      <c r="B438" s="359"/>
      <c r="C438" s="208"/>
      <c r="D438" s="221"/>
      <c r="E438" s="384"/>
      <c r="F438" s="384"/>
      <c r="G438" s="401"/>
      <c r="H438" s="387">
        <f t="shared" si="1020"/>
        <v>0</v>
      </c>
      <c r="I438" s="401"/>
      <c r="J438" s="387">
        <f t="shared" ref="J438" si="1220">IFERROR(I438*$D438,0)</f>
        <v>0</v>
      </c>
      <c r="K438" s="401">
        <v>0</v>
      </c>
      <c r="L438" s="387">
        <f t="shared" ref="L438:N438" si="1221">IFERROR(K438*$D438,0)</f>
        <v>0</v>
      </c>
      <c r="M438" s="401"/>
      <c r="N438" s="387">
        <f t="shared" si="1221"/>
        <v>0</v>
      </c>
      <c r="O438" s="401"/>
      <c r="P438" s="387">
        <f t="shared" ref="P438:R438" si="1222">IFERROR(O438*$D438,0)</f>
        <v>0</v>
      </c>
      <c r="Q438" s="401"/>
      <c r="R438" s="387">
        <f t="shared" si="1222"/>
        <v>0</v>
      </c>
    </row>
    <row r="439" spans="1:18" s="197" customFormat="1" hidden="1" outlineLevel="1">
      <c r="A439" s="344">
        <v>3.14</v>
      </c>
      <c r="B439" s="346" t="s">
        <v>1233</v>
      </c>
      <c r="C439" s="208"/>
      <c r="D439" s="243"/>
      <c r="E439" s="385"/>
      <c r="F439" s="385"/>
      <c r="G439" s="401"/>
      <c r="H439" s="387">
        <f t="shared" si="1020"/>
        <v>0</v>
      </c>
      <c r="I439" s="401"/>
      <c r="J439" s="387">
        <f t="shared" ref="J439" si="1223">IFERROR(I439*$D439,0)</f>
        <v>0</v>
      </c>
      <c r="K439" s="401">
        <v>0</v>
      </c>
      <c r="L439" s="387">
        <f t="shared" ref="L439:N439" si="1224">IFERROR(K439*$D439,0)</f>
        <v>0</v>
      </c>
      <c r="M439" s="401"/>
      <c r="N439" s="387">
        <f t="shared" si="1224"/>
        <v>0</v>
      </c>
      <c r="O439" s="401"/>
      <c r="P439" s="387">
        <f t="shared" ref="P439:R439" si="1225">IFERROR(O439*$D439,0)</f>
        <v>0</v>
      </c>
      <c r="Q439" s="401"/>
      <c r="R439" s="387">
        <f t="shared" si="1225"/>
        <v>0</v>
      </c>
    </row>
    <row r="440" spans="1:18" s="197" customFormat="1" hidden="1" outlineLevel="1">
      <c r="A440" s="211"/>
      <c r="B440" s="210"/>
      <c r="C440" s="208"/>
      <c r="D440" s="243"/>
      <c r="E440" s="385"/>
      <c r="F440" s="385"/>
      <c r="G440" s="401"/>
      <c r="H440" s="387">
        <f t="shared" si="1020"/>
        <v>0</v>
      </c>
      <c r="I440" s="401"/>
      <c r="J440" s="387">
        <f t="shared" ref="J440" si="1226">IFERROR(I440*$D440,0)</f>
        <v>0</v>
      </c>
      <c r="K440" s="401">
        <v>0</v>
      </c>
      <c r="L440" s="387">
        <f t="shared" ref="L440:N440" si="1227">IFERROR(K440*$D440,0)</f>
        <v>0</v>
      </c>
      <c r="M440" s="401"/>
      <c r="N440" s="387">
        <f t="shared" si="1227"/>
        <v>0</v>
      </c>
      <c r="O440" s="401"/>
      <c r="P440" s="387">
        <f t="shared" ref="P440:R440" si="1228">IFERROR(O440*$D440,0)</f>
        <v>0</v>
      </c>
      <c r="Q440" s="401"/>
      <c r="R440" s="387">
        <f t="shared" si="1228"/>
        <v>0</v>
      </c>
    </row>
    <row r="441" spans="1:18" s="197" customFormat="1" hidden="1" outlineLevel="1">
      <c r="A441" s="211" t="s">
        <v>1234</v>
      </c>
      <c r="B441" s="346" t="s">
        <v>1235</v>
      </c>
      <c r="C441" s="208"/>
      <c r="D441" s="243"/>
      <c r="E441" s="385"/>
      <c r="F441" s="385"/>
      <c r="G441" s="401"/>
      <c r="H441" s="387">
        <f t="shared" si="1020"/>
        <v>0</v>
      </c>
      <c r="I441" s="401"/>
      <c r="J441" s="387">
        <f t="shared" ref="J441" si="1229">IFERROR(I441*$D441,0)</f>
        <v>0</v>
      </c>
      <c r="K441" s="401">
        <v>0</v>
      </c>
      <c r="L441" s="387">
        <f t="shared" ref="L441:N441" si="1230">IFERROR(K441*$D441,0)</f>
        <v>0</v>
      </c>
      <c r="M441" s="401"/>
      <c r="N441" s="387">
        <f t="shared" si="1230"/>
        <v>0</v>
      </c>
      <c r="O441" s="401"/>
      <c r="P441" s="387">
        <f t="shared" ref="P441:R441" si="1231">IFERROR(O441*$D441,0)</f>
        <v>0</v>
      </c>
      <c r="Q441" s="401"/>
      <c r="R441" s="387">
        <f t="shared" si="1231"/>
        <v>0</v>
      </c>
    </row>
    <row r="442" spans="1:18" s="197" customFormat="1" ht="51" hidden="1" outlineLevel="1">
      <c r="A442" s="211"/>
      <c r="B442" s="210" t="s">
        <v>1883</v>
      </c>
      <c r="C442" s="208"/>
      <c r="D442" s="243"/>
      <c r="E442" s="385"/>
      <c r="F442" s="385"/>
      <c r="G442" s="401"/>
      <c r="H442" s="387">
        <f t="shared" si="1020"/>
        <v>0</v>
      </c>
      <c r="I442" s="401"/>
      <c r="J442" s="387">
        <f t="shared" ref="J442" si="1232">IFERROR(I442*$D442,0)</f>
        <v>0</v>
      </c>
      <c r="K442" s="401">
        <v>0</v>
      </c>
      <c r="L442" s="387">
        <f t="shared" ref="L442:N442" si="1233">IFERROR(K442*$D442,0)</f>
        <v>0</v>
      </c>
      <c r="M442" s="401"/>
      <c r="N442" s="387">
        <f t="shared" si="1233"/>
        <v>0</v>
      </c>
      <c r="O442" s="401"/>
      <c r="P442" s="387">
        <f t="shared" ref="P442:R442" si="1234">IFERROR(O442*$D442,0)</f>
        <v>0</v>
      </c>
      <c r="Q442" s="401"/>
      <c r="R442" s="387">
        <f t="shared" si="1234"/>
        <v>0</v>
      </c>
    </row>
    <row r="443" spans="1:18" s="197" customFormat="1" hidden="1" outlineLevel="1">
      <c r="A443" s="211"/>
      <c r="B443" s="210" t="s">
        <v>1579</v>
      </c>
      <c r="C443" s="208"/>
      <c r="D443" s="243"/>
      <c r="E443" s="385"/>
      <c r="F443" s="385"/>
      <c r="G443" s="401"/>
      <c r="H443" s="387">
        <f t="shared" si="1020"/>
        <v>0</v>
      </c>
      <c r="I443" s="401"/>
      <c r="J443" s="387">
        <f t="shared" ref="J443" si="1235">IFERROR(I443*$D443,0)</f>
        <v>0</v>
      </c>
      <c r="K443" s="401">
        <v>0</v>
      </c>
      <c r="L443" s="387">
        <f t="shared" ref="L443:N443" si="1236">IFERROR(K443*$D443,0)</f>
        <v>0</v>
      </c>
      <c r="M443" s="401"/>
      <c r="N443" s="387">
        <f t="shared" si="1236"/>
        <v>0</v>
      </c>
      <c r="O443" s="401"/>
      <c r="P443" s="387">
        <f t="shared" ref="P443:R443" si="1237">IFERROR(O443*$D443,0)</f>
        <v>0</v>
      </c>
      <c r="Q443" s="401"/>
      <c r="R443" s="387">
        <f t="shared" si="1237"/>
        <v>0</v>
      </c>
    </row>
    <row r="444" spans="1:18" s="197" customFormat="1" hidden="1" outlineLevel="1">
      <c r="A444" s="208" t="s">
        <v>195</v>
      </c>
      <c r="B444" s="210" t="s">
        <v>1236</v>
      </c>
      <c r="C444" s="208" t="s">
        <v>49</v>
      </c>
      <c r="D444" s="243">
        <v>25</v>
      </c>
      <c r="E444" s="385">
        <v>1015.1624999999999</v>
      </c>
      <c r="F444" s="385">
        <f t="shared" ref="F444" si="1238">IFERROR(E444*$D444,0)</f>
        <v>25379.062499999996</v>
      </c>
      <c r="G444" s="384">
        <v>800</v>
      </c>
      <c r="H444" s="387">
        <f t="shared" ref="H444:H498" si="1239">IFERROR(G444*$D444,0)</f>
        <v>20000</v>
      </c>
      <c r="I444" s="384">
        <v>1380</v>
      </c>
      <c r="J444" s="387">
        <f t="shared" ref="J444" si="1240">IFERROR(I444*$D444,0)</f>
        <v>34500</v>
      </c>
      <c r="K444" s="384">
        <v>975</v>
      </c>
      <c r="L444" s="387">
        <f t="shared" ref="L444:N444" si="1241">IFERROR(K444*$D444,0)</f>
        <v>24375</v>
      </c>
      <c r="M444" s="384">
        <v>1113</v>
      </c>
      <c r="N444" s="387">
        <f t="shared" si="1241"/>
        <v>27825</v>
      </c>
      <c r="O444" s="384">
        <v>1315</v>
      </c>
      <c r="P444" s="387">
        <f t="shared" ref="P444:R444" si="1242">IFERROR(O444*$D444,0)</f>
        <v>32875</v>
      </c>
      <c r="Q444" s="384">
        <v>1315</v>
      </c>
      <c r="R444" s="387">
        <f t="shared" si="1242"/>
        <v>32875</v>
      </c>
    </row>
    <row r="445" spans="1:18" s="197" customFormat="1" hidden="1" outlineLevel="1">
      <c r="A445" s="208" t="s">
        <v>196</v>
      </c>
      <c r="B445" s="210" t="s">
        <v>1237</v>
      </c>
      <c r="C445" s="208" t="s">
        <v>49</v>
      </c>
      <c r="D445" s="431" t="s">
        <v>1409</v>
      </c>
      <c r="E445" s="389"/>
      <c r="F445" s="389"/>
      <c r="G445" s="384"/>
      <c r="H445" s="387">
        <f t="shared" si="1239"/>
        <v>0</v>
      </c>
      <c r="I445" s="384">
        <v>1265</v>
      </c>
      <c r="J445" s="387">
        <f t="shared" ref="J445" si="1243">IFERROR(I445*$D445,0)</f>
        <v>0</v>
      </c>
      <c r="K445" s="384">
        <v>796.5</v>
      </c>
      <c r="L445" s="387">
        <f t="shared" ref="L445:N445" si="1244">IFERROR(K445*$D445,0)</f>
        <v>0</v>
      </c>
      <c r="M445" s="384"/>
      <c r="N445" s="387">
        <f t="shared" si="1244"/>
        <v>0</v>
      </c>
      <c r="O445" s="384">
        <v>1266</v>
      </c>
      <c r="P445" s="387">
        <f t="shared" ref="P445:R445" si="1245">IFERROR(O445*$D445,0)</f>
        <v>0</v>
      </c>
      <c r="Q445" s="384">
        <v>1266</v>
      </c>
      <c r="R445" s="387">
        <f t="shared" si="1245"/>
        <v>0</v>
      </c>
    </row>
    <row r="446" spans="1:18" s="197" customFormat="1" hidden="1" outlineLevel="1">
      <c r="A446" s="208" t="s">
        <v>197</v>
      </c>
      <c r="B446" s="210" t="s">
        <v>1238</v>
      </c>
      <c r="C446" s="208" t="s">
        <v>49</v>
      </c>
      <c r="D446" s="243">
        <v>25</v>
      </c>
      <c r="E446" s="385">
        <v>705.18</v>
      </c>
      <c r="F446" s="385">
        <f t="shared" ref="F446" si="1246">IFERROR(E446*$D446,0)</f>
        <v>17629.5</v>
      </c>
      <c r="G446" s="384">
        <v>750</v>
      </c>
      <c r="H446" s="387">
        <f t="shared" si="1239"/>
        <v>18750</v>
      </c>
      <c r="I446" s="384">
        <v>1150</v>
      </c>
      <c r="J446" s="387">
        <f t="shared" ref="J446" si="1247">IFERROR(I446*$D446,0)</f>
        <v>28750</v>
      </c>
      <c r="K446" s="384">
        <v>761</v>
      </c>
      <c r="L446" s="387">
        <f t="shared" ref="L446:N446" si="1248">IFERROR(K446*$D446,0)</f>
        <v>19025</v>
      </c>
      <c r="M446" s="384">
        <v>910</v>
      </c>
      <c r="N446" s="387">
        <f t="shared" si="1248"/>
        <v>22750</v>
      </c>
      <c r="O446" s="384">
        <v>1095</v>
      </c>
      <c r="P446" s="387">
        <f t="shared" ref="P446:R446" si="1249">IFERROR(O446*$D446,0)</f>
        <v>27375</v>
      </c>
      <c r="Q446" s="384">
        <v>1095</v>
      </c>
      <c r="R446" s="387">
        <f t="shared" si="1249"/>
        <v>27375</v>
      </c>
    </row>
    <row r="447" spans="1:18" s="197" customFormat="1" hidden="1" outlineLevel="1">
      <c r="A447" s="208" t="s">
        <v>488</v>
      </c>
      <c r="B447" s="210" t="s">
        <v>1239</v>
      </c>
      <c r="C447" s="208" t="s">
        <v>49</v>
      </c>
      <c r="D447" s="243">
        <v>875</v>
      </c>
      <c r="E447" s="385">
        <v>680.70224999999994</v>
      </c>
      <c r="F447" s="385">
        <f t="shared" ref="F447" si="1250">IFERROR(E447*$D447,0)</f>
        <v>595614.46875</v>
      </c>
      <c r="G447" s="384">
        <v>620</v>
      </c>
      <c r="H447" s="387">
        <f t="shared" si="1239"/>
        <v>542500</v>
      </c>
      <c r="I447" s="384">
        <v>1035</v>
      </c>
      <c r="J447" s="387">
        <f t="shared" ref="J447" si="1251">IFERROR(I447*$D447,0)</f>
        <v>905625</v>
      </c>
      <c r="K447" s="384">
        <v>689.5</v>
      </c>
      <c r="L447" s="387">
        <f t="shared" ref="L447:N447" si="1252">IFERROR(K447*$D447,0)</f>
        <v>603312.5</v>
      </c>
      <c r="M447" s="384">
        <v>770</v>
      </c>
      <c r="N447" s="387">
        <f t="shared" si="1252"/>
        <v>673750</v>
      </c>
      <c r="O447" s="384">
        <v>985</v>
      </c>
      <c r="P447" s="387">
        <f t="shared" ref="P447:R447" si="1253">IFERROR(O447*$D447,0)</f>
        <v>861875</v>
      </c>
      <c r="Q447" s="384">
        <v>985</v>
      </c>
      <c r="R447" s="387">
        <f t="shared" si="1253"/>
        <v>861875</v>
      </c>
    </row>
    <row r="448" spans="1:18" s="197" customFormat="1" hidden="1" outlineLevel="1">
      <c r="A448" s="208" t="s">
        <v>483</v>
      </c>
      <c r="B448" s="210" t="s">
        <v>1240</v>
      </c>
      <c r="C448" s="208" t="s">
        <v>49</v>
      </c>
      <c r="D448" s="243">
        <v>75</v>
      </c>
      <c r="E448" s="385">
        <v>591.43349999999987</v>
      </c>
      <c r="F448" s="385">
        <f t="shared" ref="F448" si="1254">IFERROR(E448*$D448,0)</f>
        <v>44357.51249999999</v>
      </c>
      <c r="G448" s="384">
        <v>480</v>
      </c>
      <c r="H448" s="387">
        <f t="shared" si="1239"/>
        <v>36000</v>
      </c>
      <c r="I448" s="384">
        <v>920</v>
      </c>
      <c r="J448" s="387">
        <f t="shared" ref="J448" si="1255">IFERROR(I448*$D448,0)</f>
        <v>69000</v>
      </c>
      <c r="K448" s="384">
        <v>584</v>
      </c>
      <c r="L448" s="387">
        <f t="shared" ref="L448:N448" si="1256">IFERROR(K448*$D448,0)</f>
        <v>43800</v>
      </c>
      <c r="M448" s="384">
        <v>665</v>
      </c>
      <c r="N448" s="387">
        <f t="shared" si="1256"/>
        <v>49875</v>
      </c>
      <c r="O448" s="384">
        <v>875</v>
      </c>
      <c r="P448" s="387">
        <f t="shared" ref="P448:R448" si="1257">IFERROR(O448*$D448,0)</f>
        <v>65625</v>
      </c>
      <c r="Q448" s="384">
        <v>875</v>
      </c>
      <c r="R448" s="387">
        <f t="shared" si="1257"/>
        <v>65625</v>
      </c>
    </row>
    <row r="449" spans="1:18" s="197" customFormat="1" hidden="1" outlineLevel="1">
      <c r="A449" s="211"/>
      <c r="B449" s="210"/>
      <c r="C449" s="208"/>
      <c r="D449" s="243"/>
      <c r="E449" s="385"/>
      <c r="F449" s="385"/>
      <c r="G449" s="384"/>
      <c r="H449" s="387">
        <f t="shared" si="1239"/>
        <v>0</v>
      </c>
      <c r="I449" s="384"/>
      <c r="J449" s="387">
        <f t="shared" ref="J449" si="1258">IFERROR(I449*$D449,0)</f>
        <v>0</v>
      </c>
      <c r="K449" s="384">
        <v>0</v>
      </c>
      <c r="L449" s="387">
        <f t="shared" ref="L449:N449" si="1259">IFERROR(K449*$D449,0)</f>
        <v>0</v>
      </c>
      <c r="M449" s="384"/>
      <c r="N449" s="387">
        <f t="shared" si="1259"/>
        <v>0</v>
      </c>
      <c r="O449" s="384"/>
      <c r="P449" s="387">
        <f t="shared" ref="P449:R449" si="1260">IFERROR(O449*$D449,0)</f>
        <v>0</v>
      </c>
      <c r="Q449" s="384"/>
      <c r="R449" s="387">
        <f t="shared" si="1260"/>
        <v>0</v>
      </c>
    </row>
    <row r="450" spans="1:18" s="197" customFormat="1" hidden="1" outlineLevel="1">
      <c r="A450" s="208" t="s">
        <v>1241</v>
      </c>
      <c r="B450" s="340" t="s">
        <v>1242</v>
      </c>
      <c r="C450" s="208"/>
      <c r="D450" s="221"/>
      <c r="E450" s="384"/>
      <c r="F450" s="384"/>
      <c r="G450" s="401"/>
      <c r="H450" s="387">
        <f t="shared" si="1239"/>
        <v>0</v>
      </c>
      <c r="I450" s="401"/>
      <c r="J450" s="387">
        <f t="shared" ref="J450" si="1261">IFERROR(I450*$D450,0)</f>
        <v>0</v>
      </c>
      <c r="K450" s="401">
        <v>0</v>
      </c>
      <c r="L450" s="387">
        <f t="shared" ref="L450:N450" si="1262">IFERROR(K450*$D450,0)</f>
        <v>0</v>
      </c>
      <c r="M450" s="401"/>
      <c r="N450" s="387">
        <f t="shared" si="1262"/>
        <v>0</v>
      </c>
      <c r="O450" s="401"/>
      <c r="P450" s="387">
        <f t="shared" ref="P450:R450" si="1263">IFERROR(O450*$D450,0)</f>
        <v>0</v>
      </c>
      <c r="Q450" s="401"/>
      <c r="R450" s="387">
        <f t="shared" si="1263"/>
        <v>0</v>
      </c>
    </row>
    <row r="451" spans="1:18" s="197" customFormat="1" hidden="1" outlineLevel="1">
      <c r="A451" s="208"/>
      <c r="B451" s="359"/>
      <c r="C451" s="208"/>
      <c r="D451" s="221"/>
      <c r="E451" s="384"/>
      <c r="F451" s="384"/>
      <c r="G451" s="401"/>
      <c r="H451" s="387">
        <f t="shared" si="1239"/>
        <v>0</v>
      </c>
      <c r="I451" s="401"/>
      <c r="J451" s="387">
        <f t="shared" ref="J451" si="1264">IFERROR(I451*$D451,0)</f>
        <v>0</v>
      </c>
      <c r="K451" s="401">
        <v>0</v>
      </c>
      <c r="L451" s="387">
        <f t="shared" ref="L451:N451" si="1265">IFERROR(K451*$D451,0)</f>
        <v>0</v>
      </c>
      <c r="M451" s="401"/>
      <c r="N451" s="387">
        <f t="shared" si="1265"/>
        <v>0</v>
      </c>
      <c r="O451" s="401"/>
      <c r="P451" s="387">
        <f t="shared" ref="P451:R451" si="1266">IFERROR(O451*$D451,0)</f>
        <v>0</v>
      </c>
      <c r="Q451" s="401"/>
      <c r="R451" s="387">
        <f t="shared" si="1266"/>
        <v>0</v>
      </c>
    </row>
    <row r="452" spans="1:18" s="197" customFormat="1" ht="51" hidden="1" outlineLevel="1">
      <c r="A452" s="208"/>
      <c r="B452" s="210" t="s">
        <v>1884</v>
      </c>
      <c r="C452" s="208"/>
      <c r="D452" s="221"/>
      <c r="E452" s="384"/>
      <c r="F452" s="384"/>
      <c r="G452" s="401"/>
      <c r="H452" s="387">
        <f t="shared" si="1239"/>
        <v>0</v>
      </c>
      <c r="I452" s="401"/>
      <c r="J452" s="387">
        <f t="shared" ref="J452" si="1267">IFERROR(I452*$D452,0)</f>
        <v>0</v>
      </c>
      <c r="K452" s="401">
        <v>0</v>
      </c>
      <c r="L452" s="387">
        <f t="shared" ref="L452:N452" si="1268">IFERROR(K452*$D452,0)</f>
        <v>0</v>
      </c>
      <c r="M452" s="401"/>
      <c r="N452" s="387">
        <f t="shared" si="1268"/>
        <v>0</v>
      </c>
      <c r="O452" s="401"/>
      <c r="P452" s="387">
        <f t="shared" ref="P452:R452" si="1269">IFERROR(O452*$D452,0)</f>
        <v>0</v>
      </c>
      <c r="Q452" s="401"/>
      <c r="R452" s="387">
        <f t="shared" si="1269"/>
        <v>0</v>
      </c>
    </row>
    <row r="453" spans="1:18" s="197" customFormat="1" hidden="1" outlineLevel="1">
      <c r="A453" s="208" t="s">
        <v>195</v>
      </c>
      <c r="B453" s="359" t="s">
        <v>1243</v>
      </c>
      <c r="C453" s="208" t="s">
        <v>437</v>
      </c>
      <c r="D453" s="221">
        <v>25</v>
      </c>
      <c r="E453" s="384">
        <v>863.07499999999993</v>
      </c>
      <c r="F453" s="384">
        <f t="shared" ref="F453" si="1270">IFERROR(E453*$D453,0)</f>
        <v>21576.875</v>
      </c>
      <c r="G453" s="384">
        <v>680</v>
      </c>
      <c r="H453" s="387">
        <f t="shared" si="1239"/>
        <v>17000</v>
      </c>
      <c r="I453" s="384">
        <v>14375</v>
      </c>
      <c r="J453" s="387">
        <f t="shared" ref="J453" si="1271">IFERROR(I453*$D453,0)</f>
        <v>359375</v>
      </c>
      <c r="K453" s="384">
        <v>912.5</v>
      </c>
      <c r="L453" s="387">
        <f t="shared" ref="L453:N453" si="1272">IFERROR(K453*$D453,0)</f>
        <v>22812.5</v>
      </c>
      <c r="M453" s="384">
        <v>1610</v>
      </c>
      <c r="N453" s="387">
        <f t="shared" si="1272"/>
        <v>40250</v>
      </c>
      <c r="O453" s="384">
        <v>13660</v>
      </c>
      <c r="P453" s="387">
        <f t="shared" ref="P453:R453" si="1273">IFERROR(O453*$D453,0)</f>
        <v>341500</v>
      </c>
      <c r="Q453" s="384">
        <v>13660</v>
      </c>
      <c r="R453" s="387">
        <f t="shared" si="1273"/>
        <v>341500</v>
      </c>
    </row>
    <row r="454" spans="1:18" s="197" customFormat="1" hidden="1" outlineLevel="1">
      <c r="A454" s="208" t="s">
        <v>196</v>
      </c>
      <c r="B454" s="359" t="s">
        <v>1244</v>
      </c>
      <c r="C454" s="208" t="s">
        <v>437</v>
      </c>
      <c r="D454" s="431">
        <v>120</v>
      </c>
      <c r="E454" s="389">
        <v>1848.3374999999999</v>
      </c>
      <c r="F454" s="389">
        <f t="shared" ref="F454" si="1274">IFERROR(E454*$D454,0)</f>
        <v>221800.49999999997</v>
      </c>
      <c r="G454" s="384">
        <v>1970</v>
      </c>
      <c r="H454" s="387">
        <f t="shared" si="1239"/>
        <v>236400</v>
      </c>
      <c r="I454" s="384">
        <v>2070</v>
      </c>
      <c r="J454" s="387">
        <f t="shared" ref="J454" si="1275">IFERROR(I454*$D454,0)</f>
        <v>248400</v>
      </c>
      <c r="K454" s="384">
        <v>1974.5</v>
      </c>
      <c r="L454" s="387">
        <f t="shared" ref="L454:N454" si="1276">IFERROR(K454*$D454,0)</f>
        <v>236940</v>
      </c>
      <c r="M454" s="384">
        <v>2450</v>
      </c>
      <c r="N454" s="387">
        <f t="shared" si="1276"/>
        <v>294000</v>
      </c>
      <c r="O454" s="384">
        <v>1970</v>
      </c>
      <c r="P454" s="387">
        <f t="shared" ref="P454:R454" si="1277">IFERROR(O454*$D454,0)</f>
        <v>236400</v>
      </c>
      <c r="Q454" s="384">
        <v>1970</v>
      </c>
      <c r="R454" s="387">
        <f t="shared" si="1277"/>
        <v>236400</v>
      </c>
    </row>
    <row r="455" spans="1:18" s="197" customFormat="1" hidden="1" outlineLevel="1">
      <c r="A455" s="208"/>
      <c r="B455" s="359"/>
      <c r="C455" s="208"/>
      <c r="D455" s="431"/>
      <c r="E455" s="389"/>
      <c r="F455" s="389"/>
      <c r="G455" s="401"/>
      <c r="H455" s="387">
        <f t="shared" si="1239"/>
        <v>0</v>
      </c>
      <c r="I455" s="401"/>
      <c r="J455" s="387">
        <f t="shared" ref="J455" si="1278">IFERROR(I455*$D455,0)</f>
        <v>0</v>
      </c>
      <c r="K455" s="401">
        <v>0</v>
      </c>
      <c r="L455" s="387">
        <f t="shared" ref="L455:N455" si="1279">IFERROR(K455*$D455,0)</f>
        <v>0</v>
      </c>
      <c r="M455" s="401"/>
      <c r="N455" s="387">
        <f t="shared" si="1279"/>
        <v>0</v>
      </c>
      <c r="O455" s="401"/>
      <c r="P455" s="387">
        <f t="shared" ref="P455:R455" si="1280">IFERROR(O455*$D455,0)</f>
        <v>0</v>
      </c>
      <c r="Q455" s="401"/>
      <c r="R455" s="387">
        <f t="shared" si="1280"/>
        <v>0</v>
      </c>
    </row>
    <row r="456" spans="1:18" s="197" customFormat="1" hidden="1" outlineLevel="1">
      <c r="A456" s="208" t="s">
        <v>1245</v>
      </c>
      <c r="B456" s="341" t="s">
        <v>1246</v>
      </c>
      <c r="C456" s="208"/>
      <c r="D456" s="221"/>
      <c r="E456" s="384"/>
      <c r="F456" s="384"/>
      <c r="G456" s="401"/>
      <c r="H456" s="387">
        <f t="shared" si="1239"/>
        <v>0</v>
      </c>
      <c r="I456" s="401"/>
      <c r="J456" s="387">
        <f t="shared" ref="J456" si="1281">IFERROR(I456*$D456,0)</f>
        <v>0</v>
      </c>
      <c r="K456" s="401">
        <v>0</v>
      </c>
      <c r="L456" s="387">
        <f t="shared" ref="L456:N456" si="1282">IFERROR(K456*$D456,0)</f>
        <v>0</v>
      </c>
      <c r="M456" s="401"/>
      <c r="N456" s="387">
        <f t="shared" si="1282"/>
        <v>0</v>
      </c>
      <c r="O456" s="401"/>
      <c r="P456" s="387">
        <f t="shared" ref="P456:R456" si="1283">IFERROR(O456*$D456,0)</f>
        <v>0</v>
      </c>
      <c r="Q456" s="401"/>
      <c r="R456" s="387">
        <f t="shared" si="1283"/>
        <v>0</v>
      </c>
    </row>
    <row r="457" spans="1:18" s="197" customFormat="1" hidden="1" outlineLevel="1">
      <c r="A457" s="208"/>
      <c r="B457" s="229"/>
      <c r="C457" s="208"/>
      <c r="D457" s="221"/>
      <c r="E457" s="384"/>
      <c r="F457" s="384"/>
      <c r="G457" s="401"/>
      <c r="H457" s="387">
        <f t="shared" si="1239"/>
        <v>0</v>
      </c>
      <c r="I457" s="401"/>
      <c r="J457" s="387">
        <f t="shared" ref="J457" si="1284">IFERROR(I457*$D457,0)</f>
        <v>0</v>
      </c>
      <c r="K457" s="401">
        <v>0</v>
      </c>
      <c r="L457" s="387">
        <f t="shared" ref="L457:N457" si="1285">IFERROR(K457*$D457,0)</f>
        <v>0</v>
      </c>
      <c r="M457" s="401"/>
      <c r="N457" s="387">
        <f t="shared" si="1285"/>
        <v>0</v>
      </c>
      <c r="O457" s="401"/>
      <c r="P457" s="387">
        <f t="shared" ref="P457:R457" si="1286">IFERROR(O457*$D457,0)</f>
        <v>0</v>
      </c>
      <c r="Q457" s="401"/>
      <c r="R457" s="387">
        <f t="shared" si="1286"/>
        <v>0</v>
      </c>
    </row>
    <row r="458" spans="1:18" s="197" customFormat="1" hidden="1" outlineLevel="1">
      <c r="A458" s="208"/>
      <c r="B458" s="341" t="s">
        <v>1247</v>
      </c>
      <c r="C458" s="208"/>
      <c r="D458" s="221"/>
      <c r="E458" s="384"/>
      <c r="F458" s="384"/>
      <c r="G458" s="401"/>
      <c r="H458" s="387">
        <f t="shared" si="1239"/>
        <v>0</v>
      </c>
      <c r="I458" s="401"/>
      <c r="J458" s="387">
        <f t="shared" ref="J458" si="1287">IFERROR(I458*$D458,0)</f>
        <v>0</v>
      </c>
      <c r="K458" s="401">
        <v>0</v>
      </c>
      <c r="L458" s="387">
        <f t="shared" ref="L458:N458" si="1288">IFERROR(K458*$D458,0)</f>
        <v>0</v>
      </c>
      <c r="M458" s="401"/>
      <c r="N458" s="387">
        <f t="shared" si="1288"/>
        <v>0</v>
      </c>
      <c r="O458" s="401"/>
      <c r="P458" s="387">
        <f t="shared" ref="P458:R458" si="1289">IFERROR(O458*$D458,0)</f>
        <v>0</v>
      </c>
      <c r="Q458" s="401"/>
      <c r="R458" s="387">
        <f t="shared" si="1289"/>
        <v>0</v>
      </c>
    </row>
    <row r="459" spans="1:18" s="197" customFormat="1" hidden="1" outlineLevel="1">
      <c r="A459" s="208"/>
      <c r="B459" s="229"/>
      <c r="C459" s="208"/>
      <c r="D459" s="221"/>
      <c r="E459" s="384"/>
      <c r="F459" s="384"/>
      <c r="G459" s="401"/>
      <c r="H459" s="387">
        <f t="shared" si="1239"/>
        <v>0</v>
      </c>
      <c r="I459" s="401"/>
      <c r="J459" s="387">
        <f t="shared" ref="J459" si="1290">IFERROR(I459*$D459,0)</f>
        <v>0</v>
      </c>
      <c r="K459" s="401">
        <v>0</v>
      </c>
      <c r="L459" s="387">
        <f t="shared" ref="L459:N459" si="1291">IFERROR(K459*$D459,0)</f>
        <v>0</v>
      </c>
      <c r="M459" s="401"/>
      <c r="N459" s="387">
        <f t="shared" si="1291"/>
        <v>0</v>
      </c>
      <c r="O459" s="401"/>
      <c r="P459" s="387">
        <f t="shared" ref="P459:R459" si="1292">IFERROR(O459*$D459,0)</f>
        <v>0</v>
      </c>
      <c r="Q459" s="401"/>
      <c r="R459" s="387">
        <f t="shared" si="1292"/>
        <v>0</v>
      </c>
    </row>
    <row r="460" spans="1:18" s="197" customFormat="1" ht="51" hidden="1" outlineLevel="1">
      <c r="A460" s="208"/>
      <c r="B460" s="210" t="s">
        <v>1580</v>
      </c>
      <c r="C460" s="208"/>
      <c r="D460" s="221"/>
      <c r="E460" s="384"/>
      <c r="F460" s="384"/>
      <c r="G460" s="401"/>
      <c r="H460" s="387">
        <f t="shared" si="1239"/>
        <v>0</v>
      </c>
      <c r="I460" s="401"/>
      <c r="J460" s="387">
        <f t="shared" ref="J460" si="1293">IFERROR(I460*$D460,0)</f>
        <v>0</v>
      </c>
      <c r="K460" s="401">
        <v>0</v>
      </c>
      <c r="L460" s="387">
        <f t="shared" ref="L460:N460" si="1294">IFERROR(K460*$D460,0)</f>
        <v>0</v>
      </c>
      <c r="M460" s="401"/>
      <c r="N460" s="387">
        <f t="shared" si="1294"/>
        <v>0</v>
      </c>
      <c r="O460" s="401"/>
      <c r="P460" s="387">
        <f t="shared" ref="P460:R460" si="1295">IFERROR(O460*$D460,0)</f>
        <v>0</v>
      </c>
      <c r="Q460" s="401"/>
      <c r="R460" s="387">
        <f t="shared" si="1295"/>
        <v>0</v>
      </c>
    </row>
    <row r="461" spans="1:18" s="197" customFormat="1" hidden="1" outlineLevel="1">
      <c r="A461" s="208" t="s">
        <v>195</v>
      </c>
      <c r="B461" s="229" t="s">
        <v>1248</v>
      </c>
      <c r="C461" s="208" t="s">
        <v>1127</v>
      </c>
      <c r="D461" s="221">
        <v>10</v>
      </c>
      <c r="E461" s="384">
        <v>845.04184999999984</v>
      </c>
      <c r="F461" s="384">
        <f t="shared" ref="F461" si="1296">IFERROR(E461*$D461,0)</f>
        <v>8450.4184999999979</v>
      </c>
      <c r="G461" s="384">
        <v>540</v>
      </c>
      <c r="H461" s="387">
        <f t="shared" si="1239"/>
        <v>5400</v>
      </c>
      <c r="I461" s="384">
        <v>2070</v>
      </c>
      <c r="J461" s="387">
        <f t="shared" ref="J461" si="1297">IFERROR(I461*$D461,0)</f>
        <v>20700</v>
      </c>
      <c r="K461" s="384">
        <v>430</v>
      </c>
      <c r="L461" s="387">
        <f t="shared" ref="L461:N461" si="1298">IFERROR(K461*$D461,0)</f>
        <v>4300</v>
      </c>
      <c r="M461" s="384">
        <v>2310</v>
      </c>
      <c r="N461" s="387">
        <f t="shared" si="1298"/>
        <v>23100</v>
      </c>
      <c r="O461" s="384">
        <v>1967</v>
      </c>
      <c r="P461" s="387">
        <f t="shared" ref="P461:R461" si="1299">IFERROR(O461*$D461,0)</f>
        <v>19670</v>
      </c>
      <c r="Q461" s="384">
        <v>1967</v>
      </c>
      <c r="R461" s="387">
        <f t="shared" si="1299"/>
        <v>19670</v>
      </c>
    </row>
    <row r="462" spans="1:18" s="197" customFormat="1" hidden="1" outlineLevel="1">
      <c r="A462" s="208" t="s">
        <v>196</v>
      </c>
      <c r="B462" s="229" t="s">
        <v>1249</v>
      </c>
      <c r="C462" s="208" t="s">
        <v>1127</v>
      </c>
      <c r="D462" s="221" t="s">
        <v>1410</v>
      </c>
      <c r="E462" s="384"/>
      <c r="F462" s="384"/>
      <c r="G462" s="384"/>
      <c r="H462" s="387">
        <f t="shared" si="1239"/>
        <v>0</v>
      </c>
      <c r="I462" s="384">
        <v>1898</v>
      </c>
      <c r="J462" s="387">
        <f t="shared" ref="J462" si="1300">IFERROR(I462*$D462,0)</f>
        <v>0</v>
      </c>
      <c r="K462" s="384">
        <v>461</v>
      </c>
      <c r="L462" s="387">
        <f t="shared" ref="L462:N462" si="1301">IFERROR(K462*$D462,0)</f>
        <v>0</v>
      </c>
      <c r="M462" s="384"/>
      <c r="N462" s="387">
        <f t="shared" si="1301"/>
        <v>0</v>
      </c>
      <c r="O462" s="384">
        <v>1897.5</v>
      </c>
      <c r="P462" s="387">
        <f t="shared" ref="P462:R462" si="1302">IFERROR(O462*$D462,0)</f>
        <v>0</v>
      </c>
      <c r="Q462" s="384">
        <v>1897.5</v>
      </c>
      <c r="R462" s="387">
        <f t="shared" si="1302"/>
        <v>0</v>
      </c>
    </row>
    <row r="463" spans="1:18" s="197" customFormat="1" hidden="1" outlineLevel="1">
      <c r="A463" s="208" t="s">
        <v>197</v>
      </c>
      <c r="B463" s="229" t="s">
        <v>1250</v>
      </c>
      <c r="C463" s="208" t="s">
        <v>1127</v>
      </c>
      <c r="D463" s="221" t="s">
        <v>1410</v>
      </c>
      <c r="E463" s="384"/>
      <c r="F463" s="384"/>
      <c r="G463" s="384"/>
      <c r="H463" s="387">
        <f t="shared" si="1239"/>
        <v>0</v>
      </c>
      <c r="I463" s="384">
        <v>1783</v>
      </c>
      <c r="J463" s="387">
        <f t="shared" ref="J463" si="1303">IFERROR(I463*$D463,0)</f>
        <v>0</v>
      </c>
      <c r="K463" s="384">
        <v>419</v>
      </c>
      <c r="L463" s="387">
        <f t="shared" ref="L463:N463" si="1304">IFERROR(K463*$D463,0)</f>
        <v>0</v>
      </c>
      <c r="M463" s="384"/>
      <c r="N463" s="387">
        <f t="shared" si="1304"/>
        <v>0</v>
      </c>
      <c r="O463" s="384">
        <v>1782.5</v>
      </c>
      <c r="P463" s="387">
        <f t="shared" ref="P463:R463" si="1305">IFERROR(O463*$D463,0)</f>
        <v>0</v>
      </c>
      <c r="Q463" s="384">
        <v>1782.5</v>
      </c>
      <c r="R463" s="387">
        <f t="shared" si="1305"/>
        <v>0</v>
      </c>
    </row>
    <row r="464" spans="1:18" s="197" customFormat="1" hidden="1" outlineLevel="1">
      <c r="A464" s="208"/>
      <c r="B464" s="229"/>
      <c r="C464" s="208"/>
      <c r="D464" s="221"/>
      <c r="E464" s="384"/>
      <c r="F464" s="384"/>
      <c r="G464" s="384"/>
      <c r="H464" s="387">
        <f t="shared" si="1239"/>
        <v>0</v>
      </c>
      <c r="I464" s="384"/>
      <c r="J464" s="387">
        <f t="shared" ref="J464" si="1306">IFERROR(I464*$D464,0)</f>
        <v>0</v>
      </c>
      <c r="K464" s="384">
        <v>0</v>
      </c>
      <c r="L464" s="387">
        <f t="shared" ref="L464:N464" si="1307">IFERROR(K464*$D464,0)</f>
        <v>0</v>
      </c>
      <c r="M464" s="384"/>
      <c r="N464" s="387">
        <f t="shared" si="1307"/>
        <v>0</v>
      </c>
      <c r="O464" s="384"/>
      <c r="P464" s="387">
        <f t="shared" ref="P464:R464" si="1308">IFERROR(O464*$D464,0)</f>
        <v>0</v>
      </c>
      <c r="Q464" s="384"/>
      <c r="R464" s="387">
        <f t="shared" si="1308"/>
        <v>0</v>
      </c>
    </row>
    <row r="465" spans="1:18" s="197" customFormat="1" hidden="1" outlineLevel="1">
      <c r="A465" s="208">
        <v>3.15</v>
      </c>
      <c r="B465" s="340" t="s">
        <v>1251</v>
      </c>
      <c r="C465" s="208"/>
      <c r="D465" s="221"/>
      <c r="E465" s="384"/>
      <c r="F465" s="384"/>
      <c r="G465" s="401"/>
      <c r="H465" s="387">
        <f t="shared" si="1239"/>
        <v>0</v>
      </c>
      <c r="I465" s="401"/>
      <c r="J465" s="387">
        <f t="shared" ref="J465" si="1309">IFERROR(I465*$D465,0)</f>
        <v>0</v>
      </c>
      <c r="K465" s="401">
        <v>0</v>
      </c>
      <c r="L465" s="387">
        <f t="shared" ref="L465:N465" si="1310">IFERROR(K465*$D465,0)</f>
        <v>0</v>
      </c>
      <c r="M465" s="401"/>
      <c r="N465" s="387">
        <f t="shared" si="1310"/>
        <v>0</v>
      </c>
      <c r="O465" s="401"/>
      <c r="P465" s="387">
        <f t="shared" ref="P465:R465" si="1311">IFERROR(O465*$D465,0)</f>
        <v>0</v>
      </c>
      <c r="Q465" s="401"/>
      <c r="R465" s="387">
        <f t="shared" si="1311"/>
        <v>0</v>
      </c>
    </row>
    <row r="466" spans="1:18" s="197" customFormat="1" ht="25.5" hidden="1" outlineLevel="1">
      <c r="A466" s="208"/>
      <c r="B466" s="359" t="s">
        <v>1581</v>
      </c>
      <c r="C466" s="208" t="s">
        <v>437</v>
      </c>
      <c r="D466" s="221">
        <v>0.5</v>
      </c>
      <c r="E466" s="384">
        <v>5133.0962999999992</v>
      </c>
      <c r="F466" s="384">
        <f t="shared" ref="F466" si="1312">IFERROR(E466*$D466,0)</f>
        <v>2566.5481499999996</v>
      </c>
      <c r="G466" s="384">
        <v>13200</v>
      </c>
      <c r="H466" s="387">
        <f t="shared" si="1239"/>
        <v>6600</v>
      </c>
      <c r="I466" s="384">
        <v>9775</v>
      </c>
      <c r="J466" s="387">
        <f t="shared" ref="J466" si="1313">IFERROR(I466*$D466,0)</f>
        <v>4887.5</v>
      </c>
      <c r="K466" s="384">
        <v>13175</v>
      </c>
      <c r="L466" s="387">
        <f t="shared" ref="L466:N466" si="1314">IFERROR(K466*$D466,0)</f>
        <v>6587.5</v>
      </c>
      <c r="M466" s="384">
        <v>17500</v>
      </c>
      <c r="N466" s="387">
        <f t="shared" si="1314"/>
        <v>8750</v>
      </c>
      <c r="O466" s="384">
        <v>9775</v>
      </c>
      <c r="P466" s="387">
        <f t="shared" ref="P466:R466" si="1315">IFERROR(O466*$D466,0)</f>
        <v>4887.5</v>
      </c>
      <c r="Q466" s="384">
        <v>9775</v>
      </c>
      <c r="R466" s="387">
        <f t="shared" si="1315"/>
        <v>4887.5</v>
      </c>
    </row>
    <row r="467" spans="1:18" s="197" customFormat="1" hidden="1" outlineLevel="1">
      <c r="A467" s="208"/>
      <c r="B467" s="359"/>
      <c r="C467" s="208"/>
      <c r="D467" s="221"/>
      <c r="E467" s="384"/>
      <c r="F467" s="384"/>
      <c r="G467" s="401"/>
      <c r="H467" s="387">
        <f t="shared" si="1239"/>
        <v>0</v>
      </c>
      <c r="I467" s="401"/>
      <c r="J467" s="387">
        <f t="shared" ref="J467" si="1316">IFERROR(I467*$D467,0)</f>
        <v>0</v>
      </c>
      <c r="K467" s="401">
        <v>0</v>
      </c>
      <c r="L467" s="387">
        <f t="shared" ref="L467:N467" si="1317">IFERROR(K467*$D467,0)</f>
        <v>0</v>
      </c>
      <c r="M467" s="401"/>
      <c r="N467" s="387">
        <f t="shared" si="1317"/>
        <v>0</v>
      </c>
      <c r="O467" s="401"/>
      <c r="P467" s="387">
        <f t="shared" ref="P467:R467" si="1318">IFERROR(O467*$D467,0)</f>
        <v>0</v>
      </c>
      <c r="Q467" s="401"/>
      <c r="R467" s="387">
        <f t="shared" si="1318"/>
        <v>0</v>
      </c>
    </row>
    <row r="468" spans="1:18" s="197" customFormat="1" hidden="1" outlineLevel="1">
      <c r="A468" s="357"/>
      <c r="B468" s="338" t="s">
        <v>1252</v>
      </c>
      <c r="C468" s="247"/>
      <c r="D468" s="279"/>
      <c r="E468" s="383"/>
      <c r="F468" s="383"/>
      <c r="G468" s="383"/>
      <c r="H468" s="387">
        <f t="shared" si="1239"/>
        <v>0</v>
      </c>
      <c r="I468" s="383"/>
      <c r="J468" s="387">
        <f t="shared" ref="J468" si="1319">IFERROR(I468*$D468,0)</f>
        <v>0</v>
      </c>
      <c r="K468" s="383"/>
      <c r="L468" s="387">
        <f t="shared" ref="L468:N468" si="1320">IFERROR(K468*$D468,0)</f>
        <v>0</v>
      </c>
      <c r="M468" s="383"/>
      <c r="N468" s="387">
        <f t="shared" si="1320"/>
        <v>0</v>
      </c>
      <c r="O468" s="383"/>
      <c r="P468" s="387">
        <f t="shared" ref="P468:R468" si="1321">IFERROR(O468*$D468,0)</f>
        <v>0</v>
      </c>
      <c r="Q468" s="383"/>
      <c r="R468" s="387">
        <f t="shared" si="1321"/>
        <v>0</v>
      </c>
    </row>
    <row r="469" spans="1:18" s="197" customFormat="1" hidden="1" outlineLevel="1">
      <c r="A469" s="357"/>
      <c r="B469" s="338"/>
      <c r="C469" s="247"/>
      <c r="D469" s="279"/>
      <c r="E469" s="383"/>
      <c r="F469" s="383"/>
      <c r="G469" s="393"/>
      <c r="H469" s="387">
        <f t="shared" si="1239"/>
        <v>0</v>
      </c>
      <c r="I469" s="393"/>
      <c r="J469" s="387">
        <f t="shared" ref="J469" si="1322">IFERROR(I469*$D469,0)</f>
        <v>0</v>
      </c>
      <c r="K469" s="393"/>
      <c r="L469" s="387">
        <f t="shared" ref="L469:N469" si="1323">IFERROR(K469*$D469,0)</f>
        <v>0</v>
      </c>
      <c r="M469" s="393"/>
      <c r="N469" s="387">
        <f t="shared" si="1323"/>
        <v>0</v>
      </c>
      <c r="O469" s="393"/>
      <c r="P469" s="387">
        <f t="shared" ref="P469:R469" si="1324">IFERROR(O469*$D469,0)</f>
        <v>0</v>
      </c>
      <c r="Q469" s="393"/>
      <c r="R469" s="387">
        <f t="shared" si="1324"/>
        <v>0</v>
      </c>
    </row>
    <row r="470" spans="1:18" s="197" customFormat="1" hidden="1" outlineLevel="1">
      <c r="A470" s="360">
        <v>4</v>
      </c>
      <c r="B470" s="340" t="s">
        <v>1582</v>
      </c>
      <c r="C470" s="208"/>
      <c r="D470" s="221"/>
      <c r="E470" s="384"/>
      <c r="F470" s="384"/>
      <c r="G470" s="401"/>
      <c r="H470" s="387">
        <f t="shared" si="1239"/>
        <v>0</v>
      </c>
      <c r="I470" s="401"/>
      <c r="J470" s="387">
        <f t="shared" ref="J470" si="1325">IFERROR(I470*$D470,0)</f>
        <v>0</v>
      </c>
      <c r="K470" s="401"/>
      <c r="L470" s="387">
        <f t="shared" ref="L470:N470" si="1326">IFERROR(K470*$D470,0)</f>
        <v>0</v>
      </c>
      <c r="M470" s="401"/>
      <c r="N470" s="387">
        <f t="shared" si="1326"/>
        <v>0</v>
      </c>
      <c r="O470" s="401"/>
      <c r="P470" s="387">
        <f t="shared" ref="P470:R470" si="1327">IFERROR(O470*$D470,0)</f>
        <v>0</v>
      </c>
      <c r="Q470" s="401"/>
      <c r="R470" s="387">
        <f t="shared" si="1327"/>
        <v>0</v>
      </c>
    </row>
    <row r="471" spans="1:18" s="197" customFormat="1" hidden="1" outlineLevel="1">
      <c r="A471" s="211"/>
      <c r="B471" s="210"/>
      <c r="C471" s="208"/>
      <c r="D471" s="243"/>
      <c r="E471" s="385"/>
      <c r="F471" s="385"/>
      <c r="G471" s="403"/>
      <c r="H471" s="387">
        <f t="shared" si="1239"/>
        <v>0</v>
      </c>
      <c r="I471" s="403"/>
      <c r="J471" s="387">
        <f t="shared" ref="J471" si="1328">IFERROR(I471*$D471,0)</f>
        <v>0</v>
      </c>
      <c r="K471" s="403"/>
      <c r="L471" s="387">
        <f t="shared" ref="L471:N471" si="1329">IFERROR(K471*$D471,0)</f>
        <v>0</v>
      </c>
      <c r="M471" s="403"/>
      <c r="N471" s="387">
        <f t="shared" si="1329"/>
        <v>0</v>
      </c>
      <c r="O471" s="403"/>
      <c r="P471" s="387">
        <f t="shared" ref="P471:R471" si="1330">IFERROR(O471*$D471,0)</f>
        <v>0</v>
      </c>
      <c r="Q471" s="403"/>
      <c r="R471" s="387">
        <f t="shared" si="1330"/>
        <v>0</v>
      </c>
    </row>
    <row r="472" spans="1:18" s="197" customFormat="1" ht="38.25" hidden="1" outlineLevel="1">
      <c r="A472" s="211"/>
      <c r="B472" s="210" t="s">
        <v>1729</v>
      </c>
      <c r="C472" s="208" t="s">
        <v>49</v>
      </c>
      <c r="D472" s="243"/>
      <c r="E472" s="385"/>
      <c r="F472" s="385"/>
      <c r="G472" s="384">
        <v>690</v>
      </c>
      <c r="H472" s="387">
        <f t="shared" si="1239"/>
        <v>0</v>
      </c>
      <c r="I472" s="384">
        <v>1323</v>
      </c>
      <c r="J472" s="387">
        <f t="shared" ref="J472" si="1331">IFERROR(I472*$D472,0)</f>
        <v>0</v>
      </c>
      <c r="K472" s="384">
        <v>1186</v>
      </c>
      <c r="L472" s="387">
        <f t="shared" ref="L472:N472" si="1332">IFERROR(K472*$D472,0)</f>
        <v>0</v>
      </c>
      <c r="M472" s="384"/>
      <c r="N472" s="387">
        <f t="shared" si="1332"/>
        <v>0</v>
      </c>
      <c r="O472" s="384">
        <v>1323</v>
      </c>
      <c r="P472" s="387">
        <f t="shared" ref="P472:R472" si="1333">IFERROR(O472*$D472,0)</f>
        <v>0</v>
      </c>
      <c r="Q472" s="384">
        <v>1323</v>
      </c>
      <c r="R472" s="387">
        <f t="shared" si="1333"/>
        <v>0</v>
      </c>
    </row>
    <row r="473" spans="1:18" s="197" customFormat="1" hidden="1" outlineLevel="1">
      <c r="A473" s="357"/>
      <c r="B473" s="338" t="s">
        <v>1253</v>
      </c>
      <c r="C473" s="247"/>
      <c r="D473" s="279"/>
      <c r="E473" s="383"/>
      <c r="F473" s="383"/>
      <c r="G473" s="383"/>
      <c r="H473" s="387">
        <f t="shared" si="1239"/>
        <v>0</v>
      </c>
      <c r="I473" s="383"/>
      <c r="J473" s="387">
        <f t="shared" ref="J473" si="1334">IFERROR(I473*$D473,0)</f>
        <v>0</v>
      </c>
      <c r="K473" s="383"/>
      <c r="L473" s="387">
        <f t="shared" ref="L473:N473" si="1335">IFERROR(K473*$D473,0)</f>
        <v>0</v>
      </c>
      <c r="M473" s="383"/>
      <c r="N473" s="387">
        <f t="shared" si="1335"/>
        <v>0</v>
      </c>
      <c r="O473" s="383"/>
      <c r="P473" s="387">
        <f t="shared" ref="P473:R473" si="1336">IFERROR(O473*$D473,0)</f>
        <v>0</v>
      </c>
      <c r="Q473" s="383"/>
      <c r="R473" s="387">
        <f t="shared" si="1336"/>
        <v>0</v>
      </c>
    </row>
    <row r="474" spans="1:18" s="197" customFormat="1" hidden="1" outlineLevel="1">
      <c r="A474" s="208"/>
      <c r="B474" s="359"/>
      <c r="C474" s="208"/>
      <c r="D474" s="221"/>
      <c r="E474" s="384"/>
      <c r="F474" s="384"/>
      <c r="G474" s="401"/>
      <c r="H474" s="387">
        <f t="shared" si="1239"/>
        <v>0</v>
      </c>
      <c r="I474" s="401"/>
      <c r="J474" s="387">
        <f t="shared" ref="J474" si="1337">IFERROR(I474*$D474,0)</f>
        <v>0</v>
      </c>
      <c r="K474" s="401"/>
      <c r="L474" s="387">
        <f t="shared" ref="L474:N474" si="1338">IFERROR(K474*$D474,0)</f>
        <v>0</v>
      </c>
      <c r="M474" s="401"/>
      <c r="N474" s="387">
        <f t="shared" si="1338"/>
        <v>0</v>
      </c>
      <c r="O474" s="401"/>
      <c r="P474" s="387">
        <f t="shared" ref="P474:R474" si="1339">IFERROR(O474*$D474,0)</f>
        <v>0</v>
      </c>
      <c r="Q474" s="401"/>
      <c r="R474" s="387">
        <f t="shared" si="1339"/>
        <v>0</v>
      </c>
    </row>
    <row r="475" spans="1:18" s="197" customFormat="1" hidden="1" outlineLevel="1">
      <c r="A475" s="360">
        <v>5</v>
      </c>
      <c r="B475" s="340" t="s">
        <v>1254</v>
      </c>
      <c r="C475" s="208"/>
      <c r="D475" s="221"/>
      <c r="E475" s="384"/>
      <c r="F475" s="384"/>
      <c r="G475" s="401"/>
      <c r="H475" s="387">
        <f t="shared" si="1239"/>
        <v>0</v>
      </c>
      <c r="I475" s="401"/>
      <c r="J475" s="387">
        <f t="shared" ref="J475" si="1340">IFERROR(I475*$D475,0)</f>
        <v>0</v>
      </c>
      <c r="K475" s="401"/>
      <c r="L475" s="387">
        <f t="shared" ref="L475:N475" si="1341">IFERROR(K475*$D475,0)</f>
        <v>0</v>
      </c>
      <c r="M475" s="401"/>
      <c r="N475" s="387">
        <f t="shared" si="1341"/>
        <v>0</v>
      </c>
      <c r="O475" s="401"/>
      <c r="P475" s="387">
        <f t="shared" ref="P475:R475" si="1342">IFERROR(O475*$D475,0)</f>
        <v>0</v>
      </c>
      <c r="Q475" s="401"/>
      <c r="R475" s="387">
        <f t="shared" si="1342"/>
        <v>0</v>
      </c>
    </row>
    <row r="476" spans="1:18" s="197" customFormat="1" hidden="1" outlineLevel="1">
      <c r="A476" s="208"/>
      <c r="B476" s="359"/>
      <c r="C476" s="208"/>
      <c r="D476" s="221"/>
      <c r="E476" s="384"/>
      <c r="F476" s="384"/>
      <c r="G476" s="401"/>
      <c r="H476" s="387">
        <f t="shared" si="1239"/>
        <v>0</v>
      </c>
      <c r="I476" s="401"/>
      <c r="J476" s="387">
        <f t="shared" ref="J476" si="1343">IFERROR(I476*$D476,0)</f>
        <v>0</v>
      </c>
      <c r="K476" s="401"/>
      <c r="L476" s="387">
        <f t="shared" ref="L476:N476" si="1344">IFERROR(K476*$D476,0)</f>
        <v>0</v>
      </c>
      <c r="M476" s="401"/>
      <c r="N476" s="387">
        <f t="shared" si="1344"/>
        <v>0</v>
      </c>
      <c r="O476" s="401"/>
      <c r="P476" s="387">
        <f t="shared" ref="P476:R476" si="1345">IFERROR(O476*$D476,0)</f>
        <v>0</v>
      </c>
      <c r="Q476" s="401"/>
      <c r="R476" s="387">
        <f t="shared" si="1345"/>
        <v>0</v>
      </c>
    </row>
    <row r="477" spans="1:18" s="197" customFormat="1" ht="63.75" hidden="1" outlineLevel="1">
      <c r="A477" s="208">
        <v>5.0999999999999996</v>
      </c>
      <c r="B477" s="210" t="s">
        <v>1583</v>
      </c>
      <c r="C477" s="208"/>
      <c r="D477" s="221"/>
      <c r="E477" s="384"/>
      <c r="F477" s="384"/>
      <c r="G477" s="401"/>
      <c r="H477" s="387">
        <f t="shared" si="1239"/>
        <v>0</v>
      </c>
      <c r="I477" s="401"/>
      <c r="J477" s="387">
        <f t="shared" ref="J477" si="1346">IFERROR(I477*$D477,0)</f>
        <v>0</v>
      </c>
      <c r="K477" s="401"/>
      <c r="L477" s="387">
        <f t="shared" ref="L477:N477" si="1347">IFERROR(K477*$D477,0)</f>
        <v>0</v>
      </c>
      <c r="M477" s="401"/>
      <c r="N477" s="387">
        <f t="shared" si="1347"/>
        <v>0</v>
      </c>
      <c r="O477" s="401"/>
      <c r="P477" s="387">
        <f t="shared" ref="P477:R477" si="1348">IFERROR(O477*$D477,0)</f>
        <v>0</v>
      </c>
      <c r="Q477" s="401"/>
      <c r="R477" s="387">
        <f t="shared" si="1348"/>
        <v>0</v>
      </c>
    </row>
    <row r="478" spans="1:18" s="197" customFormat="1" hidden="1" outlineLevel="1">
      <c r="A478" s="208"/>
      <c r="B478" s="210" t="s">
        <v>1255</v>
      </c>
      <c r="C478" s="208"/>
      <c r="D478" s="221"/>
      <c r="E478" s="384"/>
      <c r="F478" s="384"/>
      <c r="G478" s="401"/>
      <c r="H478" s="387">
        <f t="shared" si="1239"/>
        <v>0</v>
      </c>
      <c r="I478" s="401"/>
      <c r="J478" s="387">
        <f t="shared" ref="J478" si="1349">IFERROR(I478*$D478,0)</f>
        <v>0</v>
      </c>
      <c r="K478" s="401"/>
      <c r="L478" s="387">
        <f t="shared" ref="L478:N478" si="1350">IFERROR(K478*$D478,0)</f>
        <v>0</v>
      </c>
      <c r="M478" s="401"/>
      <c r="N478" s="387">
        <f t="shared" si="1350"/>
        <v>0</v>
      </c>
      <c r="O478" s="401"/>
      <c r="P478" s="387">
        <f t="shared" ref="P478:R478" si="1351">IFERROR(O478*$D478,0)</f>
        <v>0</v>
      </c>
      <c r="Q478" s="401"/>
      <c r="R478" s="387">
        <f t="shared" si="1351"/>
        <v>0</v>
      </c>
    </row>
    <row r="479" spans="1:18" s="197" customFormat="1" hidden="1" outlineLevel="1">
      <c r="A479" s="208"/>
      <c r="B479" s="341" t="s">
        <v>1256</v>
      </c>
      <c r="C479" s="208"/>
      <c r="D479" s="221"/>
      <c r="E479" s="384"/>
      <c r="F479" s="384"/>
      <c r="G479" s="401"/>
      <c r="H479" s="387">
        <f t="shared" si="1239"/>
        <v>0</v>
      </c>
      <c r="I479" s="401"/>
      <c r="J479" s="387">
        <f t="shared" ref="J479" si="1352">IFERROR(I479*$D479,0)</f>
        <v>0</v>
      </c>
      <c r="K479" s="401"/>
      <c r="L479" s="387">
        <f t="shared" ref="L479:N479" si="1353">IFERROR(K479*$D479,0)</f>
        <v>0</v>
      </c>
      <c r="M479" s="401"/>
      <c r="N479" s="387">
        <f t="shared" si="1353"/>
        <v>0</v>
      </c>
      <c r="O479" s="401"/>
      <c r="P479" s="387">
        <f t="shared" ref="P479:R479" si="1354">IFERROR(O479*$D479,0)</f>
        <v>0</v>
      </c>
      <c r="Q479" s="401"/>
      <c r="R479" s="387">
        <f t="shared" si="1354"/>
        <v>0</v>
      </c>
    </row>
    <row r="480" spans="1:18" s="197" customFormat="1" hidden="1" outlineLevel="1">
      <c r="A480" s="208"/>
      <c r="B480" s="341" t="s">
        <v>1257</v>
      </c>
      <c r="C480" s="208"/>
      <c r="D480" s="221"/>
      <c r="E480" s="384"/>
      <c r="F480" s="384"/>
      <c r="G480" s="401"/>
      <c r="H480" s="387">
        <f t="shared" si="1239"/>
        <v>0</v>
      </c>
      <c r="I480" s="401"/>
      <c r="J480" s="387">
        <f t="shared" ref="J480" si="1355">IFERROR(I480*$D480,0)</f>
        <v>0</v>
      </c>
      <c r="K480" s="401"/>
      <c r="L480" s="387">
        <f t="shared" ref="L480:N480" si="1356">IFERROR(K480*$D480,0)</f>
        <v>0</v>
      </c>
      <c r="M480" s="401"/>
      <c r="N480" s="387">
        <f t="shared" si="1356"/>
        <v>0</v>
      </c>
      <c r="O480" s="401"/>
      <c r="P480" s="387">
        <f t="shared" ref="P480:R480" si="1357">IFERROR(O480*$D480,0)</f>
        <v>0</v>
      </c>
      <c r="Q480" s="401"/>
      <c r="R480" s="387">
        <f t="shared" si="1357"/>
        <v>0</v>
      </c>
    </row>
    <row r="481" spans="1:18" s="197" customFormat="1" hidden="1" outlineLevel="1">
      <c r="A481" s="208" t="s">
        <v>195</v>
      </c>
      <c r="B481" s="229" t="s">
        <v>1258</v>
      </c>
      <c r="C481" s="208" t="s">
        <v>15</v>
      </c>
      <c r="D481" s="221" t="s">
        <v>1409</v>
      </c>
      <c r="E481" s="384"/>
      <c r="F481" s="384"/>
      <c r="G481" s="384"/>
      <c r="H481" s="387">
        <f t="shared" si="1239"/>
        <v>0</v>
      </c>
      <c r="I481" s="384">
        <v>28750</v>
      </c>
      <c r="J481" s="387">
        <f t="shared" ref="J481" si="1358">IFERROR(I481*$D481,0)</f>
        <v>0</v>
      </c>
      <c r="K481" s="384">
        <v>49062</v>
      </c>
      <c r="L481" s="387">
        <f t="shared" ref="L481:N481" si="1359">IFERROR(K481*$D481,0)</f>
        <v>0</v>
      </c>
      <c r="M481" s="384"/>
      <c r="N481" s="387">
        <f t="shared" si="1359"/>
        <v>0</v>
      </c>
      <c r="O481" s="384">
        <v>28750</v>
      </c>
      <c r="P481" s="387">
        <f t="shared" ref="P481:R481" si="1360">IFERROR(O481*$D481,0)</f>
        <v>0</v>
      </c>
      <c r="Q481" s="384">
        <v>28750</v>
      </c>
      <c r="R481" s="387">
        <f t="shared" si="1360"/>
        <v>0</v>
      </c>
    </row>
    <row r="482" spans="1:18" s="197" customFormat="1" hidden="1" outlineLevel="1">
      <c r="A482" s="208" t="s">
        <v>196</v>
      </c>
      <c r="B482" s="229" t="s">
        <v>1584</v>
      </c>
      <c r="C482" s="208" t="s">
        <v>15</v>
      </c>
      <c r="D482" s="221" t="s">
        <v>1409</v>
      </c>
      <c r="E482" s="384"/>
      <c r="F482" s="384"/>
      <c r="G482" s="384"/>
      <c r="H482" s="387">
        <f t="shared" si="1239"/>
        <v>0</v>
      </c>
      <c r="I482" s="384">
        <v>29325</v>
      </c>
      <c r="J482" s="387">
        <f t="shared" ref="J482" si="1361">IFERROR(I482*$D482,0)</f>
        <v>0</v>
      </c>
      <c r="K482" s="384">
        <v>50490</v>
      </c>
      <c r="L482" s="387">
        <f t="shared" ref="L482:N482" si="1362">IFERROR(K482*$D482,0)</f>
        <v>0</v>
      </c>
      <c r="M482" s="384"/>
      <c r="N482" s="387">
        <f t="shared" si="1362"/>
        <v>0</v>
      </c>
      <c r="O482" s="384">
        <v>29325</v>
      </c>
      <c r="P482" s="387">
        <f t="shared" ref="P482:R482" si="1363">IFERROR(O482*$D482,0)</f>
        <v>0</v>
      </c>
      <c r="Q482" s="384">
        <v>29325</v>
      </c>
      <c r="R482" s="387">
        <f t="shared" si="1363"/>
        <v>0</v>
      </c>
    </row>
    <row r="483" spans="1:18" s="197" customFormat="1" hidden="1" outlineLevel="1">
      <c r="A483" s="208" t="s">
        <v>197</v>
      </c>
      <c r="B483" s="229" t="s">
        <v>1585</v>
      </c>
      <c r="C483" s="208" t="s">
        <v>15</v>
      </c>
      <c r="D483" s="221" t="s">
        <v>1409</v>
      </c>
      <c r="E483" s="384"/>
      <c r="F483" s="384"/>
      <c r="G483" s="384"/>
      <c r="H483" s="387">
        <f t="shared" si="1239"/>
        <v>0</v>
      </c>
      <c r="I483" s="384">
        <v>29900</v>
      </c>
      <c r="J483" s="387">
        <f t="shared" ref="J483" si="1364">IFERROR(I483*$D483,0)</f>
        <v>0</v>
      </c>
      <c r="K483" s="384">
        <v>51918</v>
      </c>
      <c r="L483" s="387">
        <f t="shared" ref="L483:N483" si="1365">IFERROR(K483*$D483,0)</f>
        <v>0</v>
      </c>
      <c r="M483" s="384"/>
      <c r="N483" s="387">
        <f t="shared" si="1365"/>
        <v>0</v>
      </c>
      <c r="O483" s="384">
        <v>29900</v>
      </c>
      <c r="P483" s="387">
        <f t="shared" ref="P483:R483" si="1366">IFERROR(O483*$D483,0)</f>
        <v>0</v>
      </c>
      <c r="Q483" s="384">
        <v>29900</v>
      </c>
      <c r="R483" s="387">
        <f t="shared" si="1366"/>
        <v>0</v>
      </c>
    </row>
    <row r="484" spans="1:18" s="197" customFormat="1" hidden="1" outlineLevel="1">
      <c r="A484" s="208" t="s">
        <v>488</v>
      </c>
      <c r="B484" s="229" t="s">
        <v>1586</v>
      </c>
      <c r="C484" s="208" t="s">
        <v>15</v>
      </c>
      <c r="D484" s="221" t="s">
        <v>1409</v>
      </c>
      <c r="E484" s="384"/>
      <c r="F484" s="384"/>
      <c r="G484" s="384"/>
      <c r="H484" s="387">
        <f t="shared" si="1239"/>
        <v>0</v>
      </c>
      <c r="I484" s="384">
        <v>31050</v>
      </c>
      <c r="J484" s="387">
        <f t="shared" ref="J484" si="1367">IFERROR(I484*$D484,0)</f>
        <v>0</v>
      </c>
      <c r="K484" s="384">
        <v>53346</v>
      </c>
      <c r="L484" s="387">
        <f t="shared" ref="L484:N484" si="1368">IFERROR(K484*$D484,0)</f>
        <v>0</v>
      </c>
      <c r="M484" s="384"/>
      <c r="N484" s="387">
        <f t="shared" si="1368"/>
        <v>0</v>
      </c>
      <c r="O484" s="384">
        <v>31050</v>
      </c>
      <c r="P484" s="387">
        <f t="shared" ref="P484:R484" si="1369">IFERROR(O484*$D484,0)</f>
        <v>0</v>
      </c>
      <c r="Q484" s="384">
        <v>31050</v>
      </c>
      <c r="R484" s="387">
        <f t="shared" si="1369"/>
        <v>0</v>
      </c>
    </row>
    <row r="485" spans="1:18" s="197" customFormat="1" hidden="1" outlineLevel="1">
      <c r="A485" s="208" t="s">
        <v>483</v>
      </c>
      <c r="B485" s="229" t="s">
        <v>1587</v>
      </c>
      <c r="C485" s="208" t="s">
        <v>15</v>
      </c>
      <c r="D485" s="221" t="s">
        <v>1409</v>
      </c>
      <c r="E485" s="384"/>
      <c r="F485" s="384"/>
      <c r="G485" s="384"/>
      <c r="H485" s="387">
        <f t="shared" si="1239"/>
        <v>0</v>
      </c>
      <c r="I485" s="384">
        <v>32775</v>
      </c>
      <c r="J485" s="387">
        <f t="shared" ref="J485" si="1370">IFERROR(I485*$D485,0)</f>
        <v>0</v>
      </c>
      <c r="K485" s="384">
        <v>54060</v>
      </c>
      <c r="L485" s="387">
        <f t="shared" ref="L485:N485" si="1371">IFERROR(K485*$D485,0)</f>
        <v>0</v>
      </c>
      <c r="M485" s="384"/>
      <c r="N485" s="387">
        <f t="shared" si="1371"/>
        <v>0</v>
      </c>
      <c r="O485" s="384">
        <v>32775</v>
      </c>
      <c r="P485" s="387">
        <f t="shared" ref="P485:R485" si="1372">IFERROR(O485*$D485,0)</f>
        <v>0</v>
      </c>
      <c r="Q485" s="384">
        <v>32775</v>
      </c>
      <c r="R485" s="387">
        <f t="shared" si="1372"/>
        <v>0</v>
      </c>
    </row>
    <row r="486" spans="1:18" s="197" customFormat="1" hidden="1" outlineLevel="1">
      <c r="A486" s="208" t="s">
        <v>484</v>
      </c>
      <c r="B486" s="229" t="s">
        <v>1588</v>
      </c>
      <c r="C486" s="208" t="s">
        <v>15</v>
      </c>
      <c r="D486" s="431" t="s">
        <v>1409</v>
      </c>
      <c r="E486" s="389"/>
      <c r="F486" s="389"/>
      <c r="G486" s="384"/>
      <c r="H486" s="387">
        <f t="shared" si="1239"/>
        <v>0</v>
      </c>
      <c r="I486" s="384">
        <v>35650</v>
      </c>
      <c r="J486" s="387">
        <f t="shared" ref="J486" si="1373">IFERROR(I486*$D486,0)</f>
        <v>0</v>
      </c>
      <c r="K486" s="384">
        <v>54774</v>
      </c>
      <c r="L486" s="387">
        <f t="shared" ref="L486:N486" si="1374">IFERROR(K486*$D486,0)</f>
        <v>0</v>
      </c>
      <c r="M486" s="384"/>
      <c r="N486" s="387">
        <f t="shared" si="1374"/>
        <v>0</v>
      </c>
      <c r="O486" s="384">
        <v>35650</v>
      </c>
      <c r="P486" s="387">
        <f t="shared" ref="P486:R486" si="1375">IFERROR(O486*$D486,0)</f>
        <v>0</v>
      </c>
      <c r="Q486" s="384">
        <v>35650</v>
      </c>
      <c r="R486" s="387">
        <f t="shared" si="1375"/>
        <v>0</v>
      </c>
    </row>
    <row r="487" spans="1:18" s="197" customFormat="1" hidden="1" outlineLevel="1">
      <c r="A487" s="208" t="s">
        <v>489</v>
      </c>
      <c r="B487" s="229" t="s">
        <v>1589</v>
      </c>
      <c r="C487" s="208" t="s">
        <v>15</v>
      </c>
      <c r="D487" s="221" t="s">
        <v>1409</v>
      </c>
      <c r="E487" s="384"/>
      <c r="F487" s="384"/>
      <c r="G487" s="384"/>
      <c r="H487" s="387">
        <f t="shared" si="1239"/>
        <v>0</v>
      </c>
      <c r="I487" s="384">
        <v>36800</v>
      </c>
      <c r="J487" s="387">
        <f t="shared" ref="J487" si="1376">IFERROR(I487*$D487,0)</f>
        <v>0</v>
      </c>
      <c r="K487" s="384">
        <v>55488</v>
      </c>
      <c r="L487" s="387">
        <f t="shared" ref="L487:N487" si="1377">IFERROR(K487*$D487,0)</f>
        <v>0</v>
      </c>
      <c r="M487" s="384"/>
      <c r="N487" s="387">
        <f t="shared" si="1377"/>
        <v>0</v>
      </c>
      <c r="O487" s="384">
        <v>36800</v>
      </c>
      <c r="P487" s="387">
        <f t="shared" ref="P487:R487" si="1378">IFERROR(O487*$D487,0)</f>
        <v>0</v>
      </c>
      <c r="Q487" s="384">
        <v>36800</v>
      </c>
      <c r="R487" s="387">
        <f t="shared" si="1378"/>
        <v>0</v>
      </c>
    </row>
    <row r="488" spans="1:18" s="197" customFormat="1" hidden="1" outlineLevel="1">
      <c r="A488" s="208" t="s">
        <v>1259</v>
      </c>
      <c r="B488" s="229" t="s">
        <v>1590</v>
      </c>
      <c r="C488" s="208" t="s">
        <v>15</v>
      </c>
      <c r="D488" s="221" t="s">
        <v>1409</v>
      </c>
      <c r="E488" s="384"/>
      <c r="F488" s="384"/>
      <c r="G488" s="384"/>
      <c r="H488" s="387">
        <f t="shared" si="1239"/>
        <v>0</v>
      </c>
      <c r="I488" s="384">
        <v>40250</v>
      </c>
      <c r="J488" s="387">
        <f t="shared" ref="J488" si="1379">IFERROR(I488*$D488,0)</f>
        <v>0</v>
      </c>
      <c r="K488" s="384">
        <v>56202</v>
      </c>
      <c r="L488" s="387">
        <f t="shared" ref="L488:N488" si="1380">IFERROR(K488*$D488,0)</f>
        <v>0</v>
      </c>
      <c r="M488" s="384"/>
      <c r="N488" s="387">
        <f t="shared" si="1380"/>
        <v>0</v>
      </c>
      <c r="O488" s="384">
        <v>40250</v>
      </c>
      <c r="P488" s="387">
        <f t="shared" ref="P488:R488" si="1381">IFERROR(O488*$D488,0)</f>
        <v>0</v>
      </c>
      <c r="Q488" s="384">
        <v>40250</v>
      </c>
      <c r="R488" s="387">
        <f t="shared" si="1381"/>
        <v>0</v>
      </c>
    </row>
    <row r="489" spans="1:18" s="197" customFormat="1" hidden="1" outlineLevel="1">
      <c r="A489" s="208"/>
      <c r="B489" s="229"/>
      <c r="C489" s="208"/>
      <c r="D489" s="221"/>
      <c r="E489" s="384"/>
      <c r="F489" s="384"/>
      <c r="G489" s="384"/>
      <c r="H489" s="387">
        <f t="shared" si="1239"/>
        <v>0</v>
      </c>
      <c r="I489" s="384"/>
      <c r="J489" s="387">
        <f t="shared" ref="J489" si="1382">IFERROR(I489*$D489,0)</f>
        <v>0</v>
      </c>
      <c r="K489" s="384">
        <v>0</v>
      </c>
      <c r="L489" s="387">
        <f t="shared" ref="L489:N489" si="1383">IFERROR(K489*$D489,0)</f>
        <v>0</v>
      </c>
      <c r="M489" s="384"/>
      <c r="N489" s="387">
        <f t="shared" si="1383"/>
        <v>0</v>
      </c>
      <c r="O489" s="384">
        <v>0</v>
      </c>
      <c r="P489" s="387">
        <f t="shared" ref="P489:R489" si="1384">IFERROR(O489*$D489,0)</f>
        <v>0</v>
      </c>
      <c r="Q489" s="384">
        <v>0</v>
      </c>
      <c r="R489" s="387">
        <f t="shared" si="1384"/>
        <v>0</v>
      </c>
    </row>
    <row r="490" spans="1:18" s="197" customFormat="1" hidden="1" outlineLevel="1">
      <c r="A490" s="369">
        <v>5.2</v>
      </c>
      <c r="B490" s="341" t="s">
        <v>1260</v>
      </c>
      <c r="C490" s="208"/>
      <c r="D490" s="221"/>
      <c r="E490" s="384"/>
      <c r="F490" s="384"/>
      <c r="G490" s="384"/>
      <c r="H490" s="387">
        <f t="shared" si="1239"/>
        <v>0</v>
      </c>
      <c r="I490" s="384"/>
      <c r="J490" s="387">
        <f t="shared" ref="J490" si="1385">IFERROR(I490*$D490,0)</f>
        <v>0</v>
      </c>
      <c r="K490" s="384">
        <v>0</v>
      </c>
      <c r="L490" s="387">
        <f t="shared" ref="L490:N490" si="1386">IFERROR(K490*$D490,0)</f>
        <v>0</v>
      </c>
      <c r="M490" s="384"/>
      <c r="N490" s="387">
        <f t="shared" si="1386"/>
        <v>0</v>
      </c>
      <c r="O490" s="384">
        <v>0</v>
      </c>
      <c r="P490" s="387">
        <f t="shared" ref="P490:R490" si="1387">IFERROR(O490*$D490,0)</f>
        <v>0</v>
      </c>
      <c r="Q490" s="384">
        <v>0</v>
      </c>
      <c r="R490" s="387">
        <f t="shared" si="1387"/>
        <v>0</v>
      </c>
    </row>
    <row r="491" spans="1:18" s="197" customFormat="1" hidden="1" outlineLevel="1">
      <c r="A491" s="208"/>
      <c r="B491" s="229"/>
      <c r="C491" s="208"/>
      <c r="D491" s="221"/>
      <c r="E491" s="384"/>
      <c r="F491" s="384"/>
      <c r="G491" s="384"/>
      <c r="H491" s="387">
        <f t="shared" si="1239"/>
        <v>0</v>
      </c>
      <c r="I491" s="384"/>
      <c r="J491" s="387">
        <f t="shared" ref="J491" si="1388">IFERROR(I491*$D491,0)</f>
        <v>0</v>
      </c>
      <c r="K491" s="384">
        <v>0</v>
      </c>
      <c r="L491" s="387">
        <f t="shared" ref="L491:N491" si="1389">IFERROR(K491*$D491,0)</f>
        <v>0</v>
      </c>
      <c r="M491" s="384"/>
      <c r="N491" s="387">
        <f t="shared" si="1389"/>
        <v>0</v>
      </c>
      <c r="O491" s="384">
        <v>0</v>
      </c>
      <c r="P491" s="387">
        <f t="shared" ref="P491:R491" si="1390">IFERROR(O491*$D491,0)</f>
        <v>0</v>
      </c>
      <c r="Q491" s="384">
        <v>0</v>
      </c>
      <c r="R491" s="387">
        <f t="shared" si="1390"/>
        <v>0</v>
      </c>
    </row>
    <row r="492" spans="1:18" s="197" customFormat="1" ht="38.25" hidden="1" outlineLevel="1">
      <c r="A492" s="208"/>
      <c r="B492" s="210" t="s">
        <v>1591</v>
      </c>
      <c r="C492" s="208" t="s">
        <v>15</v>
      </c>
      <c r="D492" s="221" t="s">
        <v>1409</v>
      </c>
      <c r="E492" s="384"/>
      <c r="F492" s="384"/>
      <c r="G492" s="384"/>
      <c r="H492" s="387">
        <f t="shared" si="1239"/>
        <v>0</v>
      </c>
      <c r="I492" s="384">
        <v>4025</v>
      </c>
      <c r="J492" s="387">
        <f t="shared" ref="J492" si="1391">IFERROR(I492*$D492,0)</f>
        <v>0</v>
      </c>
      <c r="K492" s="384">
        <v>22100</v>
      </c>
      <c r="L492" s="387">
        <f t="shared" ref="L492:N492" si="1392">IFERROR(K492*$D492,0)</f>
        <v>0</v>
      </c>
      <c r="M492" s="384"/>
      <c r="N492" s="387">
        <f t="shared" si="1392"/>
        <v>0</v>
      </c>
      <c r="O492" s="384">
        <v>4025</v>
      </c>
      <c r="P492" s="387">
        <f t="shared" ref="P492:R492" si="1393">IFERROR(O492*$D492,0)</f>
        <v>0</v>
      </c>
      <c r="Q492" s="384">
        <v>4025</v>
      </c>
      <c r="R492" s="387">
        <f t="shared" si="1393"/>
        <v>0</v>
      </c>
    </row>
    <row r="493" spans="1:18" s="197" customFormat="1" hidden="1" outlineLevel="1">
      <c r="A493" s="357"/>
      <c r="B493" s="338" t="s">
        <v>1261</v>
      </c>
      <c r="C493" s="247"/>
      <c r="D493" s="279"/>
      <c r="E493" s="383"/>
      <c r="F493" s="383"/>
      <c r="G493" s="383"/>
      <c r="H493" s="387">
        <f t="shared" si="1239"/>
        <v>0</v>
      </c>
      <c r="I493" s="383"/>
      <c r="J493" s="387">
        <f t="shared" ref="J493" si="1394">IFERROR(I493*$D493,0)</f>
        <v>0</v>
      </c>
      <c r="K493" s="383"/>
      <c r="L493" s="387">
        <f t="shared" ref="L493:N493" si="1395">IFERROR(K493*$D493,0)</f>
        <v>0</v>
      </c>
      <c r="M493" s="383"/>
      <c r="N493" s="387">
        <f t="shared" si="1395"/>
        <v>0</v>
      </c>
      <c r="O493" s="383">
        <v>0</v>
      </c>
      <c r="P493" s="387">
        <f t="shared" ref="P493:R493" si="1396">IFERROR(O493*$D493,0)</f>
        <v>0</v>
      </c>
      <c r="Q493" s="383">
        <v>0</v>
      </c>
      <c r="R493" s="387">
        <f t="shared" si="1396"/>
        <v>0</v>
      </c>
    </row>
    <row r="494" spans="1:18" s="197" customFormat="1" hidden="1" outlineLevel="1">
      <c r="A494" s="208"/>
      <c r="B494" s="229"/>
      <c r="C494" s="208"/>
      <c r="D494" s="221"/>
      <c r="E494" s="384"/>
      <c r="F494" s="384"/>
      <c r="G494" s="401"/>
      <c r="H494" s="387">
        <f t="shared" si="1239"/>
        <v>0</v>
      </c>
      <c r="I494" s="401"/>
      <c r="J494" s="387">
        <f t="shared" ref="J494" si="1397">IFERROR(I494*$D494,0)</f>
        <v>0</v>
      </c>
      <c r="K494" s="401"/>
      <c r="L494" s="387">
        <f t="shared" ref="L494:N494" si="1398">IFERROR(K494*$D494,0)</f>
        <v>0</v>
      </c>
      <c r="M494" s="401"/>
      <c r="N494" s="387">
        <f t="shared" si="1398"/>
        <v>0</v>
      </c>
      <c r="O494" s="401">
        <v>0</v>
      </c>
      <c r="P494" s="387">
        <f t="shared" ref="P494:R494" si="1399">IFERROR(O494*$D494,0)</f>
        <v>0</v>
      </c>
      <c r="Q494" s="401">
        <v>0</v>
      </c>
      <c r="R494" s="387">
        <f t="shared" si="1399"/>
        <v>0</v>
      </c>
    </row>
    <row r="495" spans="1:18" s="197" customFormat="1" hidden="1" outlineLevel="1">
      <c r="A495" s="360">
        <v>6</v>
      </c>
      <c r="B495" s="340" t="s">
        <v>1592</v>
      </c>
      <c r="C495" s="208"/>
      <c r="D495" s="221"/>
      <c r="E495" s="384"/>
      <c r="F495" s="384"/>
      <c r="G495" s="401"/>
      <c r="H495" s="387">
        <f t="shared" si="1239"/>
        <v>0</v>
      </c>
      <c r="I495" s="401"/>
      <c r="J495" s="387">
        <f t="shared" ref="J495" si="1400">IFERROR(I495*$D495,0)</f>
        <v>0</v>
      </c>
      <c r="K495" s="401"/>
      <c r="L495" s="387">
        <f t="shared" ref="L495:N495" si="1401">IFERROR(K495*$D495,0)</f>
        <v>0</v>
      </c>
      <c r="M495" s="401"/>
      <c r="N495" s="387">
        <f t="shared" si="1401"/>
        <v>0</v>
      </c>
      <c r="O495" s="401">
        <v>0</v>
      </c>
      <c r="P495" s="387">
        <f t="shared" ref="P495:R495" si="1402">IFERROR(O495*$D495,0)</f>
        <v>0</v>
      </c>
      <c r="Q495" s="401">
        <v>0</v>
      </c>
      <c r="R495" s="387">
        <f t="shared" si="1402"/>
        <v>0</v>
      </c>
    </row>
    <row r="496" spans="1:18" s="197" customFormat="1" hidden="1" outlineLevel="1">
      <c r="A496" s="208"/>
      <c r="B496" s="229"/>
      <c r="C496" s="208"/>
      <c r="D496" s="221"/>
      <c r="E496" s="384"/>
      <c r="F496" s="384"/>
      <c r="G496" s="401"/>
      <c r="H496" s="387">
        <f t="shared" si="1239"/>
        <v>0</v>
      </c>
      <c r="I496" s="401"/>
      <c r="J496" s="387">
        <f t="shared" ref="J496" si="1403">IFERROR(I496*$D496,0)</f>
        <v>0</v>
      </c>
      <c r="K496" s="401"/>
      <c r="L496" s="387">
        <f t="shared" ref="L496:N496" si="1404">IFERROR(K496*$D496,0)</f>
        <v>0</v>
      </c>
      <c r="M496" s="401"/>
      <c r="N496" s="387">
        <f t="shared" si="1404"/>
        <v>0</v>
      </c>
      <c r="O496" s="401">
        <v>0</v>
      </c>
      <c r="P496" s="387">
        <f t="shared" ref="P496:R496" si="1405">IFERROR(O496*$D496,0)</f>
        <v>0</v>
      </c>
      <c r="Q496" s="401">
        <v>0</v>
      </c>
      <c r="R496" s="387">
        <f t="shared" si="1405"/>
        <v>0</v>
      </c>
    </row>
    <row r="497" spans="1:18" s="358" customFormat="1" ht="51" hidden="1" outlineLevel="1">
      <c r="A497" s="208"/>
      <c r="B497" s="210" t="s">
        <v>1593</v>
      </c>
      <c r="C497" s="208"/>
      <c r="D497" s="221"/>
      <c r="E497" s="384"/>
      <c r="F497" s="384"/>
      <c r="G497" s="401"/>
      <c r="H497" s="387">
        <f t="shared" si="1239"/>
        <v>0</v>
      </c>
      <c r="I497" s="401"/>
      <c r="J497" s="387">
        <f t="shared" ref="J497" si="1406">IFERROR(I497*$D497,0)</f>
        <v>0</v>
      </c>
      <c r="K497" s="401"/>
      <c r="L497" s="387">
        <f t="shared" ref="L497:N497" si="1407">IFERROR(K497*$D497,0)</f>
        <v>0</v>
      </c>
      <c r="M497" s="401"/>
      <c r="N497" s="387">
        <f t="shared" si="1407"/>
        <v>0</v>
      </c>
      <c r="O497" s="401">
        <v>0</v>
      </c>
      <c r="P497" s="387">
        <f t="shared" ref="P497:R497" si="1408">IFERROR(O497*$D497,0)</f>
        <v>0</v>
      </c>
      <c r="Q497" s="401">
        <v>0</v>
      </c>
      <c r="R497" s="387">
        <f t="shared" si="1408"/>
        <v>0</v>
      </c>
    </row>
    <row r="498" spans="1:18" s="358" customFormat="1" hidden="1" outlineLevel="1">
      <c r="A498" s="208" t="s">
        <v>195</v>
      </c>
      <c r="B498" s="229" t="s">
        <v>1262</v>
      </c>
      <c r="C498" s="208" t="s">
        <v>437</v>
      </c>
      <c r="D498" s="221">
        <v>90</v>
      </c>
      <c r="E498" s="384">
        <v>2886.5</v>
      </c>
      <c r="F498" s="384">
        <f t="shared" ref="F498" si="1409">IFERROR(E498*$D498,0)</f>
        <v>259785</v>
      </c>
      <c r="G498" s="384">
        <v>770</v>
      </c>
      <c r="H498" s="387">
        <f t="shared" si="1239"/>
        <v>69300</v>
      </c>
      <c r="I498" s="384">
        <v>2530</v>
      </c>
      <c r="J498" s="387">
        <f t="shared" ref="J498" si="1410">IFERROR(I498*$D498,0)</f>
        <v>227700</v>
      </c>
      <c r="K498" s="384">
        <v>4331.5</v>
      </c>
      <c r="L498" s="387">
        <f t="shared" ref="L498:N498" si="1411">IFERROR(K498*$D498,0)</f>
        <v>389835</v>
      </c>
      <c r="M498" s="384">
        <v>2450</v>
      </c>
      <c r="N498" s="387">
        <f t="shared" si="1411"/>
        <v>220500</v>
      </c>
      <c r="O498" s="384">
        <v>2290</v>
      </c>
      <c r="P498" s="387">
        <f t="shared" ref="P498:R498" si="1412">IFERROR(O498*$D498,0)</f>
        <v>206100</v>
      </c>
      <c r="Q498" s="384">
        <v>2290</v>
      </c>
      <c r="R498" s="387">
        <f t="shared" si="1412"/>
        <v>206100</v>
      </c>
    </row>
    <row r="499" spans="1:18" s="358" customFormat="1" hidden="1" outlineLevel="1">
      <c r="A499" s="357"/>
      <c r="B499" s="338" t="s">
        <v>1594</v>
      </c>
      <c r="C499" s="247"/>
      <c r="D499" s="279"/>
      <c r="E499" s="383"/>
      <c r="F499" s="383"/>
      <c r="G499" s="383"/>
      <c r="H499" s="383"/>
      <c r="I499" s="383"/>
      <c r="J499" s="387"/>
      <c r="K499" s="383"/>
      <c r="L499" s="387"/>
      <c r="M499" s="383"/>
      <c r="N499" s="387"/>
      <c r="O499" s="383"/>
      <c r="P499" s="387"/>
      <c r="Q499" s="383"/>
      <c r="R499" s="387"/>
    </row>
    <row r="500" spans="1:18" s="358" customFormat="1" collapsed="1">
      <c r="A500" s="208"/>
      <c r="B500" s="335" t="s">
        <v>1420</v>
      </c>
      <c r="C500" s="208"/>
      <c r="D500" s="221"/>
      <c r="E500" s="384"/>
      <c r="F500" s="383">
        <f>SUM(F236:F499)</f>
        <v>4043699.6209931117</v>
      </c>
      <c r="G500" s="383"/>
      <c r="H500" s="383">
        <f>SUM(H236:H499)</f>
        <v>3721090</v>
      </c>
      <c r="I500" s="383"/>
      <c r="J500" s="383">
        <f>SUM(J236:J499)</f>
        <v>6607600</v>
      </c>
      <c r="K500" s="383"/>
      <c r="L500" s="383">
        <f>SUM(L236:L499)</f>
        <v>5834089.5</v>
      </c>
      <c r="M500" s="383"/>
      <c r="N500" s="383">
        <f>SUM(N236:N499)</f>
        <v>6891150</v>
      </c>
      <c r="O500" s="383"/>
      <c r="P500" s="383">
        <f>SUM(P236:P499)</f>
        <v>5811499.9299999997</v>
      </c>
      <c r="Q500" s="383"/>
      <c r="R500" s="383">
        <f>SUM(R236:R499)</f>
        <v>5798153.9299999997</v>
      </c>
    </row>
    <row r="501" spans="1:18" s="197" customFormat="1">
      <c r="A501" s="209"/>
      <c r="B501" s="340"/>
      <c r="C501" s="209"/>
      <c r="D501" s="425"/>
      <c r="E501" s="383"/>
      <c r="F501" s="383"/>
      <c r="G501" s="393"/>
      <c r="H501" s="383"/>
      <c r="I501" s="393"/>
      <c r="J501" s="387"/>
      <c r="K501" s="393"/>
      <c r="L501" s="387"/>
      <c r="M501" s="393"/>
      <c r="N501" s="387"/>
      <c r="O501" s="393"/>
      <c r="P501" s="387"/>
      <c r="Q501" s="393"/>
      <c r="R501" s="387"/>
    </row>
    <row r="502" spans="1:18" s="197" customFormat="1">
      <c r="A502" s="434" t="s">
        <v>27</v>
      </c>
      <c r="B502" s="341" t="s">
        <v>1595</v>
      </c>
      <c r="C502" s="209"/>
      <c r="D502" s="425"/>
      <c r="E502" s="383"/>
      <c r="F502" s="383"/>
      <c r="G502" s="393"/>
      <c r="H502" s="393"/>
      <c r="I502" s="393"/>
      <c r="J502" s="387"/>
      <c r="K502" s="393"/>
      <c r="L502" s="387"/>
      <c r="M502" s="393"/>
      <c r="N502" s="387"/>
      <c r="O502" s="393"/>
      <c r="P502" s="387"/>
      <c r="Q502" s="393"/>
      <c r="R502" s="387"/>
    </row>
    <row r="503" spans="1:18" s="197" customFormat="1" hidden="1" outlineLevel="1">
      <c r="A503" s="357" t="s">
        <v>1130</v>
      </c>
      <c r="B503" s="338" t="s">
        <v>1131</v>
      </c>
      <c r="C503" s="357"/>
      <c r="D503" s="430"/>
      <c r="E503" s="384"/>
      <c r="F503" s="384"/>
      <c r="G503" s="401"/>
      <c r="H503" s="384"/>
      <c r="I503" s="401"/>
      <c r="J503" s="387"/>
      <c r="K503" s="401"/>
      <c r="L503" s="387"/>
      <c r="M503" s="401"/>
      <c r="N503" s="387"/>
      <c r="O503" s="401"/>
      <c r="P503" s="387"/>
      <c r="Q503" s="401"/>
      <c r="R503" s="387"/>
    </row>
    <row r="504" spans="1:18" s="197" customFormat="1" ht="102" hidden="1" outlineLevel="1">
      <c r="A504" s="208" t="s">
        <v>1263</v>
      </c>
      <c r="B504" s="210" t="s">
        <v>1885</v>
      </c>
      <c r="C504" s="208"/>
      <c r="D504" s="221"/>
      <c r="E504" s="384"/>
      <c r="F504" s="384"/>
      <c r="G504" s="401"/>
      <c r="H504" s="384"/>
      <c r="I504" s="401"/>
      <c r="J504" s="387"/>
      <c r="K504" s="401"/>
      <c r="L504" s="387"/>
      <c r="M504" s="401"/>
      <c r="N504" s="387"/>
      <c r="O504" s="401"/>
      <c r="P504" s="387"/>
      <c r="Q504" s="401"/>
      <c r="R504" s="387"/>
    </row>
    <row r="505" spans="1:18" s="197" customFormat="1" ht="51" hidden="1" outlineLevel="1">
      <c r="A505" s="208"/>
      <c r="B505" s="210" t="s">
        <v>1596</v>
      </c>
      <c r="C505" s="208"/>
      <c r="D505" s="221"/>
      <c r="E505" s="384"/>
      <c r="F505" s="384"/>
      <c r="G505" s="401"/>
      <c r="H505" s="384"/>
      <c r="I505" s="401"/>
      <c r="J505" s="387"/>
      <c r="K505" s="401"/>
      <c r="L505" s="387"/>
      <c r="M505" s="401"/>
      <c r="N505" s="387"/>
      <c r="O505" s="401"/>
      <c r="P505" s="387"/>
      <c r="Q505" s="401"/>
      <c r="R505" s="387"/>
    </row>
    <row r="506" spans="1:18" s="197" customFormat="1" ht="38.25" hidden="1" outlineLevel="1">
      <c r="A506" s="208"/>
      <c r="B506" s="210" t="s">
        <v>1597</v>
      </c>
      <c r="C506" s="208"/>
      <c r="D506" s="221"/>
      <c r="E506" s="384"/>
      <c r="F506" s="384"/>
      <c r="G506" s="401"/>
      <c r="H506" s="384"/>
      <c r="I506" s="401"/>
      <c r="J506" s="387"/>
      <c r="K506" s="401"/>
      <c r="L506" s="387"/>
      <c r="M506" s="401"/>
      <c r="N506" s="387"/>
      <c r="O506" s="401"/>
      <c r="P506" s="387"/>
      <c r="Q506" s="401"/>
      <c r="R506" s="387"/>
    </row>
    <row r="507" spans="1:18" s="358" customFormat="1" hidden="1" outlineLevel="1">
      <c r="A507" s="208"/>
      <c r="B507" s="340" t="s">
        <v>1264</v>
      </c>
      <c r="C507" s="208"/>
      <c r="D507" s="221"/>
      <c r="E507" s="384"/>
      <c r="F507" s="384"/>
      <c r="G507" s="401"/>
      <c r="H507" s="384"/>
      <c r="I507" s="401"/>
      <c r="J507" s="387"/>
      <c r="K507" s="401"/>
      <c r="L507" s="387"/>
      <c r="M507" s="401"/>
      <c r="N507" s="387"/>
      <c r="O507" s="401"/>
      <c r="P507" s="387"/>
      <c r="Q507" s="401"/>
      <c r="R507" s="387"/>
    </row>
    <row r="508" spans="1:18" s="358" customFormat="1" hidden="1" outlineLevel="1">
      <c r="A508" s="208"/>
      <c r="B508" s="340" t="s">
        <v>1265</v>
      </c>
      <c r="C508" s="208"/>
      <c r="D508" s="221"/>
      <c r="E508" s="384"/>
      <c r="F508" s="384"/>
      <c r="G508" s="401"/>
      <c r="H508" s="384"/>
      <c r="I508" s="401"/>
      <c r="J508" s="387"/>
      <c r="K508" s="401"/>
      <c r="L508" s="387"/>
      <c r="M508" s="401"/>
      <c r="N508" s="387"/>
      <c r="O508" s="401"/>
      <c r="P508" s="387"/>
      <c r="Q508" s="401"/>
      <c r="R508" s="387"/>
    </row>
    <row r="509" spans="1:18" s="358" customFormat="1" hidden="1" outlineLevel="1">
      <c r="A509" s="208"/>
      <c r="B509" s="340" t="s">
        <v>1266</v>
      </c>
      <c r="C509" s="208"/>
      <c r="D509" s="221"/>
      <c r="E509" s="384"/>
      <c r="F509" s="384"/>
      <c r="G509" s="401"/>
      <c r="H509" s="384"/>
      <c r="I509" s="401"/>
      <c r="J509" s="387"/>
      <c r="K509" s="401"/>
      <c r="L509" s="387"/>
      <c r="M509" s="401"/>
      <c r="N509" s="387"/>
      <c r="O509" s="401"/>
      <c r="P509" s="387"/>
      <c r="Q509" s="401"/>
      <c r="R509" s="387"/>
    </row>
    <row r="510" spans="1:18" s="358" customFormat="1" hidden="1" outlineLevel="1">
      <c r="A510" s="208"/>
      <c r="B510" s="359" t="s">
        <v>1598</v>
      </c>
      <c r="C510" s="208" t="s">
        <v>15</v>
      </c>
      <c r="D510" s="221">
        <v>1</v>
      </c>
      <c r="E510" s="384">
        <v>192328.06999999998</v>
      </c>
      <c r="F510" s="384">
        <f t="shared" ref="F510" si="1413">IFERROR(E510*$D510,0)</f>
        <v>192328.06999999998</v>
      </c>
      <c r="G510" s="384">
        <v>971875</v>
      </c>
      <c r="H510" s="384">
        <f t="shared" ref="H510:H559" si="1414">IFERROR(G510*$D510,0)</f>
        <v>971875</v>
      </c>
      <c r="I510" s="384">
        <v>546250</v>
      </c>
      <c r="J510" s="387">
        <f t="shared" ref="J510" si="1415">IFERROR(I510*$D510,0)</f>
        <v>546250</v>
      </c>
      <c r="K510" s="384">
        <v>292150</v>
      </c>
      <c r="L510" s="387">
        <f t="shared" ref="L510:N510" si="1416">IFERROR(K510*$D510,0)</f>
        <v>292150</v>
      </c>
      <c r="M510" s="384">
        <v>639800</v>
      </c>
      <c r="N510" s="387">
        <f t="shared" si="1416"/>
        <v>639800</v>
      </c>
      <c r="O510" s="384">
        <v>470000</v>
      </c>
      <c r="P510" s="387">
        <f t="shared" ref="P510:R510" si="1417">IFERROR(O510*$D510,0)</f>
        <v>470000</v>
      </c>
      <c r="Q510" s="384">
        <v>470000</v>
      </c>
      <c r="R510" s="387">
        <f t="shared" si="1417"/>
        <v>470000</v>
      </c>
    </row>
    <row r="511" spans="1:18" s="358" customFormat="1" hidden="1" outlineLevel="1">
      <c r="A511" s="208"/>
      <c r="B511" s="370"/>
      <c r="C511" s="208"/>
      <c r="D511" s="221"/>
      <c r="E511" s="384"/>
      <c r="F511" s="384"/>
      <c r="G511" s="401"/>
      <c r="H511" s="384">
        <f t="shared" si="1414"/>
        <v>0</v>
      </c>
      <c r="I511" s="401"/>
      <c r="J511" s="387">
        <f t="shared" ref="J511" si="1418">IFERROR(I511*$D511,0)</f>
        <v>0</v>
      </c>
      <c r="K511" s="401"/>
      <c r="L511" s="387">
        <f t="shared" ref="L511:N511" si="1419">IFERROR(K511*$D511,0)</f>
        <v>0</v>
      </c>
      <c r="M511" s="401"/>
      <c r="N511" s="387">
        <f t="shared" si="1419"/>
        <v>0</v>
      </c>
      <c r="O511" s="401"/>
      <c r="P511" s="387">
        <f t="shared" ref="P511:R511" si="1420">IFERROR(O511*$D511,0)</f>
        <v>0</v>
      </c>
      <c r="Q511" s="401"/>
      <c r="R511" s="387">
        <f t="shared" si="1420"/>
        <v>0</v>
      </c>
    </row>
    <row r="512" spans="1:18" s="358" customFormat="1" ht="25.5" hidden="1" outlineLevel="1">
      <c r="A512" s="208" t="s">
        <v>1267</v>
      </c>
      <c r="B512" s="210" t="s">
        <v>1268</v>
      </c>
      <c r="C512" s="208"/>
      <c r="D512" s="221"/>
      <c r="E512" s="384"/>
      <c r="F512" s="384"/>
      <c r="G512" s="401"/>
      <c r="H512" s="384">
        <f t="shared" si="1414"/>
        <v>0</v>
      </c>
      <c r="I512" s="401"/>
      <c r="J512" s="387">
        <f t="shared" ref="J512" si="1421">IFERROR(I512*$D512,0)</f>
        <v>0</v>
      </c>
      <c r="K512" s="401"/>
      <c r="L512" s="387">
        <f t="shared" ref="L512:N512" si="1422">IFERROR(K512*$D512,0)</f>
        <v>0</v>
      </c>
      <c r="M512" s="401"/>
      <c r="N512" s="387">
        <f t="shared" si="1422"/>
        <v>0</v>
      </c>
      <c r="O512" s="401"/>
      <c r="P512" s="387">
        <f t="shared" ref="P512:R512" si="1423">IFERROR(O512*$D512,0)</f>
        <v>0</v>
      </c>
      <c r="Q512" s="401"/>
      <c r="R512" s="387">
        <f t="shared" si="1423"/>
        <v>0</v>
      </c>
    </row>
    <row r="513" spans="1:18" s="358" customFormat="1" ht="63.75" hidden="1" outlineLevel="1">
      <c r="A513" s="208"/>
      <c r="B513" s="210" t="s">
        <v>1269</v>
      </c>
      <c r="C513" s="208"/>
      <c r="D513" s="221"/>
      <c r="E513" s="384"/>
      <c r="F513" s="384"/>
      <c r="G513" s="401"/>
      <c r="H513" s="384">
        <f t="shared" si="1414"/>
        <v>0</v>
      </c>
      <c r="I513" s="401"/>
      <c r="J513" s="387">
        <f t="shared" ref="J513" si="1424">IFERROR(I513*$D513,0)</f>
        <v>0</v>
      </c>
      <c r="K513" s="401"/>
      <c r="L513" s="387">
        <f t="shared" ref="L513:N513" si="1425">IFERROR(K513*$D513,0)</f>
        <v>0</v>
      </c>
      <c r="M513" s="401"/>
      <c r="N513" s="387">
        <f t="shared" si="1425"/>
        <v>0</v>
      </c>
      <c r="O513" s="401"/>
      <c r="P513" s="387">
        <f t="shared" ref="P513:R513" si="1426">IFERROR(O513*$D513,0)</f>
        <v>0</v>
      </c>
      <c r="Q513" s="401"/>
      <c r="R513" s="387">
        <f t="shared" si="1426"/>
        <v>0</v>
      </c>
    </row>
    <row r="514" spans="1:18" s="358" customFormat="1" ht="63.75" hidden="1" outlineLevel="1">
      <c r="A514" s="208"/>
      <c r="B514" s="210" t="s">
        <v>1599</v>
      </c>
      <c r="C514" s="208"/>
      <c r="D514" s="221"/>
      <c r="E514" s="384"/>
      <c r="F514" s="384"/>
      <c r="G514" s="401"/>
      <c r="H514" s="384">
        <f t="shared" si="1414"/>
        <v>0</v>
      </c>
      <c r="I514" s="401"/>
      <c r="J514" s="387">
        <f t="shared" ref="J514" si="1427">IFERROR(I514*$D514,0)</f>
        <v>0</v>
      </c>
      <c r="K514" s="401"/>
      <c r="L514" s="387">
        <f t="shared" ref="L514:N514" si="1428">IFERROR(K514*$D514,0)</f>
        <v>0</v>
      </c>
      <c r="M514" s="401"/>
      <c r="N514" s="387">
        <f t="shared" si="1428"/>
        <v>0</v>
      </c>
      <c r="O514" s="401"/>
      <c r="P514" s="387">
        <f t="shared" ref="P514:R514" si="1429">IFERROR(O514*$D514,0)</f>
        <v>0</v>
      </c>
      <c r="Q514" s="401"/>
      <c r="R514" s="387">
        <f t="shared" si="1429"/>
        <v>0</v>
      </c>
    </row>
    <row r="515" spans="1:18" s="358" customFormat="1" ht="38.25" hidden="1" outlineLevel="1">
      <c r="A515" s="208"/>
      <c r="B515" s="210" t="s">
        <v>1600</v>
      </c>
      <c r="C515" s="208"/>
      <c r="D515" s="221"/>
      <c r="E515" s="384"/>
      <c r="F515" s="384"/>
      <c r="G515" s="401"/>
      <c r="H515" s="384">
        <f t="shared" si="1414"/>
        <v>0</v>
      </c>
      <c r="I515" s="401"/>
      <c r="J515" s="387">
        <f t="shared" ref="J515" si="1430">IFERROR(I515*$D515,0)</f>
        <v>0</v>
      </c>
      <c r="K515" s="401"/>
      <c r="L515" s="387">
        <f t="shared" ref="L515:N515" si="1431">IFERROR(K515*$D515,0)</f>
        <v>0</v>
      </c>
      <c r="M515" s="401"/>
      <c r="N515" s="387">
        <f t="shared" si="1431"/>
        <v>0</v>
      </c>
      <c r="O515" s="401"/>
      <c r="P515" s="387">
        <f t="shared" ref="P515:R515" si="1432">IFERROR(O515*$D515,0)</f>
        <v>0</v>
      </c>
      <c r="Q515" s="401"/>
      <c r="R515" s="387">
        <f t="shared" si="1432"/>
        <v>0</v>
      </c>
    </row>
    <row r="516" spans="1:18" s="358" customFormat="1" hidden="1" outlineLevel="1">
      <c r="A516" s="208"/>
      <c r="B516" s="359" t="s">
        <v>1270</v>
      </c>
      <c r="C516" s="208"/>
      <c r="D516" s="221"/>
      <c r="E516" s="384"/>
      <c r="F516" s="384"/>
      <c r="G516" s="401"/>
      <c r="H516" s="384">
        <f t="shared" si="1414"/>
        <v>0</v>
      </c>
      <c r="I516" s="401"/>
      <c r="J516" s="387">
        <f t="shared" ref="J516" si="1433">IFERROR(I516*$D516,0)</f>
        <v>0</v>
      </c>
      <c r="K516" s="401"/>
      <c r="L516" s="387">
        <f t="shared" ref="L516:N516" si="1434">IFERROR(K516*$D516,0)</f>
        <v>0</v>
      </c>
      <c r="M516" s="401"/>
      <c r="N516" s="387">
        <f t="shared" si="1434"/>
        <v>0</v>
      </c>
      <c r="O516" s="401"/>
      <c r="P516" s="387">
        <f t="shared" ref="P516:R516" si="1435">IFERROR(O516*$D516,0)</f>
        <v>0</v>
      </c>
      <c r="Q516" s="401"/>
      <c r="R516" s="387">
        <f t="shared" si="1435"/>
        <v>0</v>
      </c>
    </row>
    <row r="517" spans="1:18" s="358" customFormat="1" hidden="1" outlineLevel="1">
      <c r="A517" s="208"/>
      <c r="B517" s="340" t="s">
        <v>1271</v>
      </c>
      <c r="C517" s="208"/>
      <c r="D517" s="221"/>
      <c r="E517" s="384"/>
      <c r="F517" s="384"/>
      <c r="G517" s="401"/>
      <c r="H517" s="384">
        <f t="shared" si="1414"/>
        <v>0</v>
      </c>
      <c r="I517" s="401"/>
      <c r="J517" s="387">
        <f t="shared" ref="J517" si="1436">IFERROR(I517*$D517,0)</f>
        <v>0</v>
      </c>
      <c r="K517" s="401"/>
      <c r="L517" s="387">
        <f t="shared" ref="L517:N517" si="1437">IFERROR(K517*$D517,0)</f>
        <v>0</v>
      </c>
      <c r="M517" s="401"/>
      <c r="N517" s="387">
        <f t="shared" si="1437"/>
        <v>0</v>
      </c>
      <c r="O517" s="401"/>
      <c r="P517" s="387">
        <f t="shared" ref="P517:R517" si="1438">IFERROR(O517*$D517,0)</f>
        <v>0</v>
      </c>
      <c r="Q517" s="401"/>
      <c r="R517" s="387">
        <f t="shared" si="1438"/>
        <v>0</v>
      </c>
    </row>
    <row r="518" spans="1:18" s="197" customFormat="1" hidden="1" outlineLevel="1">
      <c r="A518" s="208"/>
      <c r="B518" s="340" t="s">
        <v>1272</v>
      </c>
      <c r="C518" s="208"/>
      <c r="D518" s="221"/>
      <c r="E518" s="384"/>
      <c r="F518" s="384"/>
      <c r="G518" s="401"/>
      <c r="H518" s="384">
        <f t="shared" si="1414"/>
        <v>0</v>
      </c>
      <c r="I518" s="401"/>
      <c r="J518" s="387">
        <f t="shared" ref="J518" si="1439">IFERROR(I518*$D518,0)</f>
        <v>0</v>
      </c>
      <c r="K518" s="401"/>
      <c r="L518" s="387">
        <f t="shared" ref="L518:N518" si="1440">IFERROR(K518*$D518,0)</f>
        <v>0</v>
      </c>
      <c r="M518" s="401"/>
      <c r="N518" s="387">
        <f t="shared" si="1440"/>
        <v>0</v>
      </c>
      <c r="O518" s="401"/>
      <c r="P518" s="387">
        <f t="shared" ref="P518:R518" si="1441">IFERROR(O518*$D518,0)</f>
        <v>0</v>
      </c>
      <c r="Q518" s="401"/>
      <c r="R518" s="387">
        <f t="shared" si="1441"/>
        <v>0</v>
      </c>
    </row>
    <row r="519" spans="1:18" s="197" customFormat="1" hidden="1" outlineLevel="1">
      <c r="A519" s="208"/>
      <c r="B519" s="340" t="s">
        <v>1266</v>
      </c>
      <c r="C519" s="208"/>
      <c r="D519" s="221"/>
      <c r="E519" s="384"/>
      <c r="F519" s="384"/>
      <c r="G519" s="401"/>
      <c r="H519" s="384">
        <f t="shared" si="1414"/>
        <v>0</v>
      </c>
      <c r="I519" s="401"/>
      <c r="J519" s="387">
        <f t="shared" ref="J519" si="1442">IFERROR(I519*$D519,0)</f>
        <v>0</v>
      </c>
      <c r="K519" s="401"/>
      <c r="L519" s="387">
        <f t="shared" ref="L519:N519" si="1443">IFERROR(K519*$D519,0)</f>
        <v>0</v>
      </c>
      <c r="M519" s="401"/>
      <c r="N519" s="387">
        <f t="shared" si="1443"/>
        <v>0</v>
      </c>
      <c r="O519" s="401"/>
      <c r="P519" s="387">
        <f t="shared" ref="P519:R519" si="1444">IFERROR(O519*$D519,0)</f>
        <v>0</v>
      </c>
      <c r="Q519" s="401"/>
      <c r="R519" s="387">
        <f t="shared" si="1444"/>
        <v>0</v>
      </c>
    </row>
    <row r="520" spans="1:18" s="197" customFormat="1" hidden="1" outlineLevel="1">
      <c r="A520" s="208"/>
      <c r="B520" s="215" t="s">
        <v>1601</v>
      </c>
      <c r="C520" s="208" t="s">
        <v>15</v>
      </c>
      <c r="D520" s="221">
        <v>1</v>
      </c>
      <c r="E520" s="384">
        <v>217360.92499999999</v>
      </c>
      <c r="F520" s="384">
        <f t="shared" ref="F520" si="1445">IFERROR(E520*$D520,0)</f>
        <v>217360.92499999999</v>
      </c>
      <c r="G520" s="384">
        <v>1061665</v>
      </c>
      <c r="H520" s="384">
        <f t="shared" si="1414"/>
        <v>1061665</v>
      </c>
      <c r="I520" s="384">
        <v>2242500</v>
      </c>
      <c r="J520" s="387">
        <f t="shared" ref="J520" si="1446">IFERROR(I520*$D520,0)</f>
        <v>2242500</v>
      </c>
      <c r="K520" s="384">
        <v>400271</v>
      </c>
      <c r="L520" s="387">
        <f t="shared" ref="L520:N520" si="1447">IFERROR(K520*$D520,0)</f>
        <v>400271</v>
      </c>
      <c r="M520" s="384">
        <v>696500</v>
      </c>
      <c r="N520" s="387">
        <f t="shared" si="1447"/>
        <v>696500</v>
      </c>
      <c r="O520" s="384">
        <v>1729401.28</v>
      </c>
      <c r="P520" s="387">
        <f t="shared" ref="P520:R520" si="1448">IFERROR(O520*$D520,0)</f>
        <v>1729401.28</v>
      </c>
      <c r="Q520" s="384">
        <v>1729401.08</v>
      </c>
      <c r="R520" s="387">
        <f t="shared" si="1448"/>
        <v>1729401.08</v>
      </c>
    </row>
    <row r="521" spans="1:18" s="197" customFormat="1" hidden="1" outlineLevel="1">
      <c r="A521" s="208"/>
      <c r="B521" s="370" t="s">
        <v>1273</v>
      </c>
      <c r="C521" s="208"/>
      <c r="D521" s="221"/>
      <c r="E521" s="384"/>
      <c r="F521" s="384"/>
      <c r="G521" s="401"/>
      <c r="H521" s="384">
        <f t="shared" si="1414"/>
        <v>0</v>
      </c>
      <c r="I521" s="401"/>
      <c r="J521" s="387">
        <f t="shared" ref="J521" si="1449">IFERROR(I521*$D521,0)</f>
        <v>0</v>
      </c>
      <c r="K521" s="401"/>
      <c r="L521" s="387">
        <f t="shared" ref="L521:N521" si="1450">IFERROR(K521*$D521,0)</f>
        <v>0</v>
      </c>
      <c r="M521" s="401"/>
      <c r="N521" s="387">
        <f t="shared" si="1450"/>
        <v>0</v>
      </c>
      <c r="O521" s="401">
        <v>0</v>
      </c>
      <c r="P521" s="387">
        <f t="shared" ref="P521:R521" si="1451">IFERROR(O521*$D521,0)</f>
        <v>0</v>
      </c>
      <c r="Q521" s="401">
        <v>0</v>
      </c>
      <c r="R521" s="387">
        <f t="shared" si="1451"/>
        <v>0</v>
      </c>
    </row>
    <row r="522" spans="1:18" s="197" customFormat="1" ht="25.5" hidden="1" outlineLevel="1">
      <c r="A522" s="208"/>
      <c r="B522" s="371" t="s">
        <v>1602</v>
      </c>
      <c r="C522" s="208"/>
      <c r="D522" s="221"/>
      <c r="E522" s="384"/>
      <c r="F522" s="384"/>
      <c r="G522" s="401"/>
      <c r="H522" s="384">
        <f t="shared" si="1414"/>
        <v>0</v>
      </c>
      <c r="I522" s="401"/>
      <c r="J522" s="387">
        <f t="shared" ref="J522" si="1452">IFERROR(I522*$D522,0)</f>
        <v>0</v>
      </c>
      <c r="K522" s="401"/>
      <c r="L522" s="387">
        <f t="shared" ref="L522:N522" si="1453">IFERROR(K522*$D522,0)</f>
        <v>0</v>
      </c>
      <c r="M522" s="401"/>
      <c r="N522" s="387">
        <f t="shared" si="1453"/>
        <v>0</v>
      </c>
      <c r="O522" s="401">
        <v>0</v>
      </c>
      <c r="P522" s="387">
        <f t="shared" ref="P522:R522" si="1454">IFERROR(O522*$D522,0)</f>
        <v>0</v>
      </c>
      <c r="Q522" s="401">
        <v>0</v>
      </c>
      <c r="R522" s="387">
        <f t="shared" si="1454"/>
        <v>0</v>
      </c>
    </row>
    <row r="523" spans="1:18" s="197" customFormat="1" hidden="1" outlineLevel="1">
      <c r="A523" s="357"/>
      <c r="B523" s="338" t="s">
        <v>1153</v>
      </c>
      <c r="C523" s="247"/>
      <c r="D523" s="279"/>
      <c r="E523" s="383"/>
      <c r="F523" s="383"/>
      <c r="G523" s="383"/>
      <c r="H523" s="383">
        <f t="shared" si="1414"/>
        <v>0</v>
      </c>
      <c r="I523" s="383"/>
      <c r="J523" s="387">
        <f t="shared" ref="J523" si="1455">IFERROR(I523*$D523,0)</f>
        <v>0</v>
      </c>
      <c r="K523" s="383"/>
      <c r="L523" s="387">
        <f t="shared" ref="L523:N523" si="1456">IFERROR(K523*$D523,0)</f>
        <v>0</v>
      </c>
      <c r="M523" s="383"/>
      <c r="N523" s="387">
        <f t="shared" si="1456"/>
        <v>0</v>
      </c>
      <c r="O523" s="383">
        <v>0</v>
      </c>
      <c r="P523" s="387">
        <f t="shared" ref="P523:R523" si="1457">IFERROR(O523*$D523,0)</f>
        <v>0</v>
      </c>
      <c r="Q523" s="383">
        <v>0</v>
      </c>
      <c r="R523" s="387">
        <f t="shared" si="1457"/>
        <v>0</v>
      </c>
    </row>
    <row r="524" spans="1:18" s="197" customFormat="1" hidden="1" outlineLevel="1">
      <c r="A524" s="208"/>
      <c r="B524" s="359"/>
      <c r="C524" s="208"/>
      <c r="D524" s="221"/>
      <c r="E524" s="384"/>
      <c r="F524" s="384"/>
      <c r="G524" s="401"/>
      <c r="H524" s="384">
        <f t="shared" si="1414"/>
        <v>0</v>
      </c>
      <c r="I524" s="401"/>
      <c r="J524" s="387">
        <f t="shared" ref="J524" si="1458">IFERROR(I524*$D524,0)</f>
        <v>0</v>
      </c>
      <c r="K524" s="401"/>
      <c r="L524" s="387">
        <f t="shared" ref="L524:N524" si="1459">IFERROR(K524*$D524,0)</f>
        <v>0</v>
      </c>
      <c r="M524" s="401"/>
      <c r="N524" s="387">
        <f t="shared" si="1459"/>
        <v>0</v>
      </c>
      <c r="O524" s="401">
        <v>0</v>
      </c>
      <c r="P524" s="387">
        <f t="shared" ref="P524:R524" si="1460">IFERROR(O524*$D524,0)</f>
        <v>0</v>
      </c>
      <c r="Q524" s="401">
        <v>0</v>
      </c>
      <c r="R524" s="387">
        <f t="shared" si="1460"/>
        <v>0</v>
      </c>
    </row>
    <row r="525" spans="1:18" s="197" customFormat="1" hidden="1" outlineLevel="1">
      <c r="A525" s="360">
        <v>2</v>
      </c>
      <c r="B525" s="340" t="s">
        <v>1197</v>
      </c>
      <c r="C525" s="208"/>
      <c r="D525" s="221"/>
      <c r="E525" s="384"/>
      <c r="F525" s="384"/>
      <c r="G525" s="401"/>
      <c r="H525" s="384">
        <f t="shared" si="1414"/>
        <v>0</v>
      </c>
      <c r="I525" s="401"/>
      <c r="J525" s="387">
        <f t="shared" ref="J525" si="1461">IFERROR(I525*$D525,0)</f>
        <v>0</v>
      </c>
      <c r="K525" s="401"/>
      <c r="L525" s="387">
        <f t="shared" ref="L525:N525" si="1462">IFERROR(K525*$D525,0)</f>
        <v>0</v>
      </c>
      <c r="M525" s="401"/>
      <c r="N525" s="387">
        <f t="shared" si="1462"/>
        <v>0</v>
      </c>
      <c r="O525" s="401">
        <v>0</v>
      </c>
      <c r="P525" s="387">
        <f t="shared" ref="P525:R525" si="1463">IFERROR(O525*$D525,0)</f>
        <v>0</v>
      </c>
      <c r="Q525" s="401">
        <v>0</v>
      </c>
      <c r="R525" s="387">
        <f t="shared" si="1463"/>
        <v>0</v>
      </c>
    </row>
    <row r="526" spans="1:18" s="197" customFormat="1" ht="102" hidden="1" outlineLevel="1">
      <c r="A526" s="211">
        <v>2.1</v>
      </c>
      <c r="B526" s="210" t="s">
        <v>1886</v>
      </c>
      <c r="C526" s="208"/>
      <c r="D526" s="243"/>
      <c r="E526" s="385"/>
      <c r="F526" s="385"/>
      <c r="G526" s="403"/>
      <c r="H526" s="385">
        <f t="shared" si="1414"/>
        <v>0</v>
      </c>
      <c r="I526" s="403"/>
      <c r="J526" s="387">
        <f t="shared" ref="J526" si="1464">IFERROR(I526*$D526,0)</f>
        <v>0</v>
      </c>
      <c r="K526" s="403"/>
      <c r="L526" s="387">
        <f t="shared" ref="L526:N526" si="1465">IFERROR(K526*$D526,0)</f>
        <v>0</v>
      </c>
      <c r="M526" s="403"/>
      <c r="N526" s="387">
        <f t="shared" si="1465"/>
        <v>0</v>
      </c>
      <c r="O526" s="403">
        <v>0</v>
      </c>
      <c r="P526" s="387">
        <f t="shared" ref="P526:R526" si="1466">IFERROR(O526*$D526,0)</f>
        <v>0</v>
      </c>
      <c r="Q526" s="403">
        <v>0</v>
      </c>
      <c r="R526" s="387">
        <f t="shared" si="1466"/>
        <v>0</v>
      </c>
    </row>
    <row r="527" spans="1:18" s="197" customFormat="1" hidden="1" outlineLevel="1">
      <c r="A527" s="211" t="s">
        <v>1274</v>
      </c>
      <c r="B527" s="210" t="s">
        <v>1199</v>
      </c>
      <c r="C527" s="208" t="s">
        <v>1200</v>
      </c>
      <c r="D527" s="431">
        <v>280</v>
      </c>
      <c r="E527" s="389">
        <v>949.0915120730001</v>
      </c>
      <c r="F527" s="389">
        <f t="shared" ref="F527" si="1467">IFERROR(E527*$D527,0)</f>
        <v>265745.62338044005</v>
      </c>
      <c r="G527" s="384">
        <v>800</v>
      </c>
      <c r="H527" s="384">
        <f t="shared" si="1414"/>
        <v>224000</v>
      </c>
      <c r="I527" s="384">
        <v>1668</v>
      </c>
      <c r="J527" s="387">
        <f t="shared" ref="J527" si="1468">IFERROR(I527*$D527,0)</f>
        <v>467040</v>
      </c>
      <c r="K527" s="384">
        <v>1436</v>
      </c>
      <c r="L527" s="387">
        <f t="shared" ref="L527:N527" si="1469">IFERROR(K527*$D527,0)</f>
        <v>402080</v>
      </c>
      <c r="M527" s="384">
        <v>1750</v>
      </c>
      <c r="N527" s="387">
        <f t="shared" si="1469"/>
        <v>490000</v>
      </c>
      <c r="O527" s="384">
        <v>1470</v>
      </c>
      <c r="P527" s="387">
        <f t="shared" ref="P527:R527" si="1470">IFERROR(O527*$D527,0)</f>
        <v>411600</v>
      </c>
      <c r="Q527" s="384">
        <v>1470</v>
      </c>
      <c r="R527" s="387">
        <f t="shared" si="1470"/>
        <v>411600</v>
      </c>
    </row>
    <row r="528" spans="1:18" s="197" customFormat="1" hidden="1" outlineLevel="1">
      <c r="A528" s="211" t="s">
        <v>1275</v>
      </c>
      <c r="B528" s="210" t="s">
        <v>1202</v>
      </c>
      <c r="C528" s="208" t="s">
        <v>1200</v>
      </c>
      <c r="D528" s="431">
        <v>6</v>
      </c>
      <c r="E528" s="389">
        <v>1155.6355973675002</v>
      </c>
      <c r="F528" s="389">
        <f t="shared" ref="F528" si="1471">IFERROR(E528*$D528,0)</f>
        <v>6933.8135842050015</v>
      </c>
      <c r="G528" s="384">
        <v>980</v>
      </c>
      <c r="H528" s="384">
        <f t="shared" si="1414"/>
        <v>5880</v>
      </c>
      <c r="I528" s="384">
        <v>1840</v>
      </c>
      <c r="J528" s="387">
        <f t="shared" ref="J528" si="1472">IFERROR(I528*$D528,0)</f>
        <v>11040</v>
      </c>
      <c r="K528" s="384">
        <v>1720</v>
      </c>
      <c r="L528" s="387">
        <f t="shared" ref="L528:N528" si="1473">IFERROR(K528*$D528,0)</f>
        <v>10320</v>
      </c>
      <c r="M528" s="384">
        <v>1820</v>
      </c>
      <c r="N528" s="387">
        <f t="shared" si="1473"/>
        <v>10920</v>
      </c>
      <c r="O528" s="384">
        <v>1670</v>
      </c>
      <c r="P528" s="387">
        <f t="shared" ref="P528:R528" si="1474">IFERROR(O528*$D528,0)</f>
        <v>10020</v>
      </c>
      <c r="Q528" s="384">
        <v>1670</v>
      </c>
      <c r="R528" s="387">
        <f t="shared" si="1474"/>
        <v>10020</v>
      </c>
    </row>
    <row r="529" spans="1:18" s="197" customFormat="1" hidden="1" outlineLevel="1">
      <c r="A529" s="211" t="s">
        <v>1276</v>
      </c>
      <c r="B529" s="210" t="s">
        <v>1204</v>
      </c>
      <c r="C529" s="208" t="s">
        <v>1200</v>
      </c>
      <c r="D529" s="431">
        <v>6</v>
      </c>
      <c r="E529" s="389">
        <v>1371.0367565374997</v>
      </c>
      <c r="F529" s="389">
        <f t="shared" ref="F529" si="1475">IFERROR(E529*$D529,0)</f>
        <v>8226.220539224998</v>
      </c>
      <c r="G529" s="384">
        <v>1120</v>
      </c>
      <c r="H529" s="384">
        <f t="shared" si="1414"/>
        <v>6720</v>
      </c>
      <c r="I529" s="384">
        <v>2185</v>
      </c>
      <c r="J529" s="387">
        <f t="shared" ref="J529" si="1476">IFERROR(I529*$D529,0)</f>
        <v>13110</v>
      </c>
      <c r="K529" s="384">
        <v>2075.5</v>
      </c>
      <c r="L529" s="387">
        <f t="shared" ref="L529:N529" si="1477">IFERROR(K529*$D529,0)</f>
        <v>12453</v>
      </c>
      <c r="M529" s="384">
        <v>2030</v>
      </c>
      <c r="N529" s="387">
        <f t="shared" si="1477"/>
        <v>12180</v>
      </c>
      <c r="O529" s="384">
        <v>2025</v>
      </c>
      <c r="P529" s="387">
        <f t="shared" ref="P529:R529" si="1478">IFERROR(O529*$D529,0)</f>
        <v>12150</v>
      </c>
      <c r="Q529" s="384">
        <v>2025</v>
      </c>
      <c r="R529" s="387">
        <f t="shared" si="1478"/>
        <v>12150</v>
      </c>
    </row>
    <row r="530" spans="1:18" s="197" customFormat="1" hidden="1" outlineLevel="1">
      <c r="A530" s="211" t="s">
        <v>1277</v>
      </c>
      <c r="B530" s="210" t="s">
        <v>1206</v>
      </c>
      <c r="C530" s="208" t="s">
        <v>1200</v>
      </c>
      <c r="D530" s="431">
        <v>6</v>
      </c>
      <c r="E530" s="389">
        <v>1543.7959157075004</v>
      </c>
      <c r="F530" s="389">
        <f t="shared" ref="F530" si="1479">IFERROR(E530*$D530,0)</f>
        <v>9262.7754942450028</v>
      </c>
      <c r="G530" s="384">
        <v>1290</v>
      </c>
      <c r="H530" s="384">
        <f t="shared" si="1414"/>
        <v>7740</v>
      </c>
      <c r="I530" s="384">
        <v>2530</v>
      </c>
      <c r="J530" s="387">
        <f t="shared" ref="J530" si="1480">IFERROR(I530*$D530,0)</f>
        <v>15180</v>
      </c>
      <c r="K530" s="384">
        <v>2374.5</v>
      </c>
      <c r="L530" s="387">
        <f t="shared" ref="L530:N530" si="1481">IFERROR(K530*$D530,0)</f>
        <v>14247</v>
      </c>
      <c r="M530" s="384">
        <v>2310</v>
      </c>
      <c r="N530" s="387">
        <f t="shared" si="1481"/>
        <v>13860</v>
      </c>
      <c r="O530" s="384">
        <v>2375</v>
      </c>
      <c r="P530" s="387">
        <f t="shared" ref="P530:R530" si="1482">IFERROR(O530*$D530,0)</f>
        <v>14250</v>
      </c>
      <c r="Q530" s="384">
        <v>2375</v>
      </c>
      <c r="R530" s="387">
        <f t="shared" si="1482"/>
        <v>14250</v>
      </c>
    </row>
    <row r="531" spans="1:18" s="197" customFormat="1" ht="38.25" hidden="1" outlineLevel="1">
      <c r="A531" s="211">
        <v>2.2000000000000002</v>
      </c>
      <c r="B531" s="210" t="s">
        <v>1876</v>
      </c>
      <c r="C531" s="208" t="s">
        <v>1200</v>
      </c>
      <c r="D531" s="431">
        <v>1.5</v>
      </c>
      <c r="E531" s="389">
        <v>5682.1120499999988</v>
      </c>
      <c r="F531" s="389">
        <f t="shared" ref="F531" si="1483">IFERROR(E531*$D531,0)</f>
        <v>8523.1680749999978</v>
      </c>
      <c r="G531" s="384">
        <v>6435</v>
      </c>
      <c r="H531" s="384">
        <f t="shared" si="1414"/>
        <v>9652.5</v>
      </c>
      <c r="I531" s="384">
        <v>9775</v>
      </c>
      <c r="J531" s="387">
        <f t="shared" ref="J531" si="1484">IFERROR(I531*$D531,0)</f>
        <v>14662.5</v>
      </c>
      <c r="K531" s="384">
        <v>10247.5</v>
      </c>
      <c r="L531" s="387">
        <f t="shared" ref="L531:N531" si="1485">IFERROR(K531*$D531,0)</f>
        <v>15371.25</v>
      </c>
      <c r="M531" s="384">
        <v>27300</v>
      </c>
      <c r="N531" s="387">
        <f t="shared" si="1485"/>
        <v>40950</v>
      </c>
      <c r="O531" s="384">
        <v>8890</v>
      </c>
      <c r="P531" s="387">
        <f t="shared" ref="P531:R531" si="1486">IFERROR(O531*$D531,0)</f>
        <v>13335</v>
      </c>
      <c r="Q531" s="384">
        <v>8890</v>
      </c>
      <c r="R531" s="387">
        <f t="shared" si="1486"/>
        <v>13335</v>
      </c>
    </row>
    <row r="532" spans="1:18" s="197" customFormat="1" ht="38.25" hidden="1" outlineLevel="1">
      <c r="A532" s="211">
        <v>2.2999999999999998</v>
      </c>
      <c r="B532" s="210" t="s">
        <v>1880</v>
      </c>
      <c r="C532" s="208" t="s">
        <v>1200</v>
      </c>
      <c r="D532" s="243">
        <v>1.5</v>
      </c>
      <c r="E532" s="385">
        <v>14316.708799999999</v>
      </c>
      <c r="F532" s="385">
        <f t="shared" ref="F532" si="1487">IFERROR(E532*$D532,0)</f>
        <v>21475.063199999997</v>
      </c>
      <c r="G532" s="384">
        <v>9000</v>
      </c>
      <c r="H532" s="384">
        <f t="shared" si="1414"/>
        <v>13500</v>
      </c>
      <c r="I532" s="384">
        <v>16100</v>
      </c>
      <c r="J532" s="387">
        <f t="shared" ref="J532" si="1488">IFERROR(I532*$D532,0)</f>
        <v>24150</v>
      </c>
      <c r="K532" s="384">
        <v>12070</v>
      </c>
      <c r="L532" s="387">
        <f t="shared" ref="L532:N532" si="1489">IFERROR(K532*$D532,0)</f>
        <v>18105</v>
      </c>
      <c r="M532" s="384">
        <v>20300</v>
      </c>
      <c r="N532" s="387">
        <f t="shared" si="1489"/>
        <v>30450</v>
      </c>
      <c r="O532" s="384">
        <v>16390</v>
      </c>
      <c r="P532" s="387">
        <f t="shared" ref="P532:R532" si="1490">IFERROR(O532*$D532,0)</f>
        <v>24585</v>
      </c>
      <c r="Q532" s="384">
        <v>16390</v>
      </c>
      <c r="R532" s="387">
        <f t="shared" si="1490"/>
        <v>24585</v>
      </c>
    </row>
    <row r="533" spans="1:18" s="197" customFormat="1" ht="25.5" hidden="1" outlineLevel="1">
      <c r="A533" s="211">
        <v>2.4</v>
      </c>
      <c r="B533" s="210" t="s">
        <v>1881</v>
      </c>
      <c r="C533" s="208" t="s">
        <v>1200</v>
      </c>
      <c r="D533" s="243">
        <v>1.5</v>
      </c>
      <c r="E533" s="385">
        <v>9838.1671999999999</v>
      </c>
      <c r="F533" s="385">
        <f t="shared" ref="F533" si="1491">IFERROR(E533*$D533,0)</f>
        <v>14757.2508</v>
      </c>
      <c r="G533" s="384">
        <v>13200</v>
      </c>
      <c r="H533" s="384">
        <f t="shared" si="1414"/>
        <v>19800</v>
      </c>
      <c r="I533" s="384">
        <v>13800</v>
      </c>
      <c r="J533" s="387">
        <f t="shared" ref="J533" si="1492">IFERROR(I533*$D533,0)</f>
        <v>20700</v>
      </c>
      <c r="K533" s="384">
        <v>8500</v>
      </c>
      <c r="L533" s="387">
        <f t="shared" ref="L533:N533" si="1493">IFERROR(K533*$D533,0)</f>
        <v>12750</v>
      </c>
      <c r="M533" s="384">
        <v>17570</v>
      </c>
      <c r="N533" s="387">
        <f t="shared" si="1493"/>
        <v>26355</v>
      </c>
      <c r="O533" s="384">
        <v>16390</v>
      </c>
      <c r="P533" s="387">
        <f t="shared" ref="P533:R533" si="1494">IFERROR(O533*$D533,0)</f>
        <v>24585</v>
      </c>
      <c r="Q533" s="384">
        <v>16390</v>
      </c>
      <c r="R533" s="387">
        <f t="shared" si="1494"/>
        <v>24585</v>
      </c>
    </row>
    <row r="534" spans="1:18" s="197" customFormat="1" ht="25.5" hidden="1" outlineLevel="1">
      <c r="A534" s="211">
        <v>2.5</v>
      </c>
      <c r="B534" s="210" t="s">
        <v>1882</v>
      </c>
      <c r="C534" s="208" t="s">
        <v>1200</v>
      </c>
      <c r="D534" s="243">
        <v>2</v>
      </c>
      <c r="E534" s="385">
        <v>6853.7665500000003</v>
      </c>
      <c r="F534" s="385">
        <f t="shared" ref="F534" si="1495">IFERROR(E534*$D534,0)</f>
        <v>13707.533100000001</v>
      </c>
      <c r="G534" s="384">
        <v>9820</v>
      </c>
      <c r="H534" s="384">
        <f t="shared" si="1414"/>
        <v>19640</v>
      </c>
      <c r="I534" s="384">
        <v>17250</v>
      </c>
      <c r="J534" s="387">
        <f t="shared" ref="J534" si="1496">IFERROR(I534*$D534,0)</f>
        <v>34500</v>
      </c>
      <c r="K534" s="384">
        <v>14008</v>
      </c>
      <c r="L534" s="387">
        <f t="shared" ref="L534:N534" si="1497">IFERROR(K534*$D534,0)</f>
        <v>28016</v>
      </c>
      <c r="M534" s="384">
        <v>17500</v>
      </c>
      <c r="N534" s="387">
        <f t="shared" si="1497"/>
        <v>35000</v>
      </c>
      <c r="O534" s="384">
        <v>13660</v>
      </c>
      <c r="P534" s="387">
        <f t="shared" ref="P534:R534" si="1498">IFERROR(O534*$D534,0)</f>
        <v>27320</v>
      </c>
      <c r="Q534" s="384">
        <v>13660</v>
      </c>
      <c r="R534" s="387">
        <f t="shared" si="1498"/>
        <v>27320</v>
      </c>
    </row>
    <row r="535" spans="1:18" s="197" customFormat="1" ht="38.25" hidden="1" outlineLevel="1">
      <c r="A535" s="372">
        <v>2.6</v>
      </c>
      <c r="B535" s="210" t="s">
        <v>1603</v>
      </c>
      <c r="C535" s="208" t="s">
        <v>1127</v>
      </c>
      <c r="D535" s="221">
        <v>2.5</v>
      </c>
      <c r="E535" s="384">
        <v>732.33771000000002</v>
      </c>
      <c r="F535" s="384">
        <f t="shared" ref="F535" si="1499">IFERROR(E535*$D535,0)</f>
        <v>1830.8442749999999</v>
      </c>
      <c r="G535" s="384">
        <v>1935</v>
      </c>
      <c r="H535" s="384">
        <f t="shared" si="1414"/>
        <v>4837.5</v>
      </c>
      <c r="I535" s="384">
        <v>2875</v>
      </c>
      <c r="J535" s="387">
        <f t="shared" ref="J535" si="1500">IFERROR(I535*$D535,0)</f>
        <v>7187.5</v>
      </c>
      <c r="K535" s="384">
        <v>5270</v>
      </c>
      <c r="L535" s="387">
        <f t="shared" ref="L535:N535" si="1501">IFERROR(K535*$D535,0)</f>
        <v>13175</v>
      </c>
      <c r="M535" s="384">
        <v>2800</v>
      </c>
      <c r="N535" s="387">
        <f t="shared" si="1501"/>
        <v>7000</v>
      </c>
      <c r="O535" s="384">
        <v>2875</v>
      </c>
      <c r="P535" s="387">
        <f t="shared" ref="P535:R535" si="1502">IFERROR(O535*$D535,0)</f>
        <v>7187.5</v>
      </c>
      <c r="Q535" s="384">
        <v>2875</v>
      </c>
      <c r="R535" s="387">
        <f t="shared" si="1502"/>
        <v>7187.5</v>
      </c>
    </row>
    <row r="536" spans="1:18" s="197" customFormat="1" hidden="1" outlineLevel="1">
      <c r="A536" s="208"/>
      <c r="B536" s="359"/>
      <c r="C536" s="208"/>
      <c r="D536" s="221"/>
      <c r="E536" s="384"/>
      <c r="F536" s="384"/>
      <c r="G536" s="401"/>
      <c r="H536" s="384">
        <f t="shared" si="1414"/>
        <v>0</v>
      </c>
      <c r="I536" s="401"/>
      <c r="J536" s="387">
        <f t="shared" ref="J536" si="1503">IFERROR(I536*$D536,0)</f>
        <v>0</v>
      </c>
      <c r="K536" s="401"/>
      <c r="L536" s="387">
        <f t="shared" ref="L536:N536" si="1504">IFERROR(K536*$D536,0)</f>
        <v>0</v>
      </c>
      <c r="M536" s="401"/>
      <c r="N536" s="387">
        <f t="shared" si="1504"/>
        <v>0</v>
      </c>
      <c r="O536" s="401">
        <v>0</v>
      </c>
      <c r="P536" s="387">
        <f t="shared" ref="P536:R536" si="1505">IFERROR(O536*$D536,0)</f>
        <v>0</v>
      </c>
      <c r="Q536" s="401">
        <v>0</v>
      </c>
      <c r="R536" s="387">
        <f t="shared" si="1505"/>
        <v>0</v>
      </c>
    </row>
    <row r="537" spans="1:18" s="197" customFormat="1" hidden="1" outlineLevel="1">
      <c r="A537" s="211">
        <v>2.7</v>
      </c>
      <c r="B537" s="346" t="s">
        <v>1233</v>
      </c>
      <c r="C537" s="208"/>
      <c r="D537" s="243"/>
      <c r="E537" s="385"/>
      <c r="F537" s="385"/>
      <c r="G537" s="401"/>
      <c r="H537" s="384">
        <f t="shared" si="1414"/>
        <v>0</v>
      </c>
      <c r="I537" s="401"/>
      <c r="J537" s="387">
        <f t="shared" ref="J537" si="1506">IFERROR(I537*$D537,0)</f>
        <v>0</v>
      </c>
      <c r="K537" s="401"/>
      <c r="L537" s="387">
        <f t="shared" ref="L537:N537" si="1507">IFERROR(K537*$D537,0)</f>
        <v>0</v>
      </c>
      <c r="M537" s="401"/>
      <c r="N537" s="387">
        <f t="shared" si="1507"/>
        <v>0</v>
      </c>
      <c r="O537" s="401">
        <v>0</v>
      </c>
      <c r="P537" s="387">
        <f t="shared" ref="P537:R537" si="1508">IFERROR(O537*$D537,0)</f>
        <v>0</v>
      </c>
      <c r="Q537" s="401">
        <v>0</v>
      </c>
      <c r="R537" s="387">
        <f t="shared" si="1508"/>
        <v>0</v>
      </c>
    </row>
    <row r="538" spans="1:18" s="197" customFormat="1" hidden="1" outlineLevel="1">
      <c r="A538" s="211"/>
      <c r="B538" s="210"/>
      <c r="C538" s="208"/>
      <c r="D538" s="243"/>
      <c r="E538" s="385"/>
      <c r="F538" s="385"/>
      <c r="G538" s="401"/>
      <c r="H538" s="384">
        <f t="shared" si="1414"/>
        <v>0</v>
      </c>
      <c r="I538" s="401"/>
      <c r="J538" s="387">
        <f t="shared" ref="J538" si="1509">IFERROR(I538*$D538,0)</f>
        <v>0</v>
      </c>
      <c r="K538" s="401"/>
      <c r="L538" s="387">
        <f t="shared" ref="L538:N538" si="1510">IFERROR(K538*$D538,0)</f>
        <v>0</v>
      </c>
      <c r="M538" s="401"/>
      <c r="N538" s="387">
        <f t="shared" si="1510"/>
        <v>0</v>
      </c>
      <c r="O538" s="401">
        <v>0</v>
      </c>
      <c r="P538" s="387">
        <f t="shared" ref="P538:R538" si="1511">IFERROR(O538*$D538,0)</f>
        <v>0</v>
      </c>
      <c r="Q538" s="401">
        <v>0</v>
      </c>
      <c r="R538" s="387">
        <f t="shared" si="1511"/>
        <v>0</v>
      </c>
    </row>
    <row r="539" spans="1:18" s="197" customFormat="1" hidden="1" outlineLevel="1">
      <c r="A539" s="208" t="s">
        <v>1278</v>
      </c>
      <c r="B539" s="346" t="s">
        <v>1604</v>
      </c>
      <c r="C539" s="208"/>
      <c r="D539" s="221"/>
      <c r="E539" s="384"/>
      <c r="F539" s="384"/>
      <c r="G539" s="401"/>
      <c r="H539" s="384">
        <f t="shared" si="1414"/>
        <v>0</v>
      </c>
      <c r="I539" s="401"/>
      <c r="J539" s="387">
        <f t="shared" ref="J539" si="1512">IFERROR(I539*$D539,0)</f>
        <v>0</v>
      </c>
      <c r="K539" s="401"/>
      <c r="L539" s="387">
        <f t="shared" ref="L539:N539" si="1513">IFERROR(K539*$D539,0)</f>
        <v>0</v>
      </c>
      <c r="M539" s="401"/>
      <c r="N539" s="387">
        <f t="shared" si="1513"/>
        <v>0</v>
      </c>
      <c r="O539" s="401">
        <v>0</v>
      </c>
      <c r="P539" s="387">
        <f t="shared" ref="P539:R539" si="1514">IFERROR(O539*$D539,0)</f>
        <v>0</v>
      </c>
      <c r="Q539" s="401">
        <v>0</v>
      </c>
      <c r="R539" s="387">
        <f t="shared" si="1514"/>
        <v>0</v>
      </c>
    </row>
    <row r="540" spans="1:18" s="197" customFormat="1" hidden="1" outlineLevel="1">
      <c r="A540" s="208"/>
      <c r="B540" s="340" t="s">
        <v>1279</v>
      </c>
      <c r="C540" s="208"/>
      <c r="D540" s="221"/>
      <c r="E540" s="384"/>
      <c r="F540" s="384"/>
      <c r="G540" s="401"/>
      <c r="H540" s="384">
        <f t="shared" si="1414"/>
        <v>0</v>
      </c>
      <c r="I540" s="401"/>
      <c r="J540" s="387">
        <f t="shared" ref="J540" si="1515">IFERROR(I540*$D540,0)</f>
        <v>0</v>
      </c>
      <c r="K540" s="401"/>
      <c r="L540" s="387">
        <f t="shared" ref="L540:N540" si="1516">IFERROR(K540*$D540,0)</f>
        <v>0</v>
      </c>
      <c r="M540" s="401"/>
      <c r="N540" s="387">
        <f t="shared" si="1516"/>
        <v>0</v>
      </c>
      <c r="O540" s="401">
        <v>0</v>
      </c>
      <c r="P540" s="387">
        <f t="shared" ref="P540:R540" si="1517">IFERROR(O540*$D540,0)</f>
        <v>0</v>
      </c>
      <c r="Q540" s="401">
        <v>0</v>
      </c>
      <c r="R540" s="387">
        <f t="shared" si="1517"/>
        <v>0</v>
      </c>
    </row>
    <row r="541" spans="1:18" s="197" customFormat="1" ht="38.25" hidden="1" outlineLevel="1">
      <c r="A541" s="208"/>
      <c r="B541" s="210" t="s">
        <v>1605</v>
      </c>
      <c r="C541" s="208"/>
      <c r="D541" s="221"/>
      <c r="E541" s="384"/>
      <c r="F541" s="384"/>
      <c r="G541" s="401"/>
      <c r="H541" s="384">
        <f t="shared" si="1414"/>
        <v>0</v>
      </c>
      <c r="I541" s="401"/>
      <c r="J541" s="387">
        <f t="shared" ref="J541" si="1518">IFERROR(I541*$D541,0)</f>
        <v>0</v>
      </c>
      <c r="K541" s="401"/>
      <c r="L541" s="387">
        <f t="shared" ref="L541:N541" si="1519">IFERROR(K541*$D541,0)</f>
        <v>0</v>
      </c>
      <c r="M541" s="401"/>
      <c r="N541" s="387">
        <f t="shared" si="1519"/>
        <v>0</v>
      </c>
      <c r="O541" s="401">
        <v>0</v>
      </c>
      <c r="P541" s="387">
        <f t="shared" ref="P541:R541" si="1520">IFERROR(O541*$D541,0)</f>
        <v>0</v>
      </c>
      <c r="Q541" s="401">
        <v>0</v>
      </c>
      <c r="R541" s="387">
        <f t="shared" si="1520"/>
        <v>0</v>
      </c>
    </row>
    <row r="542" spans="1:18" s="197" customFormat="1" hidden="1" outlineLevel="1">
      <c r="A542" s="208" t="s">
        <v>195</v>
      </c>
      <c r="B542" s="210" t="s">
        <v>1280</v>
      </c>
      <c r="C542" s="208" t="s">
        <v>437</v>
      </c>
      <c r="D542" s="431" t="s">
        <v>1409</v>
      </c>
      <c r="E542" s="389"/>
      <c r="F542" s="389"/>
      <c r="G542" s="401"/>
      <c r="H542" s="384">
        <f t="shared" si="1414"/>
        <v>0</v>
      </c>
      <c r="I542" s="401">
        <v>1035</v>
      </c>
      <c r="J542" s="387">
        <f t="shared" ref="J542" si="1521">IFERROR(I542*$D542,0)</f>
        <v>0</v>
      </c>
      <c r="K542" s="401">
        <v>878.5</v>
      </c>
      <c r="L542" s="387">
        <f t="shared" ref="L542:N542" si="1522">IFERROR(K542*$D542,0)</f>
        <v>0</v>
      </c>
      <c r="M542" s="401"/>
      <c r="N542" s="387">
        <f t="shared" si="1522"/>
        <v>0</v>
      </c>
      <c r="O542" s="401">
        <v>1035</v>
      </c>
      <c r="P542" s="387">
        <f t="shared" ref="P542:R542" si="1523">IFERROR(O542*$D542,0)</f>
        <v>0</v>
      </c>
      <c r="Q542" s="401">
        <v>1035</v>
      </c>
      <c r="R542" s="387">
        <f t="shared" si="1523"/>
        <v>0</v>
      </c>
    </row>
    <row r="543" spans="1:18" s="197" customFormat="1" hidden="1" outlineLevel="1">
      <c r="A543" s="208" t="s">
        <v>196</v>
      </c>
      <c r="B543" s="210" t="s">
        <v>1281</v>
      </c>
      <c r="C543" s="208" t="s">
        <v>437</v>
      </c>
      <c r="D543" s="221">
        <v>80</v>
      </c>
      <c r="E543" s="384">
        <v>518.86850000000004</v>
      </c>
      <c r="F543" s="384">
        <f t="shared" ref="F543" si="1524">IFERROR(E543*$D543,0)</f>
        <v>41509.480000000003</v>
      </c>
      <c r="G543" s="401">
        <v>780</v>
      </c>
      <c r="H543" s="384">
        <f t="shared" si="1414"/>
        <v>62400</v>
      </c>
      <c r="I543" s="401">
        <v>1955</v>
      </c>
      <c r="J543" s="387">
        <f t="shared" ref="J543" si="1525">IFERROR(I543*$D543,0)</f>
        <v>156400</v>
      </c>
      <c r="K543" s="401">
        <v>1171.5</v>
      </c>
      <c r="L543" s="387">
        <f t="shared" ref="L543:N543" si="1526">IFERROR(K543*$D543,0)</f>
        <v>93720</v>
      </c>
      <c r="M543" s="401">
        <v>1610</v>
      </c>
      <c r="N543" s="387">
        <f t="shared" si="1526"/>
        <v>128800</v>
      </c>
      <c r="O543" s="401">
        <v>1700</v>
      </c>
      <c r="P543" s="387">
        <f t="shared" ref="P543:R543" si="1527">IFERROR(O543*$D543,0)</f>
        <v>136000</v>
      </c>
      <c r="Q543" s="401">
        <v>1700</v>
      </c>
      <c r="R543" s="387">
        <f t="shared" si="1527"/>
        <v>136000</v>
      </c>
    </row>
    <row r="544" spans="1:18" s="197" customFormat="1" hidden="1" outlineLevel="1">
      <c r="A544" s="208" t="s">
        <v>1282</v>
      </c>
      <c r="B544" s="346" t="s">
        <v>1606</v>
      </c>
      <c r="C544" s="208"/>
      <c r="D544" s="221"/>
      <c r="E544" s="384"/>
      <c r="F544" s="384"/>
      <c r="G544" s="401"/>
      <c r="H544" s="384">
        <f t="shared" si="1414"/>
        <v>0</v>
      </c>
      <c r="I544" s="401"/>
      <c r="J544" s="387">
        <f t="shared" ref="J544" si="1528">IFERROR(I544*$D544,0)</f>
        <v>0</v>
      </c>
      <c r="K544" s="401">
        <v>0</v>
      </c>
      <c r="L544" s="387">
        <f t="shared" ref="L544:N544" si="1529">IFERROR(K544*$D544,0)</f>
        <v>0</v>
      </c>
      <c r="M544" s="401"/>
      <c r="N544" s="387">
        <f t="shared" si="1529"/>
        <v>0</v>
      </c>
      <c r="O544" s="401">
        <v>0</v>
      </c>
      <c r="P544" s="387">
        <f t="shared" ref="P544:R544" si="1530">IFERROR(O544*$D544,0)</f>
        <v>0</v>
      </c>
      <c r="Q544" s="401">
        <v>0</v>
      </c>
      <c r="R544" s="387">
        <f t="shared" si="1530"/>
        <v>0</v>
      </c>
    </row>
    <row r="545" spans="1:18" s="197" customFormat="1" hidden="1" outlineLevel="1">
      <c r="A545" s="208"/>
      <c r="B545" s="340" t="s">
        <v>1279</v>
      </c>
      <c r="C545" s="208"/>
      <c r="D545" s="221"/>
      <c r="E545" s="384"/>
      <c r="F545" s="384"/>
      <c r="G545" s="401"/>
      <c r="H545" s="384">
        <f t="shared" si="1414"/>
        <v>0</v>
      </c>
      <c r="I545" s="401"/>
      <c r="J545" s="387">
        <f t="shared" ref="J545" si="1531">IFERROR(I545*$D545,0)</f>
        <v>0</v>
      </c>
      <c r="K545" s="401">
        <v>0</v>
      </c>
      <c r="L545" s="387">
        <f t="shared" ref="L545:N545" si="1532">IFERROR(K545*$D545,0)</f>
        <v>0</v>
      </c>
      <c r="M545" s="401"/>
      <c r="N545" s="387">
        <f t="shared" si="1532"/>
        <v>0</v>
      </c>
      <c r="O545" s="401">
        <v>0</v>
      </c>
      <c r="P545" s="387">
        <f t="shared" ref="P545:R545" si="1533">IFERROR(O545*$D545,0)</f>
        <v>0</v>
      </c>
      <c r="Q545" s="401">
        <v>0</v>
      </c>
      <c r="R545" s="387">
        <f t="shared" si="1533"/>
        <v>0</v>
      </c>
    </row>
    <row r="546" spans="1:18" s="197" customFormat="1" ht="38.25" hidden="1" outlineLevel="1">
      <c r="A546" s="208"/>
      <c r="B546" s="210" t="s">
        <v>1607</v>
      </c>
      <c r="C546" s="208"/>
      <c r="D546" s="221"/>
      <c r="E546" s="384"/>
      <c r="F546" s="384"/>
      <c r="G546" s="401"/>
      <c r="H546" s="384">
        <f t="shared" si="1414"/>
        <v>0</v>
      </c>
      <c r="I546" s="401"/>
      <c r="J546" s="387">
        <f t="shared" ref="J546" si="1534">IFERROR(I546*$D546,0)</f>
        <v>0</v>
      </c>
      <c r="K546" s="401">
        <v>0</v>
      </c>
      <c r="L546" s="387">
        <f t="shared" ref="L546:N546" si="1535">IFERROR(K546*$D546,0)</f>
        <v>0</v>
      </c>
      <c r="M546" s="401"/>
      <c r="N546" s="387">
        <f t="shared" si="1535"/>
        <v>0</v>
      </c>
      <c r="O546" s="401">
        <v>0</v>
      </c>
      <c r="P546" s="387">
        <f t="shared" ref="P546:R546" si="1536">IFERROR(O546*$D546,0)</f>
        <v>0</v>
      </c>
      <c r="Q546" s="401">
        <v>0</v>
      </c>
      <c r="R546" s="387">
        <f t="shared" si="1536"/>
        <v>0</v>
      </c>
    </row>
    <row r="547" spans="1:18" s="358" customFormat="1" hidden="1" outlineLevel="1">
      <c r="A547" s="208" t="s">
        <v>195</v>
      </c>
      <c r="B547" s="210" t="s">
        <v>1283</v>
      </c>
      <c r="C547" s="208" t="s">
        <v>437</v>
      </c>
      <c r="D547" s="431" t="s">
        <v>1409</v>
      </c>
      <c r="E547" s="389"/>
      <c r="F547" s="389"/>
      <c r="G547" s="401"/>
      <c r="H547" s="384">
        <f t="shared" si="1414"/>
        <v>0</v>
      </c>
      <c r="I547" s="401">
        <v>1610</v>
      </c>
      <c r="J547" s="387">
        <f t="shared" ref="J547" si="1537">IFERROR(I547*$D547,0)</f>
        <v>0</v>
      </c>
      <c r="K547" s="401">
        <v>878.5</v>
      </c>
      <c r="L547" s="387">
        <f t="shared" ref="L547:N547" si="1538">IFERROR(K547*$D547,0)</f>
        <v>0</v>
      </c>
      <c r="M547" s="401"/>
      <c r="N547" s="387">
        <f t="shared" si="1538"/>
        <v>0</v>
      </c>
      <c r="O547" s="401">
        <v>1610.5</v>
      </c>
      <c r="P547" s="387">
        <f t="shared" ref="P547:R547" si="1539">IFERROR(O547*$D547,0)</f>
        <v>0</v>
      </c>
      <c r="Q547" s="401">
        <v>1610.5</v>
      </c>
      <c r="R547" s="387">
        <f t="shared" si="1539"/>
        <v>0</v>
      </c>
    </row>
    <row r="548" spans="1:18" s="358" customFormat="1" hidden="1" outlineLevel="1">
      <c r="A548" s="208" t="s">
        <v>196</v>
      </c>
      <c r="B548" s="210" t="s">
        <v>1284</v>
      </c>
      <c r="C548" s="208" t="s">
        <v>437</v>
      </c>
      <c r="D548" s="431" t="s">
        <v>1409</v>
      </c>
      <c r="E548" s="389"/>
      <c r="F548" s="389"/>
      <c r="G548" s="401"/>
      <c r="H548" s="384">
        <f t="shared" si="1414"/>
        <v>0</v>
      </c>
      <c r="I548" s="401">
        <v>2990</v>
      </c>
      <c r="J548" s="387">
        <f t="shared" ref="J548" si="1540">IFERROR(I548*$D548,0)</f>
        <v>0</v>
      </c>
      <c r="K548" s="401">
        <v>1171.5</v>
      </c>
      <c r="L548" s="387">
        <f t="shared" ref="L548:N548" si="1541">IFERROR(K548*$D548,0)</f>
        <v>0</v>
      </c>
      <c r="M548" s="401"/>
      <c r="N548" s="387">
        <f t="shared" si="1541"/>
        <v>0</v>
      </c>
      <c r="O548" s="401">
        <v>2991</v>
      </c>
      <c r="P548" s="387">
        <f t="shared" ref="P548:R548" si="1542">IFERROR(O548*$D548,0)</f>
        <v>0</v>
      </c>
      <c r="Q548" s="401">
        <v>2991</v>
      </c>
      <c r="R548" s="387">
        <f t="shared" si="1542"/>
        <v>0</v>
      </c>
    </row>
    <row r="549" spans="1:18" s="197" customFormat="1" hidden="1" outlineLevel="1">
      <c r="A549" s="208"/>
      <c r="B549" s="210"/>
      <c r="C549" s="208"/>
      <c r="D549" s="221"/>
      <c r="E549" s="384"/>
      <c r="F549" s="384"/>
      <c r="G549" s="401"/>
      <c r="H549" s="384">
        <f t="shared" si="1414"/>
        <v>0</v>
      </c>
      <c r="I549" s="401"/>
      <c r="J549" s="387">
        <f t="shared" ref="J549" si="1543">IFERROR(I549*$D549,0)</f>
        <v>0</v>
      </c>
      <c r="K549" s="401"/>
      <c r="L549" s="387">
        <f t="shared" ref="L549:N549" si="1544">IFERROR(K549*$D549,0)</f>
        <v>0</v>
      </c>
      <c r="M549" s="401"/>
      <c r="N549" s="387">
        <f t="shared" si="1544"/>
        <v>0</v>
      </c>
      <c r="O549" s="401">
        <v>0</v>
      </c>
      <c r="P549" s="387">
        <f t="shared" ref="P549:R549" si="1545">IFERROR(O549*$D549,0)</f>
        <v>0</v>
      </c>
      <c r="Q549" s="401">
        <v>0</v>
      </c>
      <c r="R549" s="387">
        <f t="shared" si="1545"/>
        <v>0</v>
      </c>
    </row>
    <row r="550" spans="1:18" s="197" customFormat="1" hidden="1" outlineLevel="1">
      <c r="A550" s="208" t="s">
        <v>1285</v>
      </c>
      <c r="B550" s="340" t="s">
        <v>1608</v>
      </c>
      <c r="C550" s="208"/>
      <c r="D550" s="221"/>
      <c r="E550" s="384"/>
      <c r="F550" s="384"/>
      <c r="G550" s="401"/>
      <c r="H550" s="384">
        <f t="shared" si="1414"/>
        <v>0</v>
      </c>
      <c r="I550" s="401"/>
      <c r="J550" s="387">
        <f t="shared" ref="J550" si="1546">IFERROR(I550*$D550,0)</f>
        <v>0</v>
      </c>
      <c r="K550" s="401"/>
      <c r="L550" s="387">
        <f t="shared" ref="L550:N550" si="1547">IFERROR(K550*$D550,0)</f>
        <v>0</v>
      </c>
      <c r="M550" s="401"/>
      <c r="N550" s="387">
        <f t="shared" si="1547"/>
        <v>0</v>
      </c>
      <c r="O550" s="401">
        <v>0</v>
      </c>
      <c r="P550" s="387">
        <f t="shared" ref="P550:R550" si="1548">IFERROR(O550*$D550,0)</f>
        <v>0</v>
      </c>
      <c r="Q550" s="401">
        <v>0</v>
      </c>
      <c r="R550" s="387">
        <f t="shared" si="1548"/>
        <v>0</v>
      </c>
    </row>
    <row r="551" spans="1:18" s="197" customFormat="1" ht="51" hidden="1" outlineLevel="1">
      <c r="A551" s="208"/>
      <c r="B551" s="210" t="s">
        <v>1887</v>
      </c>
      <c r="C551" s="208"/>
      <c r="D551" s="221"/>
      <c r="E551" s="384"/>
      <c r="F551" s="384"/>
      <c r="G551" s="401"/>
      <c r="H551" s="384">
        <f t="shared" si="1414"/>
        <v>0</v>
      </c>
      <c r="I551" s="401"/>
      <c r="J551" s="387">
        <f t="shared" ref="J551" si="1549">IFERROR(I551*$D551,0)</f>
        <v>0</v>
      </c>
      <c r="K551" s="401"/>
      <c r="L551" s="387">
        <f t="shared" ref="L551:N551" si="1550">IFERROR(K551*$D551,0)</f>
        <v>0</v>
      </c>
      <c r="M551" s="401"/>
      <c r="N551" s="387">
        <f t="shared" si="1550"/>
        <v>0</v>
      </c>
      <c r="O551" s="401">
        <v>0</v>
      </c>
      <c r="P551" s="387">
        <f t="shared" ref="P551:R551" si="1551">IFERROR(O551*$D551,0)</f>
        <v>0</v>
      </c>
      <c r="Q551" s="401">
        <v>0</v>
      </c>
      <c r="R551" s="387">
        <f t="shared" si="1551"/>
        <v>0</v>
      </c>
    </row>
    <row r="552" spans="1:18" s="197" customFormat="1" hidden="1" outlineLevel="1">
      <c r="A552" s="208" t="s">
        <v>195</v>
      </c>
      <c r="B552" s="210" t="s">
        <v>1236</v>
      </c>
      <c r="C552" s="208" t="s">
        <v>49</v>
      </c>
      <c r="D552" s="243">
        <v>35</v>
      </c>
      <c r="E552" s="385">
        <v>1318.6750999999999</v>
      </c>
      <c r="F552" s="385">
        <f t="shared" ref="F552" si="1552">IFERROR(E552*$D552,0)</f>
        <v>46153.628499999999</v>
      </c>
      <c r="G552" s="384">
        <v>1175</v>
      </c>
      <c r="H552" s="384">
        <f t="shared" si="1414"/>
        <v>41125</v>
      </c>
      <c r="I552" s="384">
        <v>1610</v>
      </c>
      <c r="J552" s="387">
        <f t="shared" ref="J552" si="1553">IFERROR(I552*$D552,0)</f>
        <v>56350</v>
      </c>
      <c r="K552" s="384">
        <v>1161</v>
      </c>
      <c r="L552" s="387">
        <f t="shared" ref="L552:N552" si="1554">IFERROR(K552*$D552,0)</f>
        <v>40635</v>
      </c>
      <c r="M552" s="384">
        <v>1330</v>
      </c>
      <c r="N552" s="387">
        <f t="shared" si="1554"/>
        <v>46550</v>
      </c>
      <c r="O552" s="384">
        <v>1535</v>
      </c>
      <c r="P552" s="387">
        <f t="shared" ref="P552:R552" si="1555">IFERROR(O552*$D552,0)</f>
        <v>53725</v>
      </c>
      <c r="Q552" s="384">
        <v>1480</v>
      </c>
      <c r="R552" s="387">
        <f t="shared" si="1555"/>
        <v>51800</v>
      </c>
    </row>
    <row r="553" spans="1:18" s="197" customFormat="1" hidden="1" outlineLevel="1">
      <c r="A553" s="208" t="s">
        <v>195</v>
      </c>
      <c r="B553" s="210" t="s">
        <v>1286</v>
      </c>
      <c r="C553" s="208" t="s">
        <v>437</v>
      </c>
      <c r="D553" s="431" t="s">
        <v>1409</v>
      </c>
      <c r="E553" s="389"/>
      <c r="F553" s="389"/>
      <c r="G553" s="401"/>
      <c r="H553" s="384">
        <f t="shared" si="1414"/>
        <v>0</v>
      </c>
      <c r="I553" s="401">
        <v>1438</v>
      </c>
      <c r="J553" s="387">
        <f t="shared" ref="J553" si="1556">IFERROR(I553*$D553,0)</f>
        <v>0</v>
      </c>
      <c r="K553" s="401">
        <v>961</v>
      </c>
      <c r="L553" s="387">
        <f t="shared" ref="L553:N553" si="1557">IFERROR(K553*$D553,0)</f>
        <v>0</v>
      </c>
      <c r="M553" s="401"/>
      <c r="N553" s="387">
        <f t="shared" si="1557"/>
        <v>0</v>
      </c>
      <c r="O553" s="401">
        <v>1417.85</v>
      </c>
      <c r="P553" s="387">
        <f t="shared" ref="P553:R553" si="1558">IFERROR(O553*$D553,0)</f>
        <v>0</v>
      </c>
      <c r="Q553" s="401">
        <v>1417.85</v>
      </c>
      <c r="R553" s="387">
        <f t="shared" si="1558"/>
        <v>0</v>
      </c>
    </row>
    <row r="554" spans="1:18" s="197" customFormat="1" hidden="1" outlineLevel="1">
      <c r="A554" s="208"/>
      <c r="B554" s="210"/>
      <c r="C554" s="208"/>
      <c r="D554" s="431"/>
      <c r="E554" s="389"/>
      <c r="F554" s="389"/>
      <c r="G554" s="401"/>
      <c r="H554" s="384">
        <f t="shared" si="1414"/>
        <v>0</v>
      </c>
      <c r="I554" s="401"/>
      <c r="J554" s="387">
        <f t="shared" ref="J554" si="1559">IFERROR(I554*$D554,0)</f>
        <v>0</v>
      </c>
      <c r="K554" s="401">
        <v>0</v>
      </c>
      <c r="L554" s="387">
        <f t="shared" ref="L554:N554" si="1560">IFERROR(K554*$D554,0)</f>
        <v>0</v>
      </c>
      <c r="M554" s="401"/>
      <c r="N554" s="387">
        <f t="shared" si="1560"/>
        <v>0</v>
      </c>
      <c r="O554" s="401"/>
      <c r="P554" s="387">
        <f t="shared" ref="P554:R554" si="1561">IFERROR(O554*$D554,0)</f>
        <v>0</v>
      </c>
      <c r="Q554" s="401"/>
      <c r="R554" s="387">
        <f t="shared" si="1561"/>
        <v>0</v>
      </c>
    </row>
    <row r="555" spans="1:18" s="197" customFormat="1" hidden="1" outlineLevel="1">
      <c r="A555" s="208" t="s">
        <v>1287</v>
      </c>
      <c r="B555" s="346" t="s">
        <v>1609</v>
      </c>
      <c r="C555" s="208"/>
      <c r="D555" s="243"/>
      <c r="E555" s="385"/>
      <c r="F555" s="385"/>
      <c r="G555" s="401"/>
      <c r="H555" s="384">
        <f t="shared" si="1414"/>
        <v>0</v>
      </c>
      <c r="I555" s="401"/>
      <c r="J555" s="387">
        <f t="shared" ref="J555" si="1562">IFERROR(I555*$D555,0)</f>
        <v>0</v>
      </c>
      <c r="K555" s="401">
        <v>0</v>
      </c>
      <c r="L555" s="387">
        <f t="shared" ref="L555:N555" si="1563">IFERROR(K555*$D555,0)</f>
        <v>0</v>
      </c>
      <c r="M555" s="401"/>
      <c r="N555" s="387">
        <f t="shared" si="1563"/>
        <v>0</v>
      </c>
      <c r="O555" s="401"/>
      <c r="P555" s="387">
        <f t="shared" ref="P555:R555" si="1564">IFERROR(O555*$D555,0)</f>
        <v>0</v>
      </c>
      <c r="Q555" s="401"/>
      <c r="R555" s="387">
        <f t="shared" si="1564"/>
        <v>0</v>
      </c>
    </row>
    <row r="556" spans="1:18" s="197" customFormat="1" ht="51" hidden="1" outlineLevel="1">
      <c r="A556" s="211"/>
      <c r="B556" s="210" t="s">
        <v>1888</v>
      </c>
      <c r="C556" s="208"/>
      <c r="D556" s="243"/>
      <c r="E556" s="385"/>
      <c r="F556" s="385"/>
      <c r="G556" s="401"/>
      <c r="H556" s="384">
        <f t="shared" si="1414"/>
        <v>0</v>
      </c>
      <c r="I556" s="401"/>
      <c r="J556" s="387">
        <f t="shared" ref="J556" si="1565">IFERROR(I556*$D556,0)</f>
        <v>0</v>
      </c>
      <c r="K556" s="401">
        <v>0</v>
      </c>
      <c r="L556" s="387">
        <f t="shared" ref="L556:N556" si="1566">IFERROR(K556*$D556,0)</f>
        <v>0</v>
      </c>
      <c r="M556" s="401"/>
      <c r="N556" s="387">
        <f t="shared" si="1566"/>
        <v>0</v>
      </c>
      <c r="O556" s="401"/>
      <c r="P556" s="387">
        <f t="shared" ref="P556:R556" si="1567">IFERROR(O556*$D556,0)</f>
        <v>0</v>
      </c>
      <c r="Q556" s="401"/>
      <c r="R556" s="387">
        <f t="shared" si="1567"/>
        <v>0</v>
      </c>
    </row>
    <row r="557" spans="1:18" s="358" customFormat="1" hidden="1" outlineLevel="1">
      <c r="A557" s="208" t="s">
        <v>195</v>
      </c>
      <c r="B557" s="210" t="s">
        <v>1236</v>
      </c>
      <c r="C557" s="208" t="s">
        <v>49</v>
      </c>
      <c r="D557" s="243">
        <v>90</v>
      </c>
      <c r="E557" s="385">
        <v>1015.1624999999999</v>
      </c>
      <c r="F557" s="385">
        <f t="shared" ref="F557" si="1568">IFERROR(E557*$D557,0)</f>
        <v>91364.624999999985</v>
      </c>
      <c r="G557" s="384">
        <v>1175</v>
      </c>
      <c r="H557" s="384">
        <f t="shared" si="1414"/>
        <v>105750</v>
      </c>
      <c r="I557" s="384">
        <v>1610</v>
      </c>
      <c r="J557" s="387">
        <f t="shared" ref="J557" si="1569">IFERROR(I557*$D557,0)</f>
        <v>144900</v>
      </c>
      <c r="K557" s="384">
        <v>975</v>
      </c>
      <c r="L557" s="387">
        <f t="shared" ref="L557:N557" si="1570">IFERROR(K557*$D557,0)</f>
        <v>87750</v>
      </c>
      <c r="M557" s="384">
        <v>1113</v>
      </c>
      <c r="N557" s="387">
        <f t="shared" si="1570"/>
        <v>100170</v>
      </c>
      <c r="O557" s="384">
        <v>1460</v>
      </c>
      <c r="P557" s="387">
        <f t="shared" ref="P557:R557" si="1571">IFERROR(O557*$D557,0)</f>
        <v>131400</v>
      </c>
      <c r="Q557" s="384">
        <v>1460</v>
      </c>
      <c r="R557" s="387">
        <f t="shared" si="1571"/>
        <v>131400</v>
      </c>
    </row>
    <row r="558" spans="1:18" s="358" customFormat="1" hidden="1" outlineLevel="1">
      <c r="A558" s="208"/>
      <c r="B558" s="340"/>
      <c r="C558" s="208"/>
      <c r="D558" s="221"/>
      <c r="E558" s="384"/>
      <c r="F558" s="384"/>
      <c r="G558" s="384"/>
      <c r="H558" s="384">
        <f t="shared" si="1414"/>
        <v>0</v>
      </c>
      <c r="I558" s="384"/>
      <c r="J558" s="387">
        <f t="shared" ref="J558" si="1572">IFERROR(I558*$D558,0)</f>
        <v>0</v>
      </c>
      <c r="K558" s="384"/>
      <c r="L558" s="387">
        <f t="shared" ref="L558:N558" si="1573">IFERROR(K558*$D558,0)</f>
        <v>0</v>
      </c>
      <c r="M558" s="384"/>
      <c r="N558" s="387">
        <f t="shared" si="1573"/>
        <v>0</v>
      </c>
      <c r="O558" s="384"/>
      <c r="P558" s="387">
        <f t="shared" ref="P558:R558" si="1574">IFERROR(O558*$D558,0)</f>
        <v>0</v>
      </c>
      <c r="Q558" s="384"/>
      <c r="R558" s="387">
        <f t="shared" si="1574"/>
        <v>0</v>
      </c>
    </row>
    <row r="559" spans="1:18" s="358" customFormat="1" hidden="1" outlineLevel="1">
      <c r="A559" s="357"/>
      <c r="B559" s="338" t="s">
        <v>1288</v>
      </c>
      <c r="C559" s="247"/>
      <c r="D559" s="279"/>
      <c r="E559" s="383"/>
      <c r="F559" s="383"/>
      <c r="G559" s="383"/>
      <c r="H559" s="384">
        <f t="shared" si="1414"/>
        <v>0</v>
      </c>
      <c r="I559" s="383"/>
      <c r="J559" s="387">
        <f t="shared" ref="J559" si="1575">IFERROR(I559*$D559,0)</f>
        <v>0</v>
      </c>
      <c r="K559" s="383"/>
      <c r="L559" s="387">
        <f t="shared" ref="L559:N559" si="1576">IFERROR(K559*$D559,0)</f>
        <v>0</v>
      </c>
      <c r="M559" s="383"/>
      <c r="N559" s="387">
        <f t="shared" si="1576"/>
        <v>0</v>
      </c>
      <c r="O559" s="383"/>
      <c r="P559" s="387">
        <f t="shared" ref="P559:R559" si="1577">IFERROR(O559*$D559,0)</f>
        <v>0</v>
      </c>
      <c r="Q559" s="383"/>
      <c r="R559" s="387">
        <f t="shared" si="1577"/>
        <v>0</v>
      </c>
    </row>
    <row r="560" spans="1:18" s="358" customFormat="1" collapsed="1">
      <c r="A560" s="211"/>
      <c r="B560" s="335" t="s">
        <v>1441</v>
      </c>
      <c r="C560" s="208"/>
      <c r="D560" s="243"/>
      <c r="E560" s="385"/>
      <c r="F560" s="390">
        <f>SUM(F504:F559)</f>
        <v>939179.02094811515</v>
      </c>
      <c r="G560" s="383"/>
      <c r="H560" s="390">
        <f>SUM(H504:H559)</f>
        <v>2554585</v>
      </c>
      <c r="I560" s="383"/>
      <c r="J560" s="390">
        <f>SUM(J504:J559)</f>
        <v>3753970</v>
      </c>
      <c r="K560" s="383"/>
      <c r="L560" s="390">
        <f>SUM(L504:L559)</f>
        <v>1441043.25</v>
      </c>
      <c r="M560" s="383"/>
      <c r="N560" s="390">
        <f>SUM(N504:N559)</f>
        <v>2278535</v>
      </c>
      <c r="O560" s="383"/>
      <c r="P560" s="390">
        <f>SUM(P504:P559)</f>
        <v>3065558.7800000003</v>
      </c>
      <c r="Q560" s="383"/>
      <c r="R560" s="390">
        <f>SUM(R504:R559)</f>
        <v>3063633.58</v>
      </c>
    </row>
    <row r="561" spans="1:18" s="353" customFormat="1">
      <c r="A561" s="209"/>
      <c r="C561" s="209"/>
      <c r="D561" s="425"/>
      <c r="E561" s="383"/>
      <c r="F561" s="383"/>
      <c r="G561" s="393"/>
      <c r="H561" s="383"/>
      <c r="I561" s="393"/>
      <c r="J561" s="387"/>
      <c r="K561" s="393"/>
      <c r="L561" s="387"/>
      <c r="M561" s="393"/>
      <c r="N561" s="387"/>
      <c r="O561" s="393"/>
      <c r="P561" s="387"/>
      <c r="Q561" s="393"/>
      <c r="R561" s="387"/>
    </row>
    <row r="562" spans="1:18" s="353" customFormat="1">
      <c r="A562" s="282" t="s">
        <v>1289</v>
      </c>
      <c r="B562" s="373" t="s">
        <v>1290</v>
      </c>
      <c r="C562" s="282"/>
      <c r="D562" s="204"/>
      <c r="E562" s="390"/>
      <c r="F562" s="390"/>
      <c r="G562" s="390"/>
      <c r="H562" s="390"/>
      <c r="I562" s="390"/>
      <c r="J562" s="390"/>
      <c r="K562" s="390"/>
      <c r="L562" s="390"/>
      <c r="M562" s="390"/>
      <c r="N562" s="390"/>
      <c r="O562" s="390"/>
      <c r="P562" s="390"/>
      <c r="Q562" s="390"/>
      <c r="R562" s="390"/>
    </row>
    <row r="563" spans="1:18" s="353" customFormat="1">
      <c r="A563" s="282" t="s">
        <v>1291</v>
      </c>
      <c r="B563" s="346" t="s">
        <v>1610</v>
      </c>
      <c r="C563" s="208"/>
      <c r="D563" s="243"/>
      <c r="E563" s="385"/>
      <c r="F563" s="385"/>
      <c r="G563" s="403"/>
      <c r="H563" s="385"/>
      <c r="I563" s="403"/>
      <c r="J563" s="387"/>
      <c r="K563" s="403"/>
      <c r="L563" s="387"/>
      <c r="M563" s="403"/>
      <c r="N563" s="387"/>
      <c r="O563" s="403"/>
      <c r="P563" s="387"/>
      <c r="Q563" s="403"/>
      <c r="R563" s="387"/>
    </row>
    <row r="564" spans="1:18" s="353" customFormat="1" hidden="1" outlineLevel="1">
      <c r="A564" s="282"/>
      <c r="B564" s="355" t="s">
        <v>79</v>
      </c>
      <c r="C564" s="208"/>
      <c r="D564" s="243"/>
      <c r="E564" s="385"/>
      <c r="F564" s="385"/>
      <c r="G564" s="403"/>
      <c r="H564" s="385"/>
      <c r="I564" s="403"/>
      <c r="J564" s="387"/>
      <c r="K564" s="403"/>
      <c r="L564" s="387"/>
      <c r="M564" s="403"/>
      <c r="N564" s="387"/>
      <c r="O564" s="403"/>
      <c r="P564" s="387"/>
      <c r="Q564" s="403"/>
      <c r="R564" s="387"/>
    </row>
    <row r="565" spans="1:18" s="353" customFormat="1" ht="63.75" hidden="1" outlineLevel="1">
      <c r="A565" s="211" t="s">
        <v>1074</v>
      </c>
      <c r="B565" s="210" t="s">
        <v>1611</v>
      </c>
      <c r="C565" s="208"/>
      <c r="D565" s="243"/>
      <c r="E565" s="385"/>
      <c r="F565" s="385"/>
      <c r="G565" s="403"/>
      <c r="H565" s="385"/>
      <c r="I565" s="403"/>
      <c r="J565" s="387"/>
      <c r="K565" s="403"/>
      <c r="L565" s="387"/>
      <c r="M565" s="403"/>
      <c r="N565" s="387"/>
      <c r="O565" s="403"/>
      <c r="P565" s="387"/>
      <c r="Q565" s="403"/>
      <c r="R565" s="387"/>
    </row>
    <row r="566" spans="1:18" s="353" customFormat="1" hidden="1" outlineLevel="1">
      <c r="A566" s="211" t="s">
        <v>474</v>
      </c>
      <c r="B566" s="210" t="s">
        <v>1612</v>
      </c>
      <c r="C566" s="208"/>
      <c r="D566" s="243"/>
      <c r="E566" s="385"/>
      <c r="F566" s="385"/>
      <c r="G566" s="403"/>
      <c r="H566" s="385"/>
      <c r="I566" s="403"/>
      <c r="J566" s="387"/>
      <c r="K566" s="403"/>
      <c r="L566" s="387"/>
      <c r="M566" s="403"/>
      <c r="N566" s="387"/>
      <c r="O566" s="403"/>
      <c r="P566" s="387"/>
      <c r="Q566" s="403"/>
      <c r="R566" s="387"/>
    </row>
    <row r="567" spans="1:18" s="353" customFormat="1" ht="25.5" hidden="1" outlineLevel="1">
      <c r="A567" s="211" t="s">
        <v>475</v>
      </c>
      <c r="B567" s="210" t="s">
        <v>1292</v>
      </c>
      <c r="C567" s="208"/>
      <c r="D567" s="243"/>
      <c r="E567" s="385"/>
      <c r="F567" s="385"/>
      <c r="G567" s="403"/>
      <c r="H567" s="385"/>
      <c r="I567" s="403"/>
      <c r="J567" s="387"/>
      <c r="K567" s="403"/>
      <c r="L567" s="387"/>
      <c r="M567" s="403"/>
      <c r="N567" s="387"/>
      <c r="O567" s="403"/>
      <c r="P567" s="387"/>
      <c r="Q567" s="403"/>
      <c r="R567" s="387"/>
    </row>
    <row r="568" spans="1:18" s="353" customFormat="1" ht="25.5" hidden="1" outlineLevel="1">
      <c r="A568" s="211" t="s">
        <v>476</v>
      </c>
      <c r="B568" s="210" t="s">
        <v>1613</v>
      </c>
      <c r="C568" s="208"/>
      <c r="D568" s="243"/>
      <c r="E568" s="385"/>
      <c r="F568" s="385"/>
      <c r="G568" s="403"/>
      <c r="H568" s="385"/>
      <c r="I568" s="403"/>
      <c r="J568" s="387"/>
      <c r="K568" s="403"/>
      <c r="L568" s="387"/>
      <c r="M568" s="403"/>
      <c r="N568" s="387"/>
      <c r="O568" s="403"/>
      <c r="P568" s="387"/>
      <c r="Q568" s="403"/>
      <c r="R568" s="387"/>
    </row>
    <row r="569" spans="1:18" s="353" customFormat="1" hidden="1" outlineLevel="1">
      <c r="A569" s="211" t="s">
        <v>477</v>
      </c>
      <c r="B569" s="210" t="s">
        <v>1293</v>
      </c>
      <c r="C569" s="208"/>
      <c r="D569" s="243"/>
      <c r="E569" s="385"/>
      <c r="F569" s="385"/>
      <c r="G569" s="403"/>
      <c r="H569" s="385"/>
      <c r="I569" s="403"/>
      <c r="J569" s="387"/>
      <c r="K569" s="403"/>
      <c r="L569" s="387"/>
      <c r="M569" s="403"/>
      <c r="N569" s="387"/>
      <c r="O569" s="403"/>
      <c r="P569" s="387"/>
      <c r="Q569" s="403"/>
      <c r="R569" s="387"/>
    </row>
    <row r="570" spans="1:18" s="353" customFormat="1" hidden="1" outlineLevel="1">
      <c r="A570" s="211"/>
      <c r="B570" s="374"/>
      <c r="C570" s="208"/>
      <c r="D570" s="243"/>
      <c r="E570" s="385"/>
      <c r="F570" s="385"/>
      <c r="G570" s="403"/>
      <c r="H570" s="385"/>
      <c r="I570" s="403"/>
      <c r="J570" s="387"/>
      <c r="K570" s="403"/>
      <c r="L570" s="387"/>
      <c r="M570" s="403"/>
      <c r="N570" s="387"/>
      <c r="O570" s="403"/>
      <c r="P570" s="387"/>
      <c r="Q570" s="403"/>
      <c r="R570" s="387"/>
    </row>
    <row r="571" spans="1:18" s="353" customFormat="1" ht="89.25" hidden="1" outlineLevel="1">
      <c r="A571" s="211">
        <v>1</v>
      </c>
      <c r="B571" s="359" t="s">
        <v>1889</v>
      </c>
      <c r="C571" s="208" t="s">
        <v>1294</v>
      </c>
      <c r="D571" s="221" t="s">
        <v>1409</v>
      </c>
      <c r="E571" s="385"/>
      <c r="F571" s="385"/>
      <c r="G571" s="404">
        <v>50190</v>
      </c>
      <c r="H571" s="404">
        <f t="shared" ref="H571:H602" si="1578">IFERROR(G571*$D571,0)</f>
        <v>0</v>
      </c>
      <c r="I571" s="404">
        <v>94500</v>
      </c>
      <c r="J571" s="387">
        <f t="shared" ref="J571" si="1579">IFERROR(I571*$D571,0)</f>
        <v>0</v>
      </c>
      <c r="K571" s="404">
        <v>105123.5</v>
      </c>
      <c r="L571" s="387">
        <f t="shared" ref="L571:N571" si="1580">IFERROR(K571*$D571,0)</f>
        <v>0</v>
      </c>
      <c r="M571" s="404"/>
      <c r="N571" s="387">
        <f t="shared" si="1580"/>
        <v>0</v>
      </c>
      <c r="O571" s="404">
        <v>24500</v>
      </c>
      <c r="P571" s="387">
        <f t="shared" ref="P571:R571" si="1581">IFERROR(O571*$D571,0)</f>
        <v>0</v>
      </c>
      <c r="Q571" s="404">
        <v>24500</v>
      </c>
      <c r="R571" s="387">
        <f t="shared" si="1581"/>
        <v>0</v>
      </c>
    </row>
    <row r="572" spans="1:18" s="353" customFormat="1" ht="102" hidden="1" outlineLevel="1">
      <c r="A572" s="211">
        <v>2</v>
      </c>
      <c r="B572" s="210" t="s">
        <v>1890</v>
      </c>
      <c r="C572" s="208" t="s">
        <v>1294</v>
      </c>
      <c r="D572" s="221" t="s">
        <v>1409</v>
      </c>
      <c r="E572" s="385"/>
      <c r="F572" s="385"/>
      <c r="G572" s="404">
        <v>30000</v>
      </c>
      <c r="H572" s="404">
        <f t="shared" si="1578"/>
        <v>0</v>
      </c>
      <c r="I572" s="404">
        <v>94500</v>
      </c>
      <c r="J572" s="387">
        <f t="shared" ref="J572" si="1582">IFERROR(I572*$D572,0)</f>
        <v>0</v>
      </c>
      <c r="K572" s="404">
        <v>105123.5</v>
      </c>
      <c r="L572" s="387">
        <f t="shared" ref="L572:N572" si="1583">IFERROR(K572*$D572,0)</f>
        <v>0</v>
      </c>
      <c r="M572" s="404"/>
      <c r="N572" s="387">
        <f t="shared" si="1583"/>
        <v>0</v>
      </c>
      <c r="O572" s="404">
        <v>21500</v>
      </c>
      <c r="P572" s="387">
        <f t="shared" ref="P572:R572" si="1584">IFERROR(O572*$D572,0)</f>
        <v>0</v>
      </c>
      <c r="Q572" s="404">
        <v>21500</v>
      </c>
      <c r="R572" s="387">
        <f t="shared" si="1584"/>
        <v>0</v>
      </c>
    </row>
    <row r="573" spans="1:18" s="353" customFormat="1" ht="63.75" hidden="1" outlineLevel="1">
      <c r="A573" s="211">
        <v>3</v>
      </c>
      <c r="B573" s="210" t="s">
        <v>1891</v>
      </c>
      <c r="C573" s="208" t="s">
        <v>1294</v>
      </c>
      <c r="D573" s="221" t="s">
        <v>1409</v>
      </c>
      <c r="E573" s="385"/>
      <c r="F573" s="385"/>
      <c r="G573" s="404">
        <v>25000</v>
      </c>
      <c r="H573" s="404">
        <f t="shared" si="1578"/>
        <v>0</v>
      </c>
      <c r="I573" s="404">
        <v>29400</v>
      </c>
      <c r="J573" s="387">
        <f t="shared" ref="J573" si="1585">IFERROR(I573*$D573,0)</f>
        <v>0</v>
      </c>
      <c r="K573" s="404">
        <v>43947.5</v>
      </c>
      <c r="L573" s="387">
        <f t="shared" ref="L573:N573" si="1586">IFERROR(K573*$D573,0)</f>
        <v>0</v>
      </c>
      <c r="M573" s="404"/>
      <c r="N573" s="387">
        <f t="shared" si="1586"/>
        <v>0</v>
      </c>
      <c r="O573" s="404">
        <v>18500</v>
      </c>
      <c r="P573" s="387">
        <f t="shared" ref="P573:R573" si="1587">IFERROR(O573*$D573,0)</f>
        <v>0</v>
      </c>
      <c r="Q573" s="404">
        <v>18500</v>
      </c>
      <c r="R573" s="387">
        <f t="shared" si="1587"/>
        <v>0</v>
      </c>
    </row>
    <row r="574" spans="1:18" s="353" customFormat="1" ht="25.5" hidden="1" outlineLevel="1">
      <c r="A574" s="211">
        <v>4</v>
      </c>
      <c r="B574" s="359" t="s">
        <v>1892</v>
      </c>
      <c r="C574" s="208" t="s">
        <v>1294</v>
      </c>
      <c r="D574" s="221" t="s">
        <v>1409</v>
      </c>
      <c r="E574" s="385"/>
      <c r="F574" s="385"/>
      <c r="G574" s="404">
        <v>21450</v>
      </c>
      <c r="H574" s="404">
        <f t="shared" si="1578"/>
        <v>0</v>
      </c>
      <c r="I574" s="404">
        <v>33075</v>
      </c>
      <c r="J574" s="387">
        <f t="shared" ref="J574" si="1588">IFERROR(I574*$D574,0)</f>
        <v>0</v>
      </c>
      <c r="K574" s="404">
        <v>26452</v>
      </c>
      <c r="L574" s="387">
        <f t="shared" ref="L574:N574" si="1589">IFERROR(K574*$D574,0)</f>
        <v>0</v>
      </c>
      <c r="M574" s="404"/>
      <c r="N574" s="387">
        <f t="shared" si="1589"/>
        <v>0</v>
      </c>
      <c r="O574" s="404">
        <v>2100</v>
      </c>
      <c r="P574" s="387">
        <f t="shared" ref="P574:R574" si="1590">IFERROR(O574*$D574,0)</f>
        <v>0</v>
      </c>
      <c r="Q574" s="404">
        <v>2100</v>
      </c>
      <c r="R574" s="387">
        <f t="shared" si="1590"/>
        <v>0</v>
      </c>
    </row>
    <row r="575" spans="1:18" s="353" customFormat="1" ht="25.5" hidden="1" outlineLevel="1">
      <c r="A575" s="211">
        <v>5</v>
      </c>
      <c r="B575" s="210" t="s">
        <v>1893</v>
      </c>
      <c r="C575" s="208" t="s">
        <v>1294</v>
      </c>
      <c r="D575" s="221" t="s">
        <v>1409</v>
      </c>
      <c r="E575" s="385"/>
      <c r="F575" s="385"/>
      <c r="G575" s="404">
        <v>9400</v>
      </c>
      <c r="H575" s="404">
        <f t="shared" si="1578"/>
        <v>0</v>
      </c>
      <c r="I575" s="404">
        <v>13650</v>
      </c>
      <c r="J575" s="387">
        <f t="shared" ref="J575" si="1591">IFERROR(I575*$D575,0)</f>
        <v>0</v>
      </c>
      <c r="K575" s="404">
        <v>7939.5</v>
      </c>
      <c r="L575" s="387">
        <f t="shared" ref="L575:N575" si="1592">IFERROR(K575*$D575,0)</f>
        <v>0</v>
      </c>
      <c r="M575" s="404"/>
      <c r="N575" s="387">
        <f t="shared" si="1592"/>
        <v>0</v>
      </c>
      <c r="O575" s="404">
        <v>8500</v>
      </c>
      <c r="P575" s="387">
        <f t="shared" ref="P575:R575" si="1593">IFERROR(O575*$D575,0)</f>
        <v>0</v>
      </c>
      <c r="Q575" s="404">
        <v>8500</v>
      </c>
      <c r="R575" s="387">
        <f t="shared" si="1593"/>
        <v>0</v>
      </c>
    </row>
    <row r="576" spans="1:18" s="353" customFormat="1" ht="25.5" hidden="1" outlineLevel="1">
      <c r="A576" s="211">
        <v>6</v>
      </c>
      <c r="B576" s="210" t="s">
        <v>1894</v>
      </c>
      <c r="C576" s="208" t="s">
        <v>1294</v>
      </c>
      <c r="D576" s="221" t="s">
        <v>1409</v>
      </c>
      <c r="E576" s="385"/>
      <c r="F576" s="385"/>
      <c r="G576" s="404">
        <v>2900</v>
      </c>
      <c r="H576" s="404">
        <f t="shared" si="1578"/>
        <v>0</v>
      </c>
      <c r="I576" s="404">
        <v>11025</v>
      </c>
      <c r="J576" s="387">
        <f t="shared" ref="J576" si="1594">IFERROR(I576*$D576,0)</f>
        <v>0</v>
      </c>
      <c r="K576" s="404">
        <v>3273.5</v>
      </c>
      <c r="L576" s="387">
        <f t="shared" ref="L576:N576" si="1595">IFERROR(K576*$D576,0)</f>
        <v>0</v>
      </c>
      <c r="M576" s="404"/>
      <c r="N576" s="387">
        <f t="shared" si="1595"/>
        <v>0</v>
      </c>
      <c r="O576" s="404">
        <v>2000</v>
      </c>
      <c r="P576" s="387">
        <f t="shared" ref="P576:R576" si="1596">IFERROR(O576*$D576,0)</f>
        <v>0</v>
      </c>
      <c r="Q576" s="404">
        <v>2000</v>
      </c>
      <c r="R576" s="387">
        <f t="shared" si="1596"/>
        <v>0</v>
      </c>
    </row>
    <row r="577" spans="1:18" s="353" customFormat="1" ht="25.5" hidden="1" outlineLevel="1">
      <c r="A577" s="211">
        <v>7</v>
      </c>
      <c r="B577" s="210" t="s">
        <v>1895</v>
      </c>
      <c r="C577" s="208" t="s">
        <v>1294</v>
      </c>
      <c r="D577" s="221" t="s">
        <v>1409</v>
      </c>
      <c r="E577" s="385"/>
      <c r="F577" s="385"/>
      <c r="G577" s="404">
        <v>3600</v>
      </c>
      <c r="H577" s="404">
        <f t="shared" si="1578"/>
        <v>0</v>
      </c>
      <c r="I577" s="404">
        <v>5250</v>
      </c>
      <c r="J577" s="387">
        <f t="shared" ref="J577" si="1597">IFERROR(I577*$D577,0)</f>
        <v>0</v>
      </c>
      <c r="K577" s="404">
        <v>9967.5</v>
      </c>
      <c r="L577" s="387">
        <f t="shared" ref="L577:N577" si="1598">IFERROR(K577*$D577,0)</f>
        <v>0</v>
      </c>
      <c r="M577" s="404"/>
      <c r="N577" s="387">
        <f t="shared" si="1598"/>
        <v>0</v>
      </c>
      <c r="O577" s="404">
        <v>1750</v>
      </c>
      <c r="P577" s="387">
        <f t="shared" ref="P577:R577" si="1599">IFERROR(O577*$D577,0)</f>
        <v>0</v>
      </c>
      <c r="Q577" s="404">
        <v>1750</v>
      </c>
      <c r="R577" s="387">
        <f t="shared" si="1599"/>
        <v>0</v>
      </c>
    </row>
    <row r="578" spans="1:18" s="353" customFormat="1" ht="25.5" hidden="1" outlineLevel="1">
      <c r="A578" s="211">
        <v>8</v>
      </c>
      <c r="B578" s="210" t="s">
        <v>1896</v>
      </c>
      <c r="C578" s="208" t="s">
        <v>1294</v>
      </c>
      <c r="D578" s="221" t="s">
        <v>1409</v>
      </c>
      <c r="E578" s="385"/>
      <c r="F578" s="385"/>
      <c r="G578" s="404">
        <v>24650</v>
      </c>
      <c r="H578" s="404">
        <f t="shared" si="1578"/>
        <v>0</v>
      </c>
      <c r="I578" s="404">
        <v>5775</v>
      </c>
      <c r="J578" s="387">
        <f t="shared" ref="J578" si="1600">IFERROR(I578*$D578,0)</f>
        <v>0</v>
      </c>
      <c r="K578" s="404">
        <v>31345.5</v>
      </c>
      <c r="L578" s="387">
        <f t="shared" ref="L578:N578" si="1601">IFERROR(K578*$D578,0)</f>
        <v>0</v>
      </c>
      <c r="M578" s="404"/>
      <c r="N578" s="387">
        <f t="shared" si="1601"/>
        <v>0</v>
      </c>
      <c r="O578" s="404">
        <v>2500</v>
      </c>
      <c r="P578" s="387">
        <f t="shared" ref="P578:R578" si="1602">IFERROR(O578*$D578,0)</f>
        <v>0</v>
      </c>
      <c r="Q578" s="404">
        <v>2500</v>
      </c>
      <c r="R578" s="387">
        <f t="shared" si="1602"/>
        <v>0</v>
      </c>
    </row>
    <row r="579" spans="1:18" s="353" customFormat="1" ht="25.5" hidden="1" outlineLevel="1">
      <c r="A579" s="211">
        <v>9</v>
      </c>
      <c r="B579" s="210" t="s">
        <v>1897</v>
      </c>
      <c r="C579" s="208" t="s">
        <v>1294</v>
      </c>
      <c r="D579" s="221" t="s">
        <v>1409</v>
      </c>
      <c r="E579" s="385"/>
      <c r="F579" s="385"/>
      <c r="G579" s="404">
        <v>450</v>
      </c>
      <c r="H579" s="404">
        <f t="shared" si="1578"/>
        <v>0</v>
      </c>
      <c r="I579" s="404">
        <v>2362.5</v>
      </c>
      <c r="J579" s="387">
        <f t="shared" ref="J579" si="1603">IFERROR(I579*$D579,0)</f>
        <v>0</v>
      </c>
      <c r="K579" s="404">
        <v>2628</v>
      </c>
      <c r="L579" s="387">
        <f t="shared" ref="L579:N579" si="1604">IFERROR(K579*$D579,0)</f>
        <v>0</v>
      </c>
      <c r="M579" s="404"/>
      <c r="N579" s="387">
        <f t="shared" si="1604"/>
        <v>0</v>
      </c>
      <c r="O579" s="404">
        <v>1250</v>
      </c>
      <c r="P579" s="387">
        <f t="shared" ref="P579:R579" si="1605">IFERROR(O579*$D579,0)</f>
        <v>0</v>
      </c>
      <c r="Q579" s="404">
        <v>1250</v>
      </c>
      <c r="R579" s="387">
        <f t="shared" si="1605"/>
        <v>0</v>
      </c>
    </row>
    <row r="580" spans="1:18" s="353" customFormat="1" ht="38.25" hidden="1" outlineLevel="1">
      <c r="A580" s="211">
        <v>10</v>
      </c>
      <c r="B580" s="210" t="s">
        <v>1898</v>
      </c>
      <c r="C580" s="208" t="s">
        <v>1294</v>
      </c>
      <c r="D580" s="221" t="s">
        <v>1409</v>
      </c>
      <c r="E580" s="385"/>
      <c r="F580" s="385"/>
      <c r="G580" s="404">
        <v>2680</v>
      </c>
      <c r="H580" s="404">
        <f t="shared" si="1578"/>
        <v>0</v>
      </c>
      <c r="I580" s="404">
        <v>6825</v>
      </c>
      <c r="J580" s="387">
        <f t="shared" ref="J580" si="1606">IFERROR(I580*$D580,0)</f>
        <v>0</v>
      </c>
      <c r="K580" s="404">
        <v>2286</v>
      </c>
      <c r="L580" s="387">
        <f t="shared" ref="L580:N580" si="1607">IFERROR(K580*$D580,0)</f>
        <v>0</v>
      </c>
      <c r="M580" s="404"/>
      <c r="N580" s="387">
        <f t="shared" si="1607"/>
        <v>0</v>
      </c>
      <c r="O580" s="404">
        <v>1850</v>
      </c>
      <c r="P580" s="387">
        <f t="shared" ref="P580:R580" si="1608">IFERROR(O580*$D580,0)</f>
        <v>0</v>
      </c>
      <c r="Q580" s="404">
        <v>1850</v>
      </c>
      <c r="R580" s="387">
        <f t="shared" si="1608"/>
        <v>0</v>
      </c>
    </row>
    <row r="581" spans="1:18" s="353" customFormat="1" ht="38.25" hidden="1" outlineLevel="1">
      <c r="A581" s="211">
        <v>11</v>
      </c>
      <c r="B581" s="210" t="s">
        <v>1899</v>
      </c>
      <c r="C581" s="208" t="s">
        <v>1294</v>
      </c>
      <c r="D581" s="221" t="s">
        <v>1409</v>
      </c>
      <c r="E581" s="385"/>
      <c r="F581" s="385"/>
      <c r="G581" s="404">
        <v>5900</v>
      </c>
      <c r="H581" s="404">
        <f t="shared" si="1578"/>
        <v>0</v>
      </c>
      <c r="I581" s="404">
        <v>10500</v>
      </c>
      <c r="J581" s="387">
        <f t="shared" ref="J581" si="1609">IFERROR(I581*$D581,0)</f>
        <v>0</v>
      </c>
      <c r="K581" s="404">
        <v>5392</v>
      </c>
      <c r="L581" s="387">
        <f t="shared" ref="L581:N581" si="1610">IFERROR(K581*$D581,0)</f>
        <v>0</v>
      </c>
      <c r="M581" s="404"/>
      <c r="N581" s="387">
        <f t="shared" si="1610"/>
        <v>0</v>
      </c>
      <c r="O581" s="404">
        <v>5500</v>
      </c>
      <c r="P581" s="387">
        <f t="shared" ref="P581:R581" si="1611">IFERROR(O581*$D581,0)</f>
        <v>0</v>
      </c>
      <c r="Q581" s="404">
        <v>5500</v>
      </c>
      <c r="R581" s="387">
        <f t="shared" si="1611"/>
        <v>0</v>
      </c>
    </row>
    <row r="582" spans="1:18" s="353" customFormat="1" ht="25.5" hidden="1" outlineLevel="1">
      <c r="A582" s="211">
        <v>12</v>
      </c>
      <c r="B582" s="359" t="s">
        <v>1900</v>
      </c>
      <c r="C582" s="208" t="s">
        <v>1294</v>
      </c>
      <c r="D582" s="221" t="s">
        <v>1409</v>
      </c>
      <c r="E582" s="385"/>
      <c r="F582" s="385"/>
      <c r="G582" s="404">
        <v>45000</v>
      </c>
      <c r="H582" s="404">
        <f t="shared" si="1578"/>
        <v>0</v>
      </c>
      <c r="I582" s="404">
        <v>45675</v>
      </c>
      <c r="J582" s="387">
        <f t="shared" ref="J582" si="1612">IFERROR(I582*$D582,0)</f>
        <v>0</v>
      </c>
      <c r="K582" s="404">
        <v>47301.5</v>
      </c>
      <c r="L582" s="387">
        <f t="shared" ref="L582:N582" si="1613">IFERROR(K582*$D582,0)</f>
        <v>0</v>
      </c>
      <c r="M582" s="404"/>
      <c r="N582" s="387">
        <f t="shared" si="1613"/>
        <v>0</v>
      </c>
      <c r="O582" s="404">
        <v>35000</v>
      </c>
      <c r="P582" s="387">
        <f t="shared" ref="P582:R582" si="1614">IFERROR(O582*$D582,0)</f>
        <v>0</v>
      </c>
      <c r="Q582" s="404">
        <v>35000</v>
      </c>
      <c r="R582" s="387">
        <f t="shared" si="1614"/>
        <v>0</v>
      </c>
    </row>
    <row r="583" spans="1:18" s="353" customFormat="1" hidden="1" outlineLevel="1">
      <c r="A583" s="211">
        <v>13</v>
      </c>
      <c r="B583" s="359" t="s">
        <v>1901</v>
      </c>
      <c r="C583" s="208" t="s">
        <v>1294</v>
      </c>
      <c r="D583" s="221" t="s">
        <v>1409</v>
      </c>
      <c r="E583" s="385"/>
      <c r="F583" s="385"/>
      <c r="G583" s="404">
        <v>4000</v>
      </c>
      <c r="H583" s="404">
        <f t="shared" si="1578"/>
        <v>0</v>
      </c>
      <c r="I583" s="404">
        <v>2362.5</v>
      </c>
      <c r="J583" s="387">
        <f t="shared" ref="J583" si="1615">IFERROR(I583*$D583,0)</f>
        <v>0</v>
      </c>
      <c r="K583" s="404">
        <v>5181.5</v>
      </c>
      <c r="L583" s="387">
        <f t="shared" ref="L583:N583" si="1616">IFERROR(K583*$D583,0)</f>
        <v>0</v>
      </c>
      <c r="M583" s="404"/>
      <c r="N583" s="387">
        <f t="shared" si="1616"/>
        <v>0</v>
      </c>
      <c r="O583" s="404">
        <v>2500</v>
      </c>
      <c r="P583" s="387">
        <f t="shared" ref="P583:R583" si="1617">IFERROR(O583*$D583,0)</f>
        <v>0</v>
      </c>
      <c r="Q583" s="404">
        <v>2500</v>
      </c>
      <c r="R583" s="387">
        <f t="shared" si="1617"/>
        <v>0</v>
      </c>
    </row>
    <row r="584" spans="1:18" s="353" customFormat="1" ht="25.5" hidden="1" outlineLevel="1">
      <c r="A584" s="211">
        <v>14</v>
      </c>
      <c r="B584" s="359" t="s">
        <v>1902</v>
      </c>
      <c r="C584" s="208" t="s">
        <v>1294</v>
      </c>
      <c r="D584" s="221" t="s">
        <v>1409</v>
      </c>
      <c r="E584" s="385"/>
      <c r="F584" s="385"/>
      <c r="G584" s="404">
        <v>5380</v>
      </c>
      <c r="H584" s="404">
        <f t="shared" si="1578"/>
        <v>0</v>
      </c>
      <c r="I584" s="404">
        <v>5775</v>
      </c>
      <c r="J584" s="387">
        <f t="shared" ref="J584" si="1618">IFERROR(I584*$D584,0)</f>
        <v>0</v>
      </c>
      <c r="K584" s="404">
        <v>4738</v>
      </c>
      <c r="L584" s="387">
        <f t="shared" ref="L584:N584" si="1619">IFERROR(K584*$D584,0)</f>
        <v>0</v>
      </c>
      <c r="M584" s="404"/>
      <c r="N584" s="387">
        <f t="shared" si="1619"/>
        <v>0</v>
      </c>
      <c r="O584" s="404">
        <v>5000</v>
      </c>
      <c r="P584" s="387">
        <f t="shared" ref="P584:R584" si="1620">IFERROR(O584*$D584,0)</f>
        <v>0</v>
      </c>
      <c r="Q584" s="404">
        <v>5000</v>
      </c>
      <c r="R584" s="387">
        <f t="shared" si="1620"/>
        <v>0</v>
      </c>
    </row>
    <row r="585" spans="1:18" s="353" customFormat="1" ht="51" hidden="1" outlineLevel="1">
      <c r="A585" s="211">
        <v>15</v>
      </c>
      <c r="B585" s="210" t="s">
        <v>1903</v>
      </c>
      <c r="C585" s="208" t="s">
        <v>1294</v>
      </c>
      <c r="D585" s="221" t="s">
        <v>1409</v>
      </c>
      <c r="E585" s="385"/>
      <c r="F585" s="385"/>
      <c r="G585" s="404">
        <v>9050</v>
      </c>
      <c r="H585" s="404">
        <f t="shared" si="1578"/>
        <v>0</v>
      </c>
      <c r="I585" s="404">
        <v>22575</v>
      </c>
      <c r="J585" s="387">
        <f t="shared" ref="J585" si="1621">IFERROR(I585*$D585,0)</f>
        <v>0</v>
      </c>
      <c r="K585" s="404">
        <v>44784.5</v>
      </c>
      <c r="L585" s="387">
        <f t="shared" ref="L585:N585" si="1622">IFERROR(K585*$D585,0)</f>
        <v>0</v>
      </c>
      <c r="M585" s="404"/>
      <c r="N585" s="387">
        <f t="shared" si="1622"/>
        <v>0</v>
      </c>
      <c r="O585" s="404">
        <v>17500</v>
      </c>
      <c r="P585" s="387">
        <f t="shared" ref="P585:R585" si="1623">IFERROR(O585*$D585,0)</f>
        <v>0</v>
      </c>
      <c r="Q585" s="404">
        <v>17500</v>
      </c>
      <c r="R585" s="387">
        <f t="shared" si="1623"/>
        <v>0</v>
      </c>
    </row>
    <row r="586" spans="1:18" s="353" customFormat="1" ht="38.25" hidden="1" outlineLevel="1">
      <c r="A586" s="211">
        <v>16</v>
      </c>
      <c r="B586" s="210" t="s">
        <v>1904</v>
      </c>
      <c r="C586" s="208" t="s">
        <v>1294</v>
      </c>
      <c r="D586" s="221" t="s">
        <v>1409</v>
      </c>
      <c r="E586" s="385"/>
      <c r="F586" s="385"/>
      <c r="G586" s="404">
        <v>100000</v>
      </c>
      <c r="H586" s="404">
        <f t="shared" si="1578"/>
        <v>0</v>
      </c>
      <c r="I586" s="404">
        <v>33600</v>
      </c>
      <c r="J586" s="387">
        <f t="shared" ref="J586" si="1624">IFERROR(I586*$D586,0)</f>
        <v>0</v>
      </c>
      <c r="K586" s="404">
        <v>73721</v>
      </c>
      <c r="L586" s="387">
        <f t="shared" ref="L586:N586" si="1625">IFERROR(K586*$D586,0)</f>
        <v>0</v>
      </c>
      <c r="M586" s="404"/>
      <c r="N586" s="387">
        <f t="shared" si="1625"/>
        <v>0</v>
      </c>
      <c r="O586" s="404">
        <v>30500</v>
      </c>
      <c r="P586" s="387">
        <f t="shared" ref="P586:R586" si="1626">IFERROR(O586*$D586,0)</f>
        <v>0</v>
      </c>
      <c r="Q586" s="404">
        <v>30500</v>
      </c>
      <c r="R586" s="387">
        <f t="shared" si="1626"/>
        <v>0</v>
      </c>
    </row>
    <row r="587" spans="1:18" s="353" customFormat="1" ht="25.5" hidden="1" outlineLevel="1">
      <c r="A587" s="211">
        <v>17</v>
      </c>
      <c r="B587" s="210" t="s">
        <v>1905</v>
      </c>
      <c r="C587" s="208" t="s">
        <v>491</v>
      </c>
      <c r="D587" s="221" t="s">
        <v>1409</v>
      </c>
      <c r="E587" s="385"/>
      <c r="F587" s="385"/>
      <c r="G587" s="404">
        <v>16360</v>
      </c>
      <c r="H587" s="404">
        <f t="shared" si="1578"/>
        <v>0</v>
      </c>
      <c r="I587" s="404">
        <v>11025</v>
      </c>
      <c r="J587" s="387">
        <f t="shared" ref="J587" si="1627">IFERROR(I587*$D587,0)</f>
        <v>0</v>
      </c>
      <c r="K587" s="404">
        <v>23099.5</v>
      </c>
      <c r="L587" s="387">
        <f t="shared" ref="L587:N587" si="1628">IFERROR(K587*$D587,0)</f>
        <v>0</v>
      </c>
      <c r="M587" s="404"/>
      <c r="N587" s="387">
        <f t="shared" si="1628"/>
        <v>0</v>
      </c>
      <c r="O587" s="404">
        <v>8500</v>
      </c>
      <c r="P587" s="387">
        <f t="shared" ref="P587:R587" si="1629">IFERROR(O587*$D587,0)</f>
        <v>0</v>
      </c>
      <c r="Q587" s="404">
        <v>8500</v>
      </c>
      <c r="R587" s="387">
        <f t="shared" si="1629"/>
        <v>0</v>
      </c>
    </row>
    <row r="588" spans="1:18" s="353" customFormat="1" ht="89.25" hidden="1" outlineLevel="1">
      <c r="A588" s="211">
        <v>18</v>
      </c>
      <c r="B588" s="210" t="s">
        <v>1906</v>
      </c>
      <c r="C588" s="208" t="s">
        <v>1294</v>
      </c>
      <c r="D588" s="221" t="s">
        <v>1409</v>
      </c>
      <c r="E588" s="385"/>
      <c r="F588" s="385"/>
      <c r="G588" s="404">
        <v>30500</v>
      </c>
      <c r="H588" s="404">
        <f t="shared" si="1578"/>
        <v>0</v>
      </c>
      <c r="I588" s="404">
        <v>64050</v>
      </c>
      <c r="J588" s="387">
        <f t="shared" ref="J588" si="1630">IFERROR(I588*$D588,0)</f>
        <v>0</v>
      </c>
      <c r="K588" s="404">
        <v>73845</v>
      </c>
      <c r="L588" s="387">
        <f t="shared" ref="L588:N588" si="1631">IFERROR(K588*$D588,0)</f>
        <v>0</v>
      </c>
      <c r="M588" s="404"/>
      <c r="N588" s="387">
        <f t="shared" si="1631"/>
        <v>0</v>
      </c>
      <c r="O588" s="404">
        <v>35400</v>
      </c>
      <c r="P588" s="387">
        <f t="shared" ref="P588:R588" si="1632">IFERROR(O588*$D588,0)</f>
        <v>0</v>
      </c>
      <c r="Q588" s="404">
        <v>35400</v>
      </c>
      <c r="R588" s="387">
        <f t="shared" si="1632"/>
        <v>0</v>
      </c>
    </row>
    <row r="589" spans="1:18" s="353" customFormat="1" ht="51" hidden="1" outlineLevel="1">
      <c r="A589" s="211">
        <v>19</v>
      </c>
      <c r="B589" s="210" t="s">
        <v>1907</v>
      </c>
      <c r="C589" s="208" t="s">
        <v>1294</v>
      </c>
      <c r="D589" s="243">
        <v>6</v>
      </c>
      <c r="E589" s="385">
        <v>6354</v>
      </c>
      <c r="F589" s="385">
        <f t="shared" ref="F589" si="1633">IFERROR(E589*$D589,0)</f>
        <v>38124</v>
      </c>
      <c r="G589" s="404">
        <v>7060</v>
      </c>
      <c r="H589" s="404">
        <f t="shared" si="1578"/>
        <v>42360</v>
      </c>
      <c r="I589" s="404">
        <v>16275</v>
      </c>
      <c r="J589" s="387">
        <f t="shared" ref="J589" si="1634">IFERROR(I589*$D589,0)</f>
        <v>97650</v>
      </c>
      <c r="K589" s="404">
        <v>18507.5</v>
      </c>
      <c r="L589" s="387">
        <f t="shared" ref="L589:N589" si="1635">IFERROR(K589*$D589,0)</f>
        <v>111045</v>
      </c>
      <c r="M589" s="404">
        <v>7500</v>
      </c>
      <c r="N589" s="387">
        <f t="shared" si="1635"/>
        <v>45000</v>
      </c>
      <c r="O589" s="404">
        <v>8845</v>
      </c>
      <c r="P589" s="387">
        <f t="shared" ref="P589:R589" si="1636">IFERROR(O589*$D589,0)</f>
        <v>53070</v>
      </c>
      <c r="Q589" s="404">
        <v>8845</v>
      </c>
      <c r="R589" s="387">
        <f t="shared" si="1636"/>
        <v>53070</v>
      </c>
    </row>
    <row r="590" spans="1:18" s="353" customFormat="1" ht="25.5" hidden="1" outlineLevel="1">
      <c r="A590" s="211">
        <v>20</v>
      </c>
      <c r="B590" s="210" t="s">
        <v>1908</v>
      </c>
      <c r="C590" s="208" t="s">
        <v>1294</v>
      </c>
      <c r="D590" s="243">
        <v>6</v>
      </c>
      <c r="E590" s="385">
        <v>8235</v>
      </c>
      <c r="F590" s="385">
        <f t="shared" ref="F590" si="1637">IFERROR(E590*$D590,0)</f>
        <v>49410</v>
      </c>
      <c r="G590" s="404">
        <v>9150</v>
      </c>
      <c r="H590" s="404">
        <f t="shared" si="1578"/>
        <v>54900</v>
      </c>
      <c r="I590" s="404">
        <v>9450</v>
      </c>
      <c r="J590" s="387">
        <f t="shared" ref="J590" si="1638">IFERROR(I590*$D590,0)</f>
        <v>56700</v>
      </c>
      <c r="K590" s="404">
        <v>12308</v>
      </c>
      <c r="L590" s="387">
        <f t="shared" ref="L590:N590" si="1639">IFERROR(K590*$D590,0)</f>
        <v>73848</v>
      </c>
      <c r="M590" s="404">
        <v>1000</v>
      </c>
      <c r="N590" s="387">
        <f t="shared" si="1639"/>
        <v>6000</v>
      </c>
      <c r="O590" s="404">
        <v>1640</v>
      </c>
      <c r="P590" s="387">
        <f t="shared" ref="P590:R590" si="1640">IFERROR(O590*$D590,0)</f>
        <v>9840</v>
      </c>
      <c r="Q590" s="404">
        <v>1640</v>
      </c>
      <c r="R590" s="387">
        <f t="shared" si="1640"/>
        <v>9840</v>
      </c>
    </row>
    <row r="591" spans="1:18" s="353" customFormat="1" ht="25.5" hidden="1" outlineLevel="1">
      <c r="A591" s="211">
        <v>21</v>
      </c>
      <c r="B591" s="210" t="s">
        <v>1614</v>
      </c>
      <c r="C591" s="208" t="s">
        <v>1294</v>
      </c>
      <c r="D591" s="243">
        <v>12</v>
      </c>
      <c r="E591" s="385">
        <v>1350</v>
      </c>
      <c r="F591" s="385">
        <f t="shared" ref="F591" si="1641">IFERROR(E591*$D591,0)</f>
        <v>16200</v>
      </c>
      <c r="G591" s="404">
        <v>1500</v>
      </c>
      <c r="H591" s="404">
        <f t="shared" si="1578"/>
        <v>18000</v>
      </c>
      <c r="I591" s="404">
        <v>2362.5</v>
      </c>
      <c r="J591" s="387">
        <f t="shared" ref="J591" si="1642">IFERROR(I591*$D591,0)</f>
        <v>28350</v>
      </c>
      <c r="K591" s="404">
        <v>3218</v>
      </c>
      <c r="L591" s="387">
        <f t="shared" ref="L591:N591" si="1643">IFERROR(K591*$D591,0)</f>
        <v>38616</v>
      </c>
      <c r="M591" s="404">
        <v>1000</v>
      </c>
      <c r="N591" s="387">
        <f t="shared" si="1643"/>
        <v>12000</v>
      </c>
      <c r="O591" s="404">
        <v>1220</v>
      </c>
      <c r="P591" s="387">
        <f t="shared" ref="P591:R591" si="1644">IFERROR(O591*$D591,0)</f>
        <v>14640</v>
      </c>
      <c r="Q591" s="404">
        <v>1220</v>
      </c>
      <c r="R591" s="387">
        <f t="shared" si="1644"/>
        <v>14640</v>
      </c>
    </row>
    <row r="592" spans="1:18" s="353" customFormat="1" ht="25.5" hidden="1" outlineLevel="1">
      <c r="A592" s="211">
        <v>22</v>
      </c>
      <c r="B592" s="231" t="s">
        <v>1615</v>
      </c>
      <c r="C592" s="211" t="s">
        <v>1294</v>
      </c>
      <c r="D592" s="221" t="s">
        <v>1409</v>
      </c>
      <c r="E592" s="385"/>
      <c r="F592" s="385"/>
      <c r="G592" s="404">
        <v>1700</v>
      </c>
      <c r="H592" s="404">
        <f t="shared" si="1578"/>
        <v>0</v>
      </c>
      <c r="I592" s="404">
        <v>2992.5</v>
      </c>
      <c r="J592" s="387">
        <f t="shared" ref="J592" si="1645">IFERROR(I592*$D592,0)</f>
        <v>0</v>
      </c>
      <c r="K592" s="404">
        <v>7352</v>
      </c>
      <c r="L592" s="387">
        <f t="shared" ref="L592:N592" si="1646">IFERROR(K592*$D592,0)</f>
        <v>0</v>
      </c>
      <c r="M592" s="404"/>
      <c r="N592" s="387">
        <f t="shared" si="1646"/>
        <v>0</v>
      </c>
      <c r="O592" s="404">
        <v>1185</v>
      </c>
      <c r="P592" s="387">
        <f t="shared" ref="P592:R592" si="1647">IFERROR(O592*$D592,0)</f>
        <v>0</v>
      </c>
      <c r="Q592" s="404">
        <v>1185</v>
      </c>
      <c r="R592" s="387">
        <f t="shared" si="1647"/>
        <v>0</v>
      </c>
    </row>
    <row r="593" spans="1:18" s="353" customFormat="1" ht="63.75" hidden="1" outlineLevel="1">
      <c r="A593" s="211">
        <v>23</v>
      </c>
      <c r="B593" s="210" t="s">
        <v>1616</v>
      </c>
      <c r="C593" s="208" t="s">
        <v>1294</v>
      </c>
      <c r="D593" s="221" t="s">
        <v>1409</v>
      </c>
      <c r="E593" s="385"/>
      <c r="F593" s="385"/>
      <c r="G593" s="404">
        <v>9440</v>
      </c>
      <c r="H593" s="404">
        <f t="shared" si="1578"/>
        <v>0</v>
      </c>
      <c r="I593" s="404">
        <v>40950</v>
      </c>
      <c r="J593" s="387">
        <f t="shared" ref="J593" si="1648">IFERROR(I593*$D593,0)</f>
        <v>0</v>
      </c>
      <c r="K593" s="404">
        <v>19402</v>
      </c>
      <c r="L593" s="387">
        <f t="shared" ref="L593:N593" si="1649">IFERROR(K593*$D593,0)</f>
        <v>0</v>
      </c>
      <c r="M593" s="404"/>
      <c r="N593" s="387">
        <f t="shared" si="1649"/>
        <v>0</v>
      </c>
      <c r="O593" s="404">
        <v>14500</v>
      </c>
      <c r="P593" s="387">
        <f t="shared" ref="P593:R593" si="1650">IFERROR(O593*$D593,0)</f>
        <v>0</v>
      </c>
      <c r="Q593" s="404">
        <v>14500</v>
      </c>
      <c r="R593" s="387">
        <f t="shared" si="1650"/>
        <v>0</v>
      </c>
    </row>
    <row r="594" spans="1:18" s="353" customFormat="1" ht="25.5" hidden="1" outlineLevel="1">
      <c r="A594" s="211">
        <v>24</v>
      </c>
      <c r="B594" s="210" t="s">
        <v>1617</v>
      </c>
      <c r="C594" s="208" t="s">
        <v>491</v>
      </c>
      <c r="D594" s="221" t="s">
        <v>1409</v>
      </c>
      <c r="E594" s="385"/>
      <c r="F594" s="385"/>
      <c r="G594" s="404">
        <v>8475</v>
      </c>
      <c r="H594" s="404">
        <f t="shared" si="1578"/>
        <v>0</v>
      </c>
      <c r="I594" s="404">
        <v>15225</v>
      </c>
      <c r="J594" s="387">
        <f t="shared" ref="J594" si="1651">IFERROR(I594*$D594,0)</f>
        <v>0</v>
      </c>
      <c r="K594" s="404">
        <v>5412</v>
      </c>
      <c r="L594" s="387">
        <f t="shared" ref="L594:N594" si="1652">IFERROR(K594*$D594,0)</f>
        <v>0</v>
      </c>
      <c r="M594" s="404"/>
      <c r="N594" s="387">
        <f t="shared" si="1652"/>
        <v>0</v>
      </c>
      <c r="O594" s="404">
        <v>2650</v>
      </c>
      <c r="P594" s="387">
        <f t="shared" ref="P594:R594" si="1653">IFERROR(O594*$D594,0)</f>
        <v>0</v>
      </c>
      <c r="Q594" s="404">
        <v>2650</v>
      </c>
      <c r="R594" s="387">
        <f t="shared" si="1653"/>
        <v>0</v>
      </c>
    </row>
    <row r="595" spans="1:18" s="353" customFormat="1" ht="38.25" hidden="1" outlineLevel="1">
      <c r="A595" s="211">
        <v>25</v>
      </c>
      <c r="B595" s="210" t="s">
        <v>1618</v>
      </c>
      <c r="C595" s="208" t="s">
        <v>1294</v>
      </c>
      <c r="D595" s="221" t="s">
        <v>1409</v>
      </c>
      <c r="E595" s="385"/>
      <c r="F595" s="385"/>
      <c r="G595" s="404">
        <v>22300</v>
      </c>
      <c r="H595" s="404">
        <f t="shared" si="1578"/>
        <v>0</v>
      </c>
      <c r="I595" s="404">
        <v>21525</v>
      </c>
      <c r="J595" s="387">
        <f t="shared" ref="J595" si="1654">IFERROR(I595*$D595,0)</f>
        <v>0</v>
      </c>
      <c r="K595" s="404">
        <v>18593.5</v>
      </c>
      <c r="L595" s="387">
        <f t="shared" ref="L595:N595" si="1655">IFERROR(K595*$D595,0)</f>
        <v>0</v>
      </c>
      <c r="M595" s="404"/>
      <c r="N595" s="387">
        <f t="shared" si="1655"/>
        <v>0</v>
      </c>
      <c r="O595" s="404">
        <v>20500</v>
      </c>
      <c r="P595" s="387">
        <f t="shared" ref="P595:R595" si="1656">IFERROR(O595*$D595,0)</f>
        <v>0</v>
      </c>
      <c r="Q595" s="404">
        <v>20500</v>
      </c>
      <c r="R595" s="387">
        <f t="shared" si="1656"/>
        <v>0</v>
      </c>
    </row>
    <row r="596" spans="1:18" s="353" customFormat="1" ht="25.5" hidden="1" outlineLevel="1">
      <c r="A596" s="211">
        <v>26</v>
      </c>
      <c r="B596" s="210" t="s">
        <v>1619</v>
      </c>
      <c r="C596" s="208" t="s">
        <v>1294</v>
      </c>
      <c r="D596" s="243">
        <v>20</v>
      </c>
      <c r="E596" s="385">
        <v>2700</v>
      </c>
      <c r="F596" s="385">
        <f t="shared" ref="F596" si="1657">IFERROR(E596*$D596,0)</f>
        <v>54000</v>
      </c>
      <c r="G596" s="404">
        <v>3000</v>
      </c>
      <c r="H596" s="404">
        <f t="shared" si="1578"/>
        <v>60000</v>
      </c>
      <c r="I596" s="404">
        <v>5250</v>
      </c>
      <c r="J596" s="387">
        <f t="shared" ref="J596" si="1658">IFERROR(I596*$D596,0)</f>
        <v>105000</v>
      </c>
      <c r="K596" s="404">
        <v>2408</v>
      </c>
      <c r="L596" s="387">
        <f t="shared" ref="L596:N596" si="1659">IFERROR(K596*$D596,0)</f>
        <v>48160</v>
      </c>
      <c r="M596" s="404">
        <v>1000</v>
      </c>
      <c r="N596" s="387">
        <f t="shared" si="1659"/>
        <v>20000</v>
      </c>
      <c r="O596" s="404">
        <v>1170</v>
      </c>
      <c r="P596" s="387">
        <f t="shared" ref="P596:R596" si="1660">IFERROR(O596*$D596,0)</f>
        <v>23400</v>
      </c>
      <c r="Q596" s="404">
        <v>1170</v>
      </c>
      <c r="R596" s="387">
        <f t="shared" si="1660"/>
        <v>23400</v>
      </c>
    </row>
    <row r="597" spans="1:18" s="353" customFormat="1" ht="89.25" hidden="1" outlineLevel="1">
      <c r="A597" s="211">
        <v>27</v>
      </c>
      <c r="B597" s="375" t="s">
        <v>1620</v>
      </c>
      <c r="C597" s="208" t="s">
        <v>1295</v>
      </c>
      <c r="D597" s="221" t="s">
        <v>1409</v>
      </c>
      <c r="E597" s="384"/>
      <c r="F597" s="384"/>
      <c r="G597" s="404"/>
      <c r="H597" s="404">
        <f t="shared" si="1578"/>
        <v>0</v>
      </c>
      <c r="I597" s="404">
        <v>31500</v>
      </c>
      <c r="J597" s="387">
        <f t="shared" ref="J597" si="1661">IFERROR(I597*$D597,0)</f>
        <v>0</v>
      </c>
      <c r="K597" s="404">
        <v>300</v>
      </c>
      <c r="L597" s="387">
        <f t="shared" ref="L597:N597" si="1662">IFERROR(K597*$D597,0)</f>
        <v>0</v>
      </c>
      <c r="M597" s="404"/>
      <c r="N597" s="387">
        <f t="shared" si="1662"/>
        <v>0</v>
      </c>
      <c r="O597" s="404">
        <v>750</v>
      </c>
      <c r="P597" s="387">
        <f t="shared" ref="P597:R597" si="1663">IFERROR(O597*$D597,0)</f>
        <v>0</v>
      </c>
      <c r="Q597" s="404">
        <v>750</v>
      </c>
      <c r="R597" s="387">
        <f t="shared" si="1663"/>
        <v>0</v>
      </c>
    </row>
    <row r="598" spans="1:18" s="353" customFormat="1" ht="76.5" hidden="1" outlineLevel="1">
      <c r="A598" s="211">
        <v>28</v>
      </c>
      <c r="B598" s="375" t="s">
        <v>1621</v>
      </c>
      <c r="C598" s="208" t="s">
        <v>1294</v>
      </c>
      <c r="D598" s="243">
        <v>4</v>
      </c>
      <c r="E598" s="385">
        <v>43470</v>
      </c>
      <c r="F598" s="385">
        <f t="shared" ref="F598" si="1664">IFERROR(E598*$D598,0)</f>
        <v>173880</v>
      </c>
      <c r="G598" s="404">
        <v>85000</v>
      </c>
      <c r="H598" s="404">
        <f t="shared" si="1578"/>
        <v>340000</v>
      </c>
      <c r="I598" s="404">
        <v>48300</v>
      </c>
      <c r="J598" s="387">
        <f t="shared" ref="J598" si="1665">IFERROR(I598*$D598,0)</f>
        <v>193200</v>
      </c>
      <c r="K598" s="404">
        <v>171428</v>
      </c>
      <c r="L598" s="387">
        <f t="shared" ref="L598:N598" si="1666">IFERROR(K598*$D598,0)</f>
        <v>685712</v>
      </c>
      <c r="M598" s="404">
        <v>1500</v>
      </c>
      <c r="N598" s="387">
        <f t="shared" si="1666"/>
        <v>6000</v>
      </c>
      <c r="O598" s="404">
        <v>32200</v>
      </c>
      <c r="P598" s="387">
        <f t="shared" ref="P598:R598" si="1667">IFERROR(O598*$D598,0)</f>
        <v>128800</v>
      </c>
      <c r="Q598" s="404">
        <v>32200</v>
      </c>
      <c r="R598" s="387">
        <f t="shared" si="1667"/>
        <v>128800</v>
      </c>
    </row>
    <row r="599" spans="1:18" s="353" customFormat="1" ht="25.5" hidden="1" outlineLevel="1">
      <c r="A599" s="211">
        <v>29</v>
      </c>
      <c r="B599" s="359" t="s">
        <v>1909</v>
      </c>
      <c r="C599" s="208"/>
      <c r="D599" s="243"/>
      <c r="E599" s="385"/>
      <c r="F599" s="385"/>
      <c r="G599" s="404"/>
      <c r="H599" s="404">
        <f t="shared" si="1578"/>
        <v>0</v>
      </c>
      <c r="I599" s="404"/>
      <c r="J599" s="387">
        <f t="shared" ref="J599" si="1668">IFERROR(I599*$D599,0)</f>
        <v>0</v>
      </c>
      <c r="K599" s="404">
        <v>0</v>
      </c>
      <c r="L599" s="387">
        <f t="shared" ref="L599:N599" si="1669">IFERROR(K599*$D599,0)</f>
        <v>0</v>
      </c>
      <c r="M599" s="404"/>
      <c r="N599" s="387">
        <f t="shared" si="1669"/>
        <v>0</v>
      </c>
      <c r="O599" s="404"/>
      <c r="P599" s="387">
        <f t="shared" ref="P599:R599" si="1670">IFERROR(O599*$D599,0)</f>
        <v>0</v>
      </c>
      <c r="Q599" s="404"/>
      <c r="R599" s="387">
        <f t="shared" si="1670"/>
        <v>0</v>
      </c>
    </row>
    <row r="600" spans="1:18" s="353" customFormat="1" hidden="1" outlineLevel="1">
      <c r="A600" s="211"/>
      <c r="B600" s="215" t="s">
        <v>1296</v>
      </c>
      <c r="C600" s="208" t="s">
        <v>1294</v>
      </c>
      <c r="D600" s="221" t="s">
        <v>1409</v>
      </c>
      <c r="E600" s="385"/>
      <c r="F600" s="385"/>
      <c r="G600" s="404"/>
      <c r="H600" s="404">
        <f t="shared" si="1578"/>
        <v>0</v>
      </c>
      <c r="I600" s="404">
        <v>44100</v>
      </c>
      <c r="J600" s="387">
        <f t="shared" ref="J600" si="1671">IFERROR(I600*$D600,0)</f>
        <v>0</v>
      </c>
      <c r="K600" s="404">
        <v>18999</v>
      </c>
      <c r="L600" s="387">
        <f t="shared" ref="L600:N600" si="1672">IFERROR(K600*$D600,0)</f>
        <v>0</v>
      </c>
      <c r="M600" s="404"/>
      <c r="N600" s="387">
        <f t="shared" si="1672"/>
        <v>0</v>
      </c>
      <c r="O600" s="404">
        <v>22500</v>
      </c>
      <c r="P600" s="387">
        <f t="shared" ref="P600:R600" si="1673">IFERROR(O600*$D600,0)</f>
        <v>0</v>
      </c>
      <c r="Q600" s="404">
        <v>22500</v>
      </c>
      <c r="R600" s="387">
        <f t="shared" si="1673"/>
        <v>0</v>
      </c>
    </row>
    <row r="601" spans="1:18" s="353" customFormat="1" hidden="1" outlineLevel="1">
      <c r="A601" s="211"/>
      <c r="B601" s="215" t="s">
        <v>1297</v>
      </c>
      <c r="C601" s="208" t="s">
        <v>1294</v>
      </c>
      <c r="D601" s="221" t="s">
        <v>1409</v>
      </c>
      <c r="E601" s="385"/>
      <c r="F601" s="385"/>
      <c r="G601" s="404"/>
      <c r="H601" s="404">
        <f t="shared" si="1578"/>
        <v>0</v>
      </c>
      <c r="I601" s="404">
        <v>58800</v>
      </c>
      <c r="J601" s="387">
        <f t="shared" ref="J601" si="1674">IFERROR(I601*$D601,0)</f>
        <v>0</v>
      </c>
      <c r="K601" s="404">
        <v>34387.5</v>
      </c>
      <c r="L601" s="387">
        <f t="shared" ref="L601:N601" si="1675">IFERROR(K601*$D601,0)</f>
        <v>0</v>
      </c>
      <c r="M601" s="404"/>
      <c r="N601" s="387">
        <f t="shared" si="1675"/>
        <v>0</v>
      </c>
      <c r="O601" s="404">
        <v>45500</v>
      </c>
      <c r="P601" s="387">
        <f t="shared" ref="P601:R601" si="1676">IFERROR(O601*$D601,0)</f>
        <v>0</v>
      </c>
      <c r="Q601" s="404">
        <v>45500</v>
      </c>
      <c r="R601" s="387">
        <f t="shared" si="1676"/>
        <v>0</v>
      </c>
    </row>
    <row r="602" spans="1:18" s="353" customFormat="1" hidden="1" outlineLevel="1">
      <c r="A602" s="211"/>
      <c r="B602" s="215" t="s">
        <v>1298</v>
      </c>
      <c r="C602" s="208" t="s">
        <v>1294</v>
      </c>
      <c r="D602" s="221" t="s">
        <v>1409</v>
      </c>
      <c r="E602" s="385"/>
      <c r="F602" s="385"/>
      <c r="G602" s="404"/>
      <c r="H602" s="404">
        <f t="shared" si="1578"/>
        <v>0</v>
      </c>
      <c r="I602" s="404">
        <v>75075</v>
      </c>
      <c r="J602" s="387">
        <f t="shared" ref="J602" si="1677">IFERROR(I602*$D602,0)</f>
        <v>0</v>
      </c>
      <c r="K602" s="404">
        <v>44364</v>
      </c>
      <c r="L602" s="387">
        <f t="shared" ref="L602:N602" si="1678">IFERROR(K602*$D602,0)</f>
        <v>0</v>
      </c>
      <c r="M602" s="404"/>
      <c r="N602" s="387">
        <f t="shared" si="1678"/>
        <v>0</v>
      </c>
      <c r="O602" s="404">
        <v>110000</v>
      </c>
      <c r="P602" s="387">
        <f t="shared" ref="P602:R602" si="1679">IFERROR(O602*$D602,0)</f>
        <v>0</v>
      </c>
      <c r="Q602" s="404">
        <v>110000</v>
      </c>
      <c r="R602" s="387">
        <f t="shared" si="1679"/>
        <v>0</v>
      </c>
    </row>
    <row r="603" spans="1:18" s="353" customFormat="1" collapsed="1">
      <c r="A603" s="211"/>
      <c r="B603" s="376" t="s">
        <v>1420</v>
      </c>
      <c r="C603" s="208"/>
      <c r="D603" s="243"/>
      <c r="E603" s="385"/>
      <c r="F603" s="390">
        <f>SUM(F571:F602)</f>
        <v>331614</v>
      </c>
      <c r="G603" s="383"/>
      <c r="H603" s="405">
        <f>SUM(H571:H602)</f>
        <v>515260</v>
      </c>
      <c r="I603" s="383"/>
      <c r="J603" s="405">
        <f>SUM(J571:J602)</f>
        <v>480900</v>
      </c>
      <c r="K603" s="383"/>
      <c r="L603" s="405">
        <f>SUM(L571:L602)</f>
        <v>957381</v>
      </c>
      <c r="M603" s="383"/>
      <c r="N603" s="405">
        <f>SUM(N571:N602)</f>
        <v>89000</v>
      </c>
      <c r="O603" s="383"/>
      <c r="P603" s="405">
        <f>SUM(P571:P602)</f>
        <v>229750</v>
      </c>
      <c r="Q603" s="383"/>
      <c r="R603" s="405">
        <f>SUM(R571:R602)</f>
        <v>229750</v>
      </c>
    </row>
    <row r="604" spans="1:18" s="353" customFormat="1">
      <c r="A604" s="211"/>
      <c r="B604" s="375"/>
      <c r="C604" s="208"/>
      <c r="D604" s="243"/>
      <c r="E604" s="385"/>
      <c r="F604" s="385"/>
      <c r="G604" s="404"/>
      <c r="H604" s="404"/>
      <c r="I604" s="404"/>
      <c r="J604" s="387"/>
      <c r="K604" s="404"/>
      <c r="L604" s="387"/>
      <c r="M604" s="404"/>
      <c r="N604" s="387"/>
      <c r="O604" s="404"/>
      <c r="P604" s="387"/>
      <c r="Q604" s="404"/>
      <c r="R604" s="387"/>
    </row>
    <row r="605" spans="1:18" s="353" customFormat="1">
      <c r="A605" s="282" t="s">
        <v>27</v>
      </c>
      <c r="B605" s="377" t="s">
        <v>1622</v>
      </c>
      <c r="C605" s="208"/>
      <c r="D605" s="243"/>
      <c r="E605" s="385"/>
      <c r="F605" s="385"/>
      <c r="G605" s="404"/>
      <c r="H605" s="404"/>
      <c r="I605" s="404"/>
      <c r="J605" s="387"/>
      <c r="K605" s="404"/>
      <c r="L605" s="387"/>
      <c r="M605" s="404"/>
      <c r="N605" s="387"/>
      <c r="O605" s="404"/>
      <c r="P605" s="387"/>
      <c r="Q605" s="404"/>
      <c r="R605" s="387"/>
    </row>
    <row r="606" spans="1:18" s="353" customFormat="1" ht="51" hidden="1" outlineLevel="1">
      <c r="A606" s="211">
        <v>30</v>
      </c>
      <c r="B606" s="210" t="s">
        <v>1623</v>
      </c>
      <c r="C606" s="208"/>
      <c r="D606" s="243"/>
      <c r="E606" s="385"/>
      <c r="F606" s="385"/>
      <c r="G606" s="404"/>
      <c r="H606" s="404"/>
      <c r="I606" s="404"/>
      <c r="J606" s="387"/>
      <c r="K606" s="404"/>
      <c r="L606" s="387"/>
      <c r="M606" s="404"/>
      <c r="N606" s="387"/>
      <c r="O606" s="404"/>
      <c r="P606" s="387"/>
      <c r="Q606" s="404"/>
      <c r="R606" s="387"/>
    </row>
    <row r="607" spans="1:18" s="353" customFormat="1" hidden="1" outlineLevel="1">
      <c r="A607" s="282"/>
      <c r="B607" s="377"/>
      <c r="C607" s="208"/>
      <c r="D607" s="243"/>
      <c r="E607" s="385"/>
      <c r="F607" s="385"/>
      <c r="G607" s="404"/>
      <c r="H607" s="404"/>
      <c r="I607" s="404"/>
      <c r="J607" s="387"/>
      <c r="K607" s="404"/>
      <c r="L607" s="387"/>
      <c r="M607" s="404"/>
      <c r="N607" s="387"/>
      <c r="O607" s="404"/>
      <c r="P607" s="387"/>
      <c r="Q607" s="404"/>
      <c r="R607" s="387"/>
    </row>
    <row r="608" spans="1:18" s="353" customFormat="1" hidden="1" outlineLevel="1">
      <c r="A608" s="282"/>
      <c r="B608" s="377" t="s">
        <v>1624</v>
      </c>
      <c r="C608" s="208"/>
      <c r="D608" s="243"/>
      <c r="E608" s="385"/>
      <c r="F608" s="385"/>
      <c r="G608" s="404"/>
      <c r="H608" s="404"/>
      <c r="I608" s="404"/>
      <c r="J608" s="387"/>
      <c r="K608" s="404"/>
      <c r="L608" s="387"/>
      <c r="M608" s="404"/>
      <c r="N608" s="387"/>
      <c r="O608" s="404"/>
      <c r="P608" s="387"/>
      <c r="Q608" s="404"/>
      <c r="R608" s="387"/>
    </row>
    <row r="609" spans="1:18" s="353" customFormat="1" hidden="1" outlineLevel="1">
      <c r="A609" s="282"/>
      <c r="B609" s="355" t="s">
        <v>1299</v>
      </c>
      <c r="C609" s="211" t="s">
        <v>1127</v>
      </c>
      <c r="D609" s="433">
        <v>150</v>
      </c>
      <c r="E609" s="385">
        <v>148.5</v>
      </c>
      <c r="F609" s="385">
        <f t="shared" ref="F609" si="1680">IFERROR(E609*$D609,0)</f>
        <v>22275</v>
      </c>
      <c r="G609" s="404">
        <v>165</v>
      </c>
      <c r="H609" s="404">
        <f t="shared" ref="H609:H638" si="1681">IFERROR(G609*$D609,0)</f>
        <v>24750</v>
      </c>
      <c r="I609" s="404">
        <v>436.99999999999994</v>
      </c>
      <c r="J609" s="387">
        <f t="shared" ref="J609" si="1682">IFERROR(I609*$D609,0)</f>
        <v>65549.999999999985</v>
      </c>
      <c r="K609" s="404">
        <v>550</v>
      </c>
      <c r="L609" s="387">
        <f t="shared" ref="L609:N609" si="1683">IFERROR(K609*$D609,0)</f>
        <v>82500</v>
      </c>
      <c r="M609" s="404">
        <v>389</v>
      </c>
      <c r="N609" s="387">
        <f t="shared" si="1683"/>
        <v>58350</v>
      </c>
      <c r="O609" s="404">
        <v>485</v>
      </c>
      <c r="P609" s="387">
        <f t="shared" ref="P609:R609" si="1684">IFERROR(O609*$D609,0)</f>
        <v>72750</v>
      </c>
      <c r="Q609" s="404">
        <v>485</v>
      </c>
      <c r="R609" s="387">
        <f t="shared" si="1684"/>
        <v>72750</v>
      </c>
    </row>
    <row r="610" spans="1:18" s="353" customFormat="1" hidden="1" outlineLevel="1">
      <c r="A610" s="282"/>
      <c r="B610" s="355" t="s">
        <v>1300</v>
      </c>
      <c r="C610" s="211" t="s">
        <v>1127</v>
      </c>
      <c r="D610" s="433">
        <v>80</v>
      </c>
      <c r="E610" s="385">
        <v>162</v>
      </c>
      <c r="F610" s="385">
        <f t="shared" ref="F610" si="1685">IFERROR(E610*$D610,0)</f>
        <v>12960</v>
      </c>
      <c r="G610" s="404">
        <v>180</v>
      </c>
      <c r="H610" s="404">
        <f t="shared" si="1681"/>
        <v>14400</v>
      </c>
      <c r="I610" s="404">
        <v>459.99999999999994</v>
      </c>
      <c r="J610" s="387">
        <f t="shared" ref="J610" si="1686">IFERROR(I610*$D610,0)</f>
        <v>36799.999999999993</v>
      </c>
      <c r="K610" s="404">
        <v>585.5</v>
      </c>
      <c r="L610" s="387">
        <f t="shared" ref="L610:N610" si="1687">IFERROR(K610*$D610,0)</f>
        <v>46840</v>
      </c>
      <c r="M610" s="404">
        <v>474</v>
      </c>
      <c r="N610" s="387">
        <f t="shared" si="1687"/>
        <v>37920</v>
      </c>
      <c r="O610" s="404">
        <v>570</v>
      </c>
      <c r="P610" s="387">
        <f t="shared" ref="P610:R610" si="1688">IFERROR(O610*$D610,0)</f>
        <v>45600</v>
      </c>
      <c r="Q610" s="404">
        <v>570</v>
      </c>
      <c r="R610" s="387">
        <f t="shared" si="1688"/>
        <v>45600</v>
      </c>
    </row>
    <row r="611" spans="1:18" s="353" customFormat="1" hidden="1" outlineLevel="1">
      <c r="A611" s="282"/>
      <c r="B611" s="355" t="s">
        <v>1301</v>
      </c>
      <c r="C611" s="211" t="s">
        <v>1127</v>
      </c>
      <c r="D611" s="433">
        <v>35</v>
      </c>
      <c r="E611" s="385">
        <v>225</v>
      </c>
      <c r="F611" s="385">
        <f t="shared" ref="F611" si="1689">IFERROR(E611*$D611,0)</f>
        <v>7875</v>
      </c>
      <c r="G611" s="404">
        <v>250</v>
      </c>
      <c r="H611" s="404">
        <f t="shared" si="1681"/>
        <v>8750</v>
      </c>
      <c r="I611" s="404">
        <v>494.49999999999994</v>
      </c>
      <c r="J611" s="387">
        <f t="shared" ref="J611" si="1690">IFERROR(I611*$D611,0)</f>
        <v>17307.499999999996</v>
      </c>
      <c r="K611" s="404">
        <v>742.5</v>
      </c>
      <c r="L611" s="387">
        <f t="shared" ref="L611:N611" si="1691">IFERROR(K611*$D611,0)</f>
        <v>25987.5</v>
      </c>
      <c r="M611" s="404">
        <v>912</v>
      </c>
      <c r="N611" s="387">
        <f t="shared" si="1691"/>
        <v>31920</v>
      </c>
      <c r="O611" s="404">
        <v>710</v>
      </c>
      <c r="P611" s="387">
        <f t="shared" ref="P611:R611" si="1692">IFERROR(O611*$D611,0)</f>
        <v>24850</v>
      </c>
      <c r="Q611" s="404">
        <v>710</v>
      </c>
      <c r="R611" s="387">
        <f t="shared" si="1692"/>
        <v>24850</v>
      </c>
    </row>
    <row r="612" spans="1:18" s="353" customFormat="1" hidden="1" outlineLevel="1">
      <c r="A612" s="282"/>
      <c r="B612" s="355" t="s">
        <v>1302</v>
      </c>
      <c r="C612" s="211" t="s">
        <v>1127</v>
      </c>
      <c r="D612" s="433">
        <v>35</v>
      </c>
      <c r="E612" s="385">
        <v>360</v>
      </c>
      <c r="F612" s="385">
        <f t="shared" ref="F612" si="1693">IFERROR(E612*$D612,0)</f>
        <v>12600</v>
      </c>
      <c r="G612" s="404">
        <v>400</v>
      </c>
      <c r="H612" s="404">
        <f t="shared" si="1681"/>
        <v>14000</v>
      </c>
      <c r="I612" s="404">
        <v>690</v>
      </c>
      <c r="J612" s="387">
        <f t="shared" ref="J612" si="1694">IFERROR(I612*$D612,0)</f>
        <v>24150</v>
      </c>
      <c r="K612" s="404">
        <v>1071</v>
      </c>
      <c r="L612" s="387">
        <f t="shared" ref="L612:N612" si="1695">IFERROR(K612*$D612,0)</f>
        <v>37485</v>
      </c>
      <c r="M612" s="404">
        <v>1033</v>
      </c>
      <c r="N612" s="387">
        <f t="shared" si="1695"/>
        <v>36155</v>
      </c>
      <c r="O612" s="404">
        <v>880</v>
      </c>
      <c r="P612" s="387">
        <f t="shared" ref="P612:R612" si="1696">IFERROR(O612*$D612,0)</f>
        <v>30800</v>
      </c>
      <c r="Q612" s="404">
        <v>880</v>
      </c>
      <c r="R612" s="387">
        <f t="shared" si="1696"/>
        <v>30800</v>
      </c>
    </row>
    <row r="613" spans="1:18" s="353" customFormat="1" hidden="1" outlineLevel="1">
      <c r="A613" s="282"/>
      <c r="B613" s="355" t="s">
        <v>1303</v>
      </c>
      <c r="C613" s="211" t="s">
        <v>1127</v>
      </c>
      <c r="D613" s="433">
        <v>21</v>
      </c>
      <c r="E613" s="385">
        <v>486</v>
      </c>
      <c r="F613" s="385">
        <f t="shared" ref="F613" si="1697">IFERROR(E613*$D613,0)</f>
        <v>10206</v>
      </c>
      <c r="G613" s="404">
        <v>540</v>
      </c>
      <c r="H613" s="404">
        <f t="shared" si="1681"/>
        <v>11340</v>
      </c>
      <c r="I613" s="404">
        <v>862.49999999999989</v>
      </c>
      <c r="J613" s="387">
        <f t="shared" ref="J613" si="1698">IFERROR(I613*$D613,0)</f>
        <v>18112.499999999996</v>
      </c>
      <c r="K613" s="404">
        <v>1214</v>
      </c>
      <c r="L613" s="387">
        <f t="shared" ref="L613:N613" si="1699">IFERROR(K613*$D613,0)</f>
        <v>25494</v>
      </c>
      <c r="M613" s="404">
        <v>1519</v>
      </c>
      <c r="N613" s="387">
        <f t="shared" si="1699"/>
        <v>31899</v>
      </c>
      <c r="O613" s="404">
        <v>975</v>
      </c>
      <c r="P613" s="387">
        <f t="shared" ref="P613:R613" si="1700">IFERROR(O613*$D613,0)</f>
        <v>20475</v>
      </c>
      <c r="Q613" s="404">
        <v>975</v>
      </c>
      <c r="R613" s="387">
        <f t="shared" si="1700"/>
        <v>20475</v>
      </c>
    </row>
    <row r="614" spans="1:18" s="353" customFormat="1" hidden="1" outlineLevel="1">
      <c r="A614" s="282"/>
      <c r="B614" s="355" t="s">
        <v>1304</v>
      </c>
      <c r="C614" s="211" t="s">
        <v>1127</v>
      </c>
      <c r="D614" s="433">
        <v>19</v>
      </c>
      <c r="E614" s="385">
        <v>810</v>
      </c>
      <c r="F614" s="385">
        <f t="shared" ref="F614" si="1701">IFERROR(E614*$D614,0)</f>
        <v>15390</v>
      </c>
      <c r="G614" s="404">
        <v>900</v>
      </c>
      <c r="H614" s="404">
        <f t="shared" si="1681"/>
        <v>17100</v>
      </c>
      <c r="I614" s="404">
        <v>1437.5</v>
      </c>
      <c r="J614" s="387">
        <f t="shared" ref="J614" si="1702">IFERROR(I614*$D614,0)</f>
        <v>27312.5</v>
      </c>
      <c r="K614" s="404">
        <v>2213.5</v>
      </c>
      <c r="L614" s="387">
        <f t="shared" ref="L614:N614" si="1703">IFERROR(K614*$D614,0)</f>
        <v>42056.5</v>
      </c>
      <c r="M614" s="404">
        <v>1823</v>
      </c>
      <c r="N614" s="387">
        <f t="shared" si="1703"/>
        <v>34637</v>
      </c>
      <c r="O614" s="404">
        <v>1130</v>
      </c>
      <c r="P614" s="387">
        <f t="shared" ref="P614:R614" si="1704">IFERROR(O614*$D614,0)</f>
        <v>21470</v>
      </c>
      <c r="Q614" s="404">
        <v>1130</v>
      </c>
      <c r="R614" s="387">
        <f t="shared" si="1704"/>
        <v>21470</v>
      </c>
    </row>
    <row r="615" spans="1:18" s="353" customFormat="1" hidden="1" outlineLevel="1">
      <c r="A615" s="282"/>
      <c r="B615" s="355" t="s">
        <v>1305</v>
      </c>
      <c r="C615" s="211" t="s">
        <v>1127</v>
      </c>
      <c r="D615" s="433">
        <v>15</v>
      </c>
      <c r="E615" s="385">
        <v>1080</v>
      </c>
      <c r="F615" s="385">
        <f t="shared" ref="F615" si="1705">IFERROR(E615*$D615,0)</f>
        <v>16200</v>
      </c>
      <c r="G615" s="404">
        <v>1200</v>
      </c>
      <c r="H615" s="404">
        <f t="shared" si="1681"/>
        <v>18000</v>
      </c>
      <c r="I615" s="404">
        <v>2760</v>
      </c>
      <c r="J615" s="387">
        <f t="shared" ref="J615" si="1706">IFERROR(I615*$D615,0)</f>
        <v>41400</v>
      </c>
      <c r="K615" s="404">
        <v>5355</v>
      </c>
      <c r="L615" s="387">
        <f t="shared" ref="L615:N615" si="1707">IFERROR(K615*$D615,0)</f>
        <v>80325</v>
      </c>
      <c r="M615" s="404">
        <v>3402</v>
      </c>
      <c r="N615" s="387">
        <f t="shared" si="1707"/>
        <v>51030</v>
      </c>
      <c r="O615" s="404">
        <v>1260</v>
      </c>
      <c r="P615" s="387">
        <f t="shared" ref="P615:R615" si="1708">IFERROR(O615*$D615,0)</f>
        <v>18900</v>
      </c>
      <c r="Q615" s="404">
        <v>1260</v>
      </c>
      <c r="R615" s="387">
        <f t="shared" si="1708"/>
        <v>18900</v>
      </c>
    </row>
    <row r="616" spans="1:18" s="353" customFormat="1" hidden="1" outlineLevel="1">
      <c r="A616" s="282"/>
      <c r="B616" s="355"/>
      <c r="C616" s="208"/>
      <c r="D616" s="243"/>
      <c r="E616" s="385"/>
      <c r="F616" s="385"/>
      <c r="G616" s="404"/>
      <c r="H616" s="404">
        <f t="shared" si="1681"/>
        <v>0</v>
      </c>
      <c r="I616" s="404"/>
      <c r="J616" s="387">
        <f t="shared" ref="J616" si="1709">IFERROR(I616*$D616,0)</f>
        <v>0</v>
      </c>
      <c r="K616" s="404">
        <v>0</v>
      </c>
      <c r="L616" s="387">
        <f t="shared" ref="L616:N616" si="1710">IFERROR(K616*$D616,0)</f>
        <v>0</v>
      </c>
      <c r="M616" s="404"/>
      <c r="N616" s="387">
        <f t="shared" si="1710"/>
        <v>0</v>
      </c>
      <c r="O616" s="404"/>
      <c r="P616" s="387">
        <f t="shared" ref="P616:R616" si="1711">IFERROR(O616*$D616,0)</f>
        <v>0</v>
      </c>
      <c r="Q616" s="404"/>
      <c r="R616" s="387">
        <f t="shared" si="1711"/>
        <v>0</v>
      </c>
    </row>
    <row r="617" spans="1:18" s="353" customFormat="1" ht="76.5" hidden="1" outlineLevel="1">
      <c r="A617" s="211">
        <v>31</v>
      </c>
      <c r="B617" s="210" t="s">
        <v>1625</v>
      </c>
      <c r="C617" s="208"/>
      <c r="D617" s="243"/>
      <c r="E617" s="385"/>
      <c r="F617" s="385"/>
      <c r="G617" s="404"/>
      <c r="H617" s="404">
        <f t="shared" si="1681"/>
        <v>0</v>
      </c>
      <c r="I617" s="404"/>
      <c r="J617" s="387">
        <f t="shared" ref="J617" si="1712">IFERROR(I617*$D617,0)</f>
        <v>0</v>
      </c>
      <c r="K617" s="404">
        <v>0</v>
      </c>
      <c r="L617" s="387">
        <f t="shared" ref="L617:N617" si="1713">IFERROR(K617*$D617,0)</f>
        <v>0</v>
      </c>
      <c r="M617" s="404"/>
      <c r="N617" s="387">
        <f t="shared" si="1713"/>
        <v>0</v>
      </c>
      <c r="O617" s="404"/>
      <c r="P617" s="387">
        <f t="shared" ref="P617:R617" si="1714">IFERROR(O617*$D617,0)</f>
        <v>0</v>
      </c>
      <c r="Q617" s="404"/>
      <c r="R617" s="387">
        <f t="shared" si="1714"/>
        <v>0</v>
      </c>
    </row>
    <row r="618" spans="1:18" s="353" customFormat="1" ht="127.5" hidden="1" outlineLevel="1">
      <c r="A618" s="211"/>
      <c r="B618" s="210" t="s">
        <v>1626</v>
      </c>
      <c r="C618" s="208"/>
      <c r="D618" s="243"/>
      <c r="E618" s="385"/>
      <c r="F618" s="385"/>
      <c r="G618" s="404"/>
      <c r="H618" s="404">
        <f t="shared" si="1681"/>
        <v>0</v>
      </c>
      <c r="I618" s="404"/>
      <c r="J618" s="387">
        <f t="shared" ref="J618" si="1715">IFERROR(I618*$D618,0)</f>
        <v>0</v>
      </c>
      <c r="K618" s="404">
        <v>0</v>
      </c>
      <c r="L618" s="387">
        <f t="shared" ref="L618:N618" si="1716">IFERROR(K618*$D618,0)</f>
        <v>0</v>
      </c>
      <c r="M618" s="404"/>
      <c r="N618" s="387">
        <f t="shared" si="1716"/>
        <v>0</v>
      </c>
      <c r="O618" s="404"/>
      <c r="P618" s="387">
        <f t="shared" ref="P618:R618" si="1717">IFERROR(O618*$D618,0)</f>
        <v>0</v>
      </c>
      <c r="Q618" s="404"/>
      <c r="R618" s="387">
        <f t="shared" si="1717"/>
        <v>0</v>
      </c>
    </row>
    <row r="619" spans="1:18" s="353" customFormat="1" hidden="1" outlineLevel="1">
      <c r="A619" s="211"/>
      <c r="B619" s="231"/>
      <c r="C619" s="208"/>
      <c r="D619" s="243"/>
      <c r="E619" s="385"/>
      <c r="F619" s="385"/>
      <c r="G619" s="404"/>
      <c r="H619" s="404">
        <f t="shared" si="1681"/>
        <v>0</v>
      </c>
      <c r="I619" s="404"/>
      <c r="J619" s="387">
        <f t="shared" ref="J619" si="1718">IFERROR(I619*$D619,0)</f>
        <v>0</v>
      </c>
      <c r="K619" s="404">
        <v>0</v>
      </c>
      <c r="L619" s="387">
        <f t="shared" ref="L619:N619" si="1719">IFERROR(K619*$D619,0)</f>
        <v>0</v>
      </c>
      <c r="M619" s="404"/>
      <c r="N619" s="387">
        <f t="shared" si="1719"/>
        <v>0</v>
      </c>
      <c r="O619" s="404"/>
      <c r="P619" s="387">
        <f t="shared" ref="P619:R619" si="1720">IFERROR(O619*$D619,0)</f>
        <v>0</v>
      </c>
      <c r="Q619" s="404"/>
      <c r="R619" s="387">
        <f t="shared" si="1720"/>
        <v>0</v>
      </c>
    </row>
    <row r="620" spans="1:18" s="353" customFormat="1" hidden="1" outlineLevel="1">
      <c r="A620" s="211"/>
      <c r="B620" s="355" t="s">
        <v>1299</v>
      </c>
      <c r="C620" s="211" t="s">
        <v>1127</v>
      </c>
      <c r="D620" s="433">
        <v>250</v>
      </c>
      <c r="E620" s="385">
        <v>148.5</v>
      </c>
      <c r="F620" s="385">
        <f t="shared" ref="F620" si="1721">IFERROR(E620*$D620,0)</f>
        <v>37125</v>
      </c>
      <c r="G620" s="404">
        <v>165</v>
      </c>
      <c r="H620" s="404">
        <f t="shared" si="1681"/>
        <v>41250</v>
      </c>
      <c r="I620" s="404">
        <v>540.5</v>
      </c>
      <c r="J620" s="387">
        <f t="shared" ref="J620" si="1722">IFERROR(I620*$D620,0)</f>
        <v>135125</v>
      </c>
      <c r="K620" s="404">
        <v>550</v>
      </c>
      <c r="L620" s="387">
        <f t="shared" ref="L620:N620" si="1723">IFERROR(K620*$D620,0)</f>
        <v>137500</v>
      </c>
      <c r="M620" s="404">
        <v>389</v>
      </c>
      <c r="N620" s="387">
        <f t="shared" si="1723"/>
        <v>97250</v>
      </c>
      <c r="O620" s="404">
        <v>545</v>
      </c>
      <c r="P620" s="387">
        <f t="shared" ref="P620:R620" si="1724">IFERROR(O620*$D620,0)</f>
        <v>136250</v>
      </c>
      <c r="Q620" s="404">
        <v>545</v>
      </c>
      <c r="R620" s="387">
        <f t="shared" si="1724"/>
        <v>136250</v>
      </c>
    </row>
    <row r="621" spans="1:18" s="353" customFormat="1" hidden="1" outlineLevel="1">
      <c r="A621" s="211"/>
      <c r="B621" s="355" t="s">
        <v>1300</v>
      </c>
      <c r="C621" s="211" t="s">
        <v>1127</v>
      </c>
      <c r="D621" s="433">
        <v>20</v>
      </c>
      <c r="E621" s="385">
        <v>162</v>
      </c>
      <c r="F621" s="385">
        <f t="shared" ref="F621" si="1725">IFERROR(E621*$D621,0)</f>
        <v>3240</v>
      </c>
      <c r="G621" s="404">
        <v>180</v>
      </c>
      <c r="H621" s="404">
        <f t="shared" si="1681"/>
        <v>3600</v>
      </c>
      <c r="I621" s="404">
        <v>563.5</v>
      </c>
      <c r="J621" s="387">
        <f t="shared" ref="J621" si="1726">IFERROR(I621*$D621,0)</f>
        <v>11270</v>
      </c>
      <c r="K621" s="404">
        <v>585.5</v>
      </c>
      <c r="L621" s="387">
        <f t="shared" ref="L621:N621" si="1727">IFERROR(K621*$D621,0)</f>
        <v>11710</v>
      </c>
      <c r="M621" s="404">
        <v>474</v>
      </c>
      <c r="N621" s="387">
        <f t="shared" si="1727"/>
        <v>9480</v>
      </c>
      <c r="O621" s="404">
        <v>588</v>
      </c>
      <c r="P621" s="387">
        <f t="shared" ref="P621:R621" si="1728">IFERROR(O621*$D621,0)</f>
        <v>11760</v>
      </c>
      <c r="Q621" s="404">
        <v>588</v>
      </c>
      <c r="R621" s="387">
        <f t="shared" si="1728"/>
        <v>11760</v>
      </c>
    </row>
    <row r="622" spans="1:18" s="353" customFormat="1" hidden="1" outlineLevel="1">
      <c r="A622" s="211"/>
      <c r="B622" s="355" t="s">
        <v>1301</v>
      </c>
      <c r="C622" s="211" t="s">
        <v>1127</v>
      </c>
      <c r="D622" s="433">
        <v>15</v>
      </c>
      <c r="E622" s="385">
        <v>225</v>
      </c>
      <c r="F622" s="385">
        <f t="shared" ref="F622" si="1729">IFERROR(E622*$D622,0)</f>
        <v>3375</v>
      </c>
      <c r="G622" s="404">
        <v>250</v>
      </c>
      <c r="H622" s="404">
        <f t="shared" si="1681"/>
        <v>3750</v>
      </c>
      <c r="I622" s="404">
        <v>598</v>
      </c>
      <c r="J622" s="387">
        <f t="shared" ref="J622" si="1730">IFERROR(I622*$D622,0)</f>
        <v>8970</v>
      </c>
      <c r="K622" s="404">
        <v>742.5</v>
      </c>
      <c r="L622" s="387">
        <f t="shared" ref="L622:N622" si="1731">IFERROR(K622*$D622,0)</f>
        <v>11137.5</v>
      </c>
      <c r="M622" s="404">
        <v>912</v>
      </c>
      <c r="N622" s="387">
        <f t="shared" si="1731"/>
        <v>13680</v>
      </c>
      <c r="O622" s="404">
        <v>755</v>
      </c>
      <c r="P622" s="387">
        <f t="shared" ref="P622:R622" si="1732">IFERROR(O622*$D622,0)</f>
        <v>11325</v>
      </c>
      <c r="Q622" s="404">
        <v>755</v>
      </c>
      <c r="R622" s="387">
        <f t="shared" si="1732"/>
        <v>11325</v>
      </c>
    </row>
    <row r="623" spans="1:18" s="353" customFormat="1" hidden="1" outlineLevel="1">
      <c r="A623" s="211"/>
      <c r="B623" s="355"/>
      <c r="C623" s="211"/>
      <c r="D623" s="243"/>
      <c r="E623" s="385"/>
      <c r="F623" s="385"/>
      <c r="G623" s="404"/>
      <c r="H623" s="404">
        <f t="shared" si="1681"/>
        <v>0</v>
      </c>
      <c r="I623" s="404"/>
      <c r="J623" s="387">
        <f t="shared" ref="J623" si="1733">IFERROR(I623*$D623,0)</f>
        <v>0</v>
      </c>
      <c r="K623" s="404">
        <v>0</v>
      </c>
      <c r="L623" s="387">
        <f t="shared" ref="L623:N623" si="1734">IFERROR(K623*$D623,0)</f>
        <v>0</v>
      </c>
      <c r="M623" s="404"/>
      <c r="N623" s="387">
        <f t="shared" si="1734"/>
        <v>0</v>
      </c>
      <c r="O623" s="404"/>
      <c r="P623" s="387">
        <f t="shared" ref="P623:R623" si="1735">IFERROR(O623*$D623,0)</f>
        <v>0</v>
      </c>
      <c r="Q623" s="404"/>
      <c r="R623" s="387">
        <f t="shared" si="1735"/>
        <v>0</v>
      </c>
    </row>
    <row r="624" spans="1:18" s="353" customFormat="1" ht="38.25" hidden="1" outlineLevel="1">
      <c r="A624" s="211">
        <v>32</v>
      </c>
      <c r="B624" s="210" t="s">
        <v>1627</v>
      </c>
      <c r="C624" s="208"/>
      <c r="D624" s="243"/>
      <c r="E624" s="385"/>
      <c r="F624" s="385"/>
      <c r="G624" s="404"/>
      <c r="H624" s="404">
        <f t="shared" si="1681"/>
        <v>0</v>
      </c>
      <c r="I624" s="404"/>
      <c r="J624" s="387">
        <f t="shared" ref="J624" si="1736">IFERROR(I624*$D624,0)</f>
        <v>0</v>
      </c>
      <c r="K624" s="404">
        <v>0</v>
      </c>
      <c r="L624" s="387">
        <f t="shared" ref="L624:N624" si="1737">IFERROR(K624*$D624,0)</f>
        <v>0</v>
      </c>
      <c r="M624" s="404"/>
      <c r="N624" s="387">
        <f t="shared" si="1737"/>
        <v>0</v>
      </c>
      <c r="O624" s="404"/>
      <c r="P624" s="387">
        <f t="shared" ref="P624:R624" si="1738">IFERROR(O624*$D624,0)</f>
        <v>0</v>
      </c>
      <c r="Q624" s="404"/>
      <c r="R624" s="387">
        <f t="shared" si="1738"/>
        <v>0</v>
      </c>
    </row>
    <row r="625" spans="1:18" s="353" customFormat="1" hidden="1" outlineLevel="1">
      <c r="A625" s="211"/>
      <c r="B625" s="355"/>
      <c r="C625" s="208"/>
      <c r="D625" s="243"/>
      <c r="E625" s="385"/>
      <c r="F625" s="385"/>
      <c r="G625" s="404"/>
      <c r="H625" s="404">
        <f t="shared" si="1681"/>
        <v>0</v>
      </c>
      <c r="I625" s="404"/>
      <c r="J625" s="387">
        <f t="shared" ref="J625" si="1739">IFERROR(I625*$D625,0)</f>
        <v>0</v>
      </c>
      <c r="K625" s="404">
        <v>0</v>
      </c>
      <c r="L625" s="387">
        <f t="shared" ref="L625:N625" si="1740">IFERROR(K625*$D625,0)</f>
        <v>0</v>
      </c>
      <c r="M625" s="404"/>
      <c r="N625" s="387">
        <f t="shared" si="1740"/>
        <v>0</v>
      </c>
      <c r="O625" s="404"/>
      <c r="P625" s="387">
        <f t="shared" ref="P625:R625" si="1741">IFERROR(O625*$D625,0)</f>
        <v>0</v>
      </c>
      <c r="Q625" s="404"/>
      <c r="R625" s="387">
        <f t="shared" si="1741"/>
        <v>0</v>
      </c>
    </row>
    <row r="626" spans="1:18" s="353" customFormat="1" hidden="1" outlineLevel="1">
      <c r="A626" s="211"/>
      <c r="B626" s="355" t="s">
        <v>1306</v>
      </c>
      <c r="C626" s="208" t="s">
        <v>1073</v>
      </c>
      <c r="D626" s="221" t="s">
        <v>1409</v>
      </c>
      <c r="E626" s="385"/>
      <c r="F626" s="385"/>
      <c r="G626" s="404">
        <v>3310</v>
      </c>
      <c r="H626" s="404">
        <f t="shared" si="1681"/>
        <v>0</v>
      </c>
      <c r="I626" s="404">
        <v>2070</v>
      </c>
      <c r="J626" s="387">
        <f t="shared" ref="J626" si="1742">IFERROR(I626*$D626,0)</f>
        <v>0</v>
      </c>
      <c r="K626" s="404">
        <v>2356</v>
      </c>
      <c r="L626" s="387">
        <f t="shared" ref="L626:N626" si="1743">IFERROR(K626*$D626,0)</f>
        <v>0</v>
      </c>
      <c r="M626" s="404"/>
      <c r="N626" s="387">
        <f t="shared" si="1743"/>
        <v>0</v>
      </c>
      <c r="O626" s="404">
        <v>4670</v>
      </c>
      <c r="P626" s="387">
        <f t="shared" ref="P626:R626" si="1744">IFERROR(O626*$D626,0)</f>
        <v>0</v>
      </c>
      <c r="Q626" s="404">
        <v>4670</v>
      </c>
      <c r="R626" s="387">
        <f t="shared" si="1744"/>
        <v>0</v>
      </c>
    </row>
    <row r="627" spans="1:18" s="353" customFormat="1" hidden="1" outlineLevel="1">
      <c r="A627" s="211"/>
      <c r="B627" s="355" t="s">
        <v>1307</v>
      </c>
      <c r="C627" s="208" t="s">
        <v>1073</v>
      </c>
      <c r="D627" s="221" t="s">
        <v>1409</v>
      </c>
      <c r="E627" s="385"/>
      <c r="F627" s="385"/>
      <c r="G627" s="404">
        <v>4340</v>
      </c>
      <c r="H627" s="404">
        <f t="shared" si="1681"/>
        <v>0</v>
      </c>
      <c r="I627" s="404">
        <v>2530</v>
      </c>
      <c r="J627" s="387">
        <f t="shared" ref="J627" si="1745">IFERROR(I627*$D627,0)</f>
        <v>0</v>
      </c>
      <c r="K627" s="404">
        <v>3213</v>
      </c>
      <c r="L627" s="387">
        <f t="shared" ref="L627:N627" si="1746">IFERROR(K627*$D627,0)</f>
        <v>0</v>
      </c>
      <c r="M627" s="404"/>
      <c r="N627" s="387">
        <f t="shared" si="1746"/>
        <v>0</v>
      </c>
      <c r="O627" s="404">
        <v>5150</v>
      </c>
      <c r="P627" s="387">
        <f t="shared" ref="P627:R627" si="1747">IFERROR(O627*$D627,0)</f>
        <v>0</v>
      </c>
      <c r="Q627" s="404">
        <v>5150</v>
      </c>
      <c r="R627" s="387">
        <f t="shared" si="1747"/>
        <v>0</v>
      </c>
    </row>
    <row r="628" spans="1:18" s="353" customFormat="1" hidden="1" outlineLevel="1">
      <c r="A628" s="211"/>
      <c r="B628" s="355" t="s">
        <v>1308</v>
      </c>
      <c r="C628" s="208" t="s">
        <v>1073</v>
      </c>
      <c r="D628" s="243">
        <v>1</v>
      </c>
      <c r="E628" s="385">
        <v>2897.9999999999995</v>
      </c>
      <c r="F628" s="385">
        <f t="shared" ref="F628" si="1748">IFERROR(E628*$D628,0)</f>
        <v>2897.9999999999995</v>
      </c>
      <c r="G628" s="404">
        <v>6150</v>
      </c>
      <c r="H628" s="404">
        <f t="shared" si="1681"/>
        <v>6150</v>
      </c>
      <c r="I628" s="404">
        <v>3219.9999999999995</v>
      </c>
      <c r="J628" s="387">
        <f t="shared" ref="J628" si="1749">IFERROR(I628*$D628,0)</f>
        <v>3219.9999999999995</v>
      </c>
      <c r="K628" s="404">
        <v>5640.5</v>
      </c>
      <c r="L628" s="387">
        <f t="shared" ref="L628:N628" si="1750">IFERROR(K628*$D628,0)</f>
        <v>5640.5</v>
      </c>
      <c r="M628" s="404">
        <v>6075</v>
      </c>
      <c r="N628" s="387">
        <f t="shared" si="1750"/>
        <v>6075</v>
      </c>
      <c r="O628" s="404">
        <v>5790</v>
      </c>
      <c r="P628" s="387">
        <f t="shared" ref="P628:R628" si="1751">IFERROR(O628*$D628,0)</f>
        <v>5790</v>
      </c>
      <c r="Q628" s="404">
        <v>5790</v>
      </c>
      <c r="R628" s="387">
        <f t="shared" si="1751"/>
        <v>5790</v>
      </c>
    </row>
    <row r="629" spans="1:18" s="353" customFormat="1" hidden="1" outlineLevel="1">
      <c r="A629" s="211"/>
      <c r="B629" s="355"/>
      <c r="C629" s="208"/>
      <c r="D629" s="243"/>
      <c r="E629" s="385"/>
      <c r="F629" s="385"/>
      <c r="G629" s="404"/>
      <c r="H629" s="404">
        <f t="shared" si="1681"/>
        <v>0</v>
      </c>
      <c r="I629" s="404"/>
      <c r="J629" s="387">
        <f t="shared" ref="J629" si="1752">IFERROR(I629*$D629,0)</f>
        <v>0</v>
      </c>
      <c r="K629" s="404">
        <v>0</v>
      </c>
      <c r="L629" s="387">
        <f t="shared" ref="L629:N629" si="1753">IFERROR(K629*$D629,0)</f>
        <v>0</v>
      </c>
      <c r="M629" s="404"/>
      <c r="N629" s="387">
        <f t="shared" si="1753"/>
        <v>0</v>
      </c>
      <c r="O629" s="404"/>
      <c r="P629" s="387">
        <f t="shared" ref="P629:R629" si="1754">IFERROR(O629*$D629,0)</f>
        <v>0</v>
      </c>
      <c r="Q629" s="404"/>
      <c r="R629" s="387">
        <f t="shared" si="1754"/>
        <v>0</v>
      </c>
    </row>
    <row r="630" spans="1:18" s="353" customFormat="1" ht="25.5" hidden="1" outlineLevel="1">
      <c r="A630" s="211">
        <v>33</v>
      </c>
      <c r="B630" s="210" t="s">
        <v>1628</v>
      </c>
      <c r="C630" s="208"/>
      <c r="D630" s="243"/>
      <c r="E630" s="385"/>
      <c r="F630" s="385"/>
      <c r="G630" s="404"/>
      <c r="H630" s="404">
        <f t="shared" si="1681"/>
        <v>0</v>
      </c>
      <c r="I630" s="404"/>
      <c r="J630" s="387">
        <f t="shared" ref="J630" si="1755">IFERROR(I630*$D630,0)</f>
        <v>0</v>
      </c>
      <c r="K630" s="404">
        <v>0</v>
      </c>
      <c r="L630" s="387">
        <f t="shared" ref="L630:N630" si="1756">IFERROR(K630*$D630,0)</f>
        <v>0</v>
      </c>
      <c r="M630" s="404"/>
      <c r="N630" s="387">
        <f t="shared" si="1756"/>
        <v>0</v>
      </c>
      <c r="O630" s="404"/>
      <c r="P630" s="387">
        <f t="shared" ref="P630:R630" si="1757">IFERROR(O630*$D630,0)</f>
        <v>0</v>
      </c>
      <c r="Q630" s="404"/>
      <c r="R630" s="387">
        <f t="shared" si="1757"/>
        <v>0</v>
      </c>
    </row>
    <row r="631" spans="1:18" s="353" customFormat="1" hidden="1" outlineLevel="1">
      <c r="A631" s="211"/>
      <c r="B631" s="355" t="s">
        <v>1309</v>
      </c>
      <c r="C631" s="208" t="s">
        <v>1073</v>
      </c>
      <c r="D631" s="221" t="s">
        <v>1409</v>
      </c>
      <c r="E631" s="385"/>
      <c r="F631" s="385"/>
      <c r="G631" s="404">
        <v>4360</v>
      </c>
      <c r="H631" s="404">
        <f t="shared" si="1681"/>
        <v>0</v>
      </c>
      <c r="I631" s="404">
        <v>16099.999999999998</v>
      </c>
      <c r="J631" s="387">
        <f t="shared" ref="J631" si="1758">IFERROR(I631*$D631,0)</f>
        <v>0</v>
      </c>
      <c r="K631" s="404">
        <v>19278</v>
      </c>
      <c r="L631" s="387">
        <f t="shared" ref="L631:N631" si="1759">IFERROR(K631*$D631,0)</f>
        <v>0</v>
      </c>
      <c r="M631" s="404"/>
      <c r="N631" s="387">
        <f t="shared" si="1759"/>
        <v>0</v>
      </c>
      <c r="O631" s="404">
        <v>17500</v>
      </c>
      <c r="P631" s="387">
        <f t="shared" ref="P631:R631" si="1760">IFERROR(O631*$D631,0)</f>
        <v>0</v>
      </c>
      <c r="Q631" s="404">
        <v>17500</v>
      </c>
      <c r="R631" s="387">
        <f t="shared" si="1760"/>
        <v>0</v>
      </c>
    </row>
    <row r="632" spans="1:18" s="353" customFormat="1" hidden="1" outlineLevel="1">
      <c r="A632" s="211"/>
      <c r="B632" s="355"/>
      <c r="C632" s="208"/>
      <c r="D632" s="243"/>
      <c r="E632" s="385"/>
      <c r="F632" s="385"/>
      <c r="G632" s="404"/>
      <c r="H632" s="404">
        <f t="shared" si="1681"/>
        <v>0</v>
      </c>
      <c r="I632" s="404"/>
      <c r="J632" s="387">
        <f t="shared" ref="J632" si="1761">IFERROR(I632*$D632,0)</f>
        <v>0</v>
      </c>
      <c r="K632" s="404">
        <v>0</v>
      </c>
      <c r="L632" s="387">
        <f t="shared" ref="L632:N632" si="1762">IFERROR(K632*$D632,0)</f>
        <v>0</v>
      </c>
      <c r="M632" s="404"/>
      <c r="N632" s="387">
        <f t="shared" si="1762"/>
        <v>0</v>
      </c>
      <c r="O632" s="404"/>
      <c r="P632" s="387">
        <f t="shared" ref="P632:R632" si="1763">IFERROR(O632*$D632,0)</f>
        <v>0</v>
      </c>
      <c r="Q632" s="404"/>
      <c r="R632" s="387">
        <f t="shared" si="1763"/>
        <v>0</v>
      </c>
    </row>
    <row r="633" spans="1:18" s="353" customFormat="1" ht="63.75" hidden="1" outlineLevel="1">
      <c r="A633" s="211">
        <v>34</v>
      </c>
      <c r="B633" s="210" t="s">
        <v>1629</v>
      </c>
      <c r="C633" s="208"/>
      <c r="D633" s="243"/>
      <c r="E633" s="385"/>
      <c r="F633" s="385"/>
      <c r="G633" s="404"/>
      <c r="H633" s="404">
        <f t="shared" si="1681"/>
        <v>0</v>
      </c>
      <c r="I633" s="404"/>
      <c r="J633" s="387">
        <f t="shared" ref="J633" si="1764">IFERROR(I633*$D633,0)</f>
        <v>0</v>
      </c>
      <c r="K633" s="404">
        <v>0</v>
      </c>
      <c r="L633" s="387">
        <f t="shared" ref="L633:N633" si="1765">IFERROR(K633*$D633,0)</f>
        <v>0</v>
      </c>
      <c r="M633" s="404"/>
      <c r="N633" s="387">
        <f t="shared" si="1765"/>
        <v>0</v>
      </c>
      <c r="O633" s="404"/>
      <c r="P633" s="387">
        <f t="shared" ref="P633:R633" si="1766">IFERROR(O633*$D633,0)</f>
        <v>0</v>
      </c>
      <c r="Q633" s="404"/>
      <c r="R633" s="387">
        <f t="shared" si="1766"/>
        <v>0</v>
      </c>
    </row>
    <row r="634" spans="1:18" s="353" customFormat="1" hidden="1" outlineLevel="1">
      <c r="A634" s="211"/>
      <c r="B634" s="355"/>
      <c r="C634" s="208"/>
      <c r="D634" s="243"/>
      <c r="E634" s="385"/>
      <c r="F634" s="385"/>
      <c r="G634" s="404"/>
      <c r="H634" s="404">
        <f t="shared" si="1681"/>
        <v>0</v>
      </c>
      <c r="I634" s="404"/>
      <c r="J634" s="387">
        <f t="shared" ref="J634" si="1767">IFERROR(I634*$D634,0)</f>
        <v>0</v>
      </c>
      <c r="K634" s="404">
        <v>0</v>
      </c>
      <c r="L634" s="387">
        <f t="shared" ref="L634:N634" si="1768">IFERROR(K634*$D634,0)</f>
        <v>0</v>
      </c>
      <c r="M634" s="404"/>
      <c r="N634" s="387">
        <f t="shared" si="1768"/>
        <v>0</v>
      </c>
      <c r="O634" s="404"/>
      <c r="P634" s="387">
        <f t="shared" ref="P634:R634" si="1769">IFERROR(O634*$D634,0)</f>
        <v>0</v>
      </c>
      <c r="Q634" s="404"/>
      <c r="R634" s="387">
        <f t="shared" si="1769"/>
        <v>0</v>
      </c>
    </row>
    <row r="635" spans="1:18" s="353" customFormat="1" hidden="1" outlineLevel="1">
      <c r="A635" s="211"/>
      <c r="B635" s="355" t="s">
        <v>1310</v>
      </c>
      <c r="C635" s="211" t="s">
        <v>1127</v>
      </c>
      <c r="D635" s="433">
        <v>45</v>
      </c>
      <c r="E635" s="385">
        <v>135</v>
      </c>
      <c r="F635" s="385">
        <f t="shared" ref="F635" si="1770">IFERROR(E635*$D635,0)</f>
        <v>6075</v>
      </c>
      <c r="G635" s="404">
        <v>150</v>
      </c>
      <c r="H635" s="404">
        <f t="shared" si="1681"/>
        <v>6750</v>
      </c>
      <c r="I635" s="404">
        <v>287.5</v>
      </c>
      <c r="J635" s="387">
        <f t="shared" ref="J635" si="1771">IFERROR(I635*$D635,0)</f>
        <v>12937.5</v>
      </c>
      <c r="K635" s="404">
        <v>564</v>
      </c>
      <c r="L635" s="387">
        <f t="shared" ref="L635:N635" si="1772">IFERROR(K635*$D635,0)</f>
        <v>25380</v>
      </c>
      <c r="M635" s="404">
        <v>250</v>
      </c>
      <c r="N635" s="387">
        <f t="shared" si="1772"/>
        <v>11250</v>
      </c>
      <c r="O635" s="404">
        <v>825</v>
      </c>
      <c r="P635" s="387">
        <f t="shared" ref="P635:R635" si="1773">IFERROR(O635*$D635,0)</f>
        <v>37125</v>
      </c>
      <c r="Q635" s="404">
        <v>825</v>
      </c>
      <c r="R635" s="387">
        <f t="shared" si="1773"/>
        <v>37125</v>
      </c>
    </row>
    <row r="636" spans="1:18" s="353" customFormat="1" hidden="1" outlineLevel="1">
      <c r="A636" s="211"/>
      <c r="B636" s="355" t="s">
        <v>1311</v>
      </c>
      <c r="C636" s="211" t="s">
        <v>1127</v>
      </c>
      <c r="D636" s="433">
        <v>5</v>
      </c>
      <c r="E636" s="385">
        <v>162</v>
      </c>
      <c r="F636" s="385">
        <f t="shared" ref="F636" si="1774">IFERROR(E636*$D636,0)</f>
        <v>810</v>
      </c>
      <c r="G636" s="404">
        <v>180</v>
      </c>
      <c r="H636" s="404">
        <f t="shared" si="1681"/>
        <v>900</v>
      </c>
      <c r="I636" s="404">
        <v>287.5</v>
      </c>
      <c r="J636" s="387">
        <f t="shared" ref="J636" si="1775">IFERROR(I636*$D636,0)</f>
        <v>1437.5</v>
      </c>
      <c r="K636" s="404">
        <v>642.5</v>
      </c>
      <c r="L636" s="387">
        <f t="shared" ref="L636:N636" si="1776">IFERROR(K636*$D636,0)</f>
        <v>3212.5</v>
      </c>
      <c r="M636" s="404">
        <v>350</v>
      </c>
      <c r="N636" s="387">
        <f t="shared" si="1776"/>
        <v>1750</v>
      </c>
      <c r="O636" s="404">
        <v>1215</v>
      </c>
      <c r="P636" s="387">
        <f t="shared" ref="P636:R636" si="1777">IFERROR(O636*$D636,0)</f>
        <v>6075</v>
      </c>
      <c r="Q636" s="404">
        <v>1215</v>
      </c>
      <c r="R636" s="387">
        <f t="shared" si="1777"/>
        <v>6075</v>
      </c>
    </row>
    <row r="637" spans="1:18" s="353" customFormat="1" hidden="1" outlineLevel="1">
      <c r="A637" s="211"/>
      <c r="B637" s="355" t="s">
        <v>1312</v>
      </c>
      <c r="C637" s="211" t="s">
        <v>1127</v>
      </c>
      <c r="D637" s="221" t="s">
        <v>1409</v>
      </c>
      <c r="E637" s="385"/>
      <c r="F637" s="385"/>
      <c r="G637" s="404">
        <v>220</v>
      </c>
      <c r="H637" s="404">
        <f t="shared" si="1681"/>
        <v>0</v>
      </c>
      <c r="I637" s="404">
        <v>287.5</v>
      </c>
      <c r="J637" s="387">
        <f t="shared" ref="J637" si="1778">IFERROR(I637*$D637,0)</f>
        <v>0</v>
      </c>
      <c r="K637" s="404">
        <v>785.5</v>
      </c>
      <c r="L637" s="387">
        <f t="shared" ref="L637:N637" si="1779">IFERROR(K637*$D637,0)</f>
        <v>0</v>
      </c>
      <c r="M637" s="404"/>
      <c r="N637" s="387">
        <f t="shared" si="1779"/>
        <v>0</v>
      </c>
      <c r="O637" s="404">
        <v>1660</v>
      </c>
      <c r="P637" s="387">
        <f t="shared" ref="P637:R637" si="1780">IFERROR(O637*$D637,0)</f>
        <v>0</v>
      </c>
      <c r="Q637" s="404">
        <v>1660</v>
      </c>
      <c r="R637" s="387">
        <f t="shared" si="1780"/>
        <v>0</v>
      </c>
    </row>
    <row r="638" spans="1:18" s="353" customFormat="1" hidden="1" outlineLevel="1">
      <c r="A638" s="211"/>
      <c r="B638" s="355" t="s">
        <v>1313</v>
      </c>
      <c r="C638" s="211" t="s">
        <v>1127</v>
      </c>
      <c r="D638" s="221" t="s">
        <v>1409</v>
      </c>
      <c r="E638" s="385"/>
      <c r="F638" s="385"/>
      <c r="G638" s="404">
        <v>280</v>
      </c>
      <c r="H638" s="404">
        <f t="shared" si="1681"/>
        <v>0</v>
      </c>
      <c r="I638" s="404">
        <v>287.5</v>
      </c>
      <c r="J638" s="387">
        <f t="shared" ref="J638" si="1781">IFERROR(I638*$D638,0)</f>
        <v>0</v>
      </c>
      <c r="K638" s="404">
        <v>928</v>
      </c>
      <c r="L638" s="387">
        <f t="shared" ref="L638:N638" si="1782">IFERROR(K638*$D638,0)</f>
        <v>0</v>
      </c>
      <c r="M638" s="404"/>
      <c r="N638" s="387">
        <f t="shared" si="1782"/>
        <v>0</v>
      </c>
      <c r="O638" s="404">
        <v>2155</v>
      </c>
      <c r="P638" s="387">
        <f t="shared" ref="P638:R638" si="1783">IFERROR(O638*$D638,0)</f>
        <v>0</v>
      </c>
      <c r="Q638" s="404">
        <v>2155</v>
      </c>
      <c r="R638" s="387">
        <f t="shared" si="1783"/>
        <v>0</v>
      </c>
    </row>
    <row r="639" spans="1:18" s="353" customFormat="1" collapsed="1">
      <c r="A639" s="211"/>
      <c r="B639" s="376" t="s">
        <v>1441</v>
      </c>
      <c r="C639" s="211"/>
      <c r="D639" s="324"/>
      <c r="E639" s="385"/>
      <c r="F639" s="390">
        <f>SUM(F606:F638)</f>
        <v>151029</v>
      </c>
      <c r="G639" s="383"/>
      <c r="H639" s="405">
        <f>SUM(H606:H638)</f>
        <v>170740</v>
      </c>
      <c r="I639" s="383"/>
      <c r="J639" s="405">
        <f>SUM(J606:J638)</f>
        <v>403592.5</v>
      </c>
      <c r="K639" s="383"/>
      <c r="L639" s="405">
        <f>SUM(L606:L638)</f>
        <v>535268.5</v>
      </c>
      <c r="M639" s="383"/>
      <c r="N639" s="405">
        <f>SUM(N606:N638)</f>
        <v>421396</v>
      </c>
      <c r="O639" s="383"/>
      <c r="P639" s="405">
        <f>SUM(P606:P638)</f>
        <v>443170</v>
      </c>
      <c r="Q639" s="383"/>
      <c r="R639" s="405">
        <f>SUM(R606:R638)</f>
        <v>443170</v>
      </c>
    </row>
    <row r="640" spans="1:18" s="353" customFormat="1">
      <c r="A640" s="211"/>
      <c r="B640" s="376"/>
      <c r="C640" s="211"/>
      <c r="D640" s="324"/>
      <c r="E640" s="385"/>
      <c r="F640" s="390"/>
      <c r="G640" s="383"/>
      <c r="H640" s="405"/>
      <c r="I640" s="383"/>
      <c r="J640" s="405"/>
      <c r="K640" s="383"/>
      <c r="L640" s="405"/>
      <c r="M640" s="383"/>
      <c r="N640" s="405"/>
      <c r="O640" s="383"/>
      <c r="P640" s="405"/>
      <c r="Q640" s="383"/>
      <c r="R640" s="405"/>
    </row>
    <row r="641" spans="1:18" s="353" customFormat="1">
      <c r="A641" s="282" t="s">
        <v>30</v>
      </c>
      <c r="B641" s="373" t="s">
        <v>1630</v>
      </c>
      <c r="C641" s="208"/>
      <c r="D641" s="243"/>
      <c r="E641" s="385"/>
      <c r="F641" s="385"/>
      <c r="G641" s="404"/>
      <c r="H641" s="404"/>
      <c r="I641" s="404"/>
      <c r="J641" s="387"/>
      <c r="K641" s="404"/>
      <c r="L641" s="387"/>
      <c r="M641" s="404"/>
      <c r="N641" s="387"/>
      <c r="O641" s="404"/>
      <c r="P641" s="387"/>
      <c r="Q641" s="404"/>
      <c r="R641" s="387"/>
    </row>
    <row r="642" spans="1:18" s="353" customFormat="1" ht="114.75" hidden="1" outlineLevel="1">
      <c r="A642" s="211">
        <v>35</v>
      </c>
      <c r="B642" s="210" t="s">
        <v>1631</v>
      </c>
      <c r="C642" s="208"/>
      <c r="D642" s="243"/>
      <c r="E642" s="385"/>
      <c r="F642" s="385"/>
      <c r="G642" s="404"/>
      <c r="H642" s="404"/>
      <c r="I642" s="404"/>
      <c r="J642" s="387"/>
      <c r="K642" s="404"/>
      <c r="L642" s="387"/>
      <c r="M642" s="404"/>
      <c r="N642" s="387"/>
      <c r="O642" s="404"/>
      <c r="P642" s="387"/>
      <c r="Q642" s="404"/>
      <c r="R642" s="387"/>
    </row>
    <row r="643" spans="1:18" s="353" customFormat="1" ht="51" hidden="1" outlineLevel="1">
      <c r="A643" s="211"/>
      <c r="B643" s="210" t="s">
        <v>1632</v>
      </c>
      <c r="C643" s="208"/>
      <c r="D643" s="243"/>
      <c r="E643" s="385"/>
      <c r="F643" s="385"/>
      <c r="G643" s="404"/>
      <c r="H643" s="404"/>
      <c r="I643" s="404"/>
      <c r="J643" s="387"/>
      <c r="K643" s="404"/>
      <c r="L643" s="387"/>
      <c r="M643" s="404"/>
      <c r="N643" s="387"/>
      <c r="O643" s="404"/>
      <c r="P643" s="387"/>
      <c r="Q643" s="404"/>
      <c r="R643" s="387"/>
    </row>
    <row r="644" spans="1:18" s="353" customFormat="1" hidden="1" outlineLevel="1">
      <c r="A644" s="211"/>
      <c r="B644" s="355"/>
      <c r="C644" s="208"/>
      <c r="D644" s="243"/>
      <c r="E644" s="385"/>
      <c r="F644" s="385"/>
      <c r="G644" s="404"/>
      <c r="H644" s="404"/>
      <c r="I644" s="404"/>
      <c r="J644" s="387"/>
      <c r="K644" s="404"/>
      <c r="L644" s="387"/>
      <c r="M644" s="404"/>
      <c r="N644" s="387"/>
      <c r="O644" s="404"/>
      <c r="P644" s="387"/>
      <c r="Q644" s="404"/>
      <c r="R644" s="387"/>
    </row>
    <row r="645" spans="1:18" s="353" customFormat="1" hidden="1" outlineLevel="1">
      <c r="A645" s="211"/>
      <c r="B645" s="355" t="s">
        <v>1314</v>
      </c>
      <c r="C645" s="208" t="s">
        <v>1127</v>
      </c>
      <c r="D645" s="433">
        <v>55</v>
      </c>
      <c r="E645" s="385">
        <v>486</v>
      </c>
      <c r="F645" s="385">
        <f t="shared" ref="F645" si="1784">IFERROR(E645*$D645,0)</f>
        <v>26730</v>
      </c>
      <c r="G645" s="404">
        <v>540</v>
      </c>
      <c r="H645" s="404">
        <f t="shared" ref="H645:H678" si="1785">IFERROR(G645*$D645,0)</f>
        <v>29700</v>
      </c>
      <c r="I645" s="404">
        <v>1380</v>
      </c>
      <c r="J645" s="387">
        <f t="shared" ref="J645" si="1786">IFERROR(I645*$D645,0)</f>
        <v>75900</v>
      </c>
      <c r="K645" s="404">
        <v>1249.5</v>
      </c>
      <c r="L645" s="387">
        <f t="shared" ref="L645:N645" si="1787">IFERROR(K645*$D645,0)</f>
        <v>68722.5</v>
      </c>
      <c r="M645" s="404">
        <v>1519</v>
      </c>
      <c r="N645" s="387">
        <f t="shared" si="1787"/>
        <v>83545</v>
      </c>
      <c r="O645" s="404">
        <v>1098</v>
      </c>
      <c r="P645" s="387">
        <f t="shared" ref="P645:R645" si="1788">IFERROR(O645*$D645,0)</f>
        <v>60390</v>
      </c>
      <c r="Q645" s="404">
        <v>1098</v>
      </c>
      <c r="R645" s="387">
        <f t="shared" si="1788"/>
        <v>60390</v>
      </c>
    </row>
    <row r="646" spans="1:18" s="353" customFormat="1" hidden="1" outlineLevel="1">
      <c r="A646" s="211"/>
      <c r="B646" s="355" t="s">
        <v>1315</v>
      </c>
      <c r="C646" s="208" t="s">
        <v>1127</v>
      </c>
      <c r="D646" s="433">
        <v>60</v>
      </c>
      <c r="E646" s="385">
        <v>324</v>
      </c>
      <c r="F646" s="385">
        <f t="shared" ref="F646" si="1789">IFERROR(E646*$D646,0)</f>
        <v>19440</v>
      </c>
      <c r="G646" s="404">
        <v>360</v>
      </c>
      <c r="H646" s="404">
        <f t="shared" si="1785"/>
        <v>21600</v>
      </c>
      <c r="I646" s="404">
        <v>1150</v>
      </c>
      <c r="J646" s="387">
        <f t="shared" ref="J646" si="1790">IFERROR(I646*$D646,0)</f>
        <v>69000</v>
      </c>
      <c r="K646" s="404">
        <v>1106.5</v>
      </c>
      <c r="L646" s="387">
        <f t="shared" ref="L646:N646" si="1791">IFERROR(K646*$D646,0)</f>
        <v>66390</v>
      </c>
      <c r="M646" s="404">
        <v>1155</v>
      </c>
      <c r="N646" s="387">
        <f t="shared" si="1791"/>
        <v>69300</v>
      </c>
      <c r="O646" s="404">
        <v>965</v>
      </c>
      <c r="P646" s="387">
        <f t="shared" ref="P646:R646" si="1792">IFERROR(O646*$D646,0)</f>
        <v>57900</v>
      </c>
      <c r="Q646" s="404">
        <v>965</v>
      </c>
      <c r="R646" s="387">
        <f t="shared" si="1792"/>
        <v>57900</v>
      </c>
    </row>
    <row r="647" spans="1:18" s="353" customFormat="1" hidden="1" outlineLevel="1">
      <c r="A647" s="211"/>
      <c r="B647" s="355" t="s">
        <v>1316</v>
      </c>
      <c r="C647" s="208" t="s">
        <v>1127</v>
      </c>
      <c r="D647" s="433">
        <v>4</v>
      </c>
      <c r="E647" s="385">
        <v>288</v>
      </c>
      <c r="F647" s="385">
        <f t="shared" ref="F647" si="1793">IFERROR(E647*$D647,0)</f>
        <v>1152</v>
      </c>
      <c r="G647" s="404">
        <v>320</v>
      </c>
      <c r="H647" s="404">
        <f t="shared" si="1785"/>
        <v>1280</v>
      </c>
      <c r="I647" s="404">
        <v>690</v>
      </c>
      <c r="J647" s="387">
        <f t="shared" ref="J647" si="1794">IFERROR(I647*$D647,0)</f>
        <v>2760</v>
      </c>
      <c r="K647" s="404">
        <v>928</v>
      </c>
      <c r="L647" s="387">
        <f t="shared" ref="L647:N647" si="1795">IFERROR(K647*$D647,0)</f>
        <v>3712</v>
      </c>
      <c r="M647" s="404">
        <v>790</v>
      </c>
      <c r="N647" s="387">
        <f t="shared" si="1795"/>
        <v>3160</v>
      </c>
      <c r="O647" s="404">
        <v>800</v>
      </c>
      <c r="P647" s="387">
        <f t="shared" ref="P647:R647" si="1796">IFERROR(O647*$D647,0)</f>
        <v>3200</v>
      </c>
      <c r="Q647" s="404">
        <v>800</v>
      </c>
      <c r="R647" s="387">
        <f t="shared" si="1796"/>
        <v>3200</v>
      </c>
    </row>
    <row r="648" spans="1:18" s="353" customFormat="1" hidden="1" outlineLevel="1">
      <c r="A648" s="211"/>
      <c r="B648" s="355" t="s">
        <v>1317</v>
      </c>
      <c r="C648" s="208" t="s">
        <v>1127</v>
      </c>
      <c r="D648" s="433">
        <v>80</v>
      </c>
      <c r="E648" s="385">
        <v>198</v>
      </c>
      <c r="F648" s="385">
        <f t="shared" ref="F648" si="1797">IFERROR(E648*$D648,0)</f>
        <v>15840</v>
      </c>
      <c r="G648" s="404">
        <v>220</v>
      </c>
      <c r="H648" s="404">
        <f t="shared" si="1785"/>
        <v>17600</v>
      </c>
      <c r="I648" s="404">
        <v>632.5</v>
      </c>
      <c r="J648" s="387">
        <f t="shared" ref="J648" si="1798">IFERROR(I648*$D648,0)</f>
        <v>50600</v>
      </c>
      <c r="K648" s="404">
        <v>899.5</v>
      </c>
      <c r="L648" s="387">
        <f t="shared" ref="L648:N648" si="1799">IFERROR(K648*$D648,0)</f>
        <v>71960</v>
      </c>
      <c r="M648" s="404">
        <v>668</v>
      </c>
      <c r="N648" s="387">
        <f t="shared" si="1799"/>
        <v>53440</v>
      </c>
      <c r="O648" s="404">
        <v>671</v>
      </c>
      <c r="P648" s="387">
        <f t="shared" ref="P648:R648" si="1800">IFERROR(O648*$D648,0)</f>
        <v>53680</v>
      </c>
      <c r="Q648" s="404">
        <v>671</v>
      </c>
      <c r="R648" s="387">
        <f t="shared" si="1800"/>
        <v>53680</v>
      </c>
    </row>
    <row r="649" spans="1:18" s="353" customFormat="1" hidden="1" outlineLevel="1">
      <c r="A649" s="211"/>
      <c r="B649" s="355"/>
      <c r="C649" s="208"/>
      <c r="D649" s="243"/>
      <c r="E649" s="385"/>
      <c r="F649" s="385"/>
      <c r="G649" s="404"/>
      <c r="H649" s="404">
        <f t="shared" si="1785"/>
        <v>0</v>
      </c>
      <c r="I649" s="404"/>
      <c r="J649" s="387">
        <f t="shared" ref="J649" si="1801">IFERROR(I649*$D649,0)</f>
        <v>0</v>
      </c>
      <c r="K649" s="404">
        <v>0</v>
      </c>
      <c r="L649" s="387">
        <f t="shared" ref="L649:N649" si="1802">IFERROR(K649*$D649,0)</f>
        <v>0</v>
      </c>
      <c r="M649" s="404"/>
      <c r="N649" s="387">
        <f t="shared" si="1802"/>
        <v>0</v>
      </c>
      <c r="O649" s="404"/>
      <c r="P649" s="387">
        <f t="shared" ref="P649:R649" si="1803">IFERROR(O649*$D649,0)</f>
        <v>0</v>
      </c>
      <c r="Q649" s="404"/>
      <c r="R649" s="387">
        <f t="shared" si="1803"/>
        <v>0</v>
      </c>
    </row>
    <row r="650" spans="1:18" s="353" customFormat="1" ht="102" hidden="1" outlineLevel="1">
      <c r="A650" s="211">
        <v>36</v>
      </c>
      <c r="B650" s="378" t="s">
        <v>1633</v>
      </c>
      <c r="C650" s="208"/>
      <c r="D650" s="243"/>
      <c r="E650" s="385"/>
      <c r="F650" s="385"/>
      <c r="G650" s="404"/>
      <c r="H650" s="404">
        <f t="shared" si="1785"/>
        <v>0</v>
      </c>
      <c r="I650" s="404"/>
      <c r="J650" s="387">
        <f t="shared" ref="J650" si="1804">IFERROR(I650*$D650,0)</f>
        <v>0</v>
      </c>
      <c r="K650" s="404">
        <v>0</v>
      </c>
      <c r="L650" s="387">
        <f t="shared" ref="L650:N650" si="1805">IFERROR(K650*$D650,0)</f>
        <v>0</v>
      </c>
      <c r="M650" s="404"/>
      <c r="N650" s="387">
        <f t="shared" si="1805"/>
        <v>0</v>
      </c>
      <c r="O650" s="404"/>
      <c r="P650" s="387">
        <f t="shared" ref="P650:R650" si="1806">IFERROR(O650*$D650,0)</f>
        <v>0</v>
      </c>
      <c r="Q650" s="404"/>
      <c r="R650" s="387">
        <f t="shared" si="1806"/>
        <v>0</v>
      </c>
    </row>
    <row r="651" spans="1:18" s="353" customFormat="1" hidden="1" outlineLevel="1">
      <c r="A651" s="211"/>
      <c r="B651" s="355"/>
      <c r="C651" s="208"/>
      <c r="D651" s="243"/>
      <c r="E651" s="385"/>
      <c r="F651" s="385"/>
      <c r="G651" s="404"/>
      <c r="H651" s="404">
        <f t="shared" si="1785"/>
        <v>0</v>
      </c>
      <c r="I651" s="404"/>
      <c r="J651" s="387">
        <f t="shared" ref="J651" si="1807">IFERROR(I651*$D651,0)</f>
        <v>0</v>
      </c>
      <c r="K651" s="404"/>
      <c r="L651" s="387">
        <f t="shared" ref="L651:N651" si="1808">IFERROR(K651*$D651,0)</f>
        <v>0</v>
      </c>
      <c r="M651" s="404"/>
      <c r="N651" s="387">
        <f t="shared" si="1808"/>
        <v>0</v>
      </c>
      <c r="O651" s="404"/>
      <c r="P651" s="387">
        <f t="shared" ref="P651:R651" si="1809">IFERROR(O651*$D651,0)</f>
        <v>0</v>
      </c>
      <c r="Q651" s="404"/>
      <c r="R651" s="387">
        <f t="shared" si="1809"/>
        <v>0</v>
      </c>
    </row>
    <row r="652" spans="1:18" s="353" customFormat="1" hidden="1" outlineLevel="1">
      <c r="A652" s="211"/>
      <c r="B652" s="378" t="s">
        <v>1318</v>
      </c>
      <c r="C652" s="208" t="s">
        <v>1127</v>
      </c>
      <c r="D652" s="221" t="s">
        <v>1409</v>
      </c>
      <c r="E652" s="385"/>
      <c r="F652" s="385"/>
      <c r="G652" s="404">
        <v>180</v>
      </c>
      <c r="H652" s="404">
        <f t="shared" si="1785"/>
        <v>0</v>
      </c>
      <c r="I652" s="404">
        <v>1380</v>
      </c>
      <c r="J652" s="387">
        <f t="shared" ref="J652" si="1810">IFERROR(I652*$D652,0)</f>
        <v>0</v>
      </c>
      <c r="K652" s="404">
        <v>1785</v>
      </c>
      <c r="L652" s="387">
        <f t="shared" ref="L652:N652" si="1811">IFERROR(K652*$D652,0)</f>
        <v>0</v>
      </c>
      <c r="M652" s="404"/>
      <c r="N652" s="387">
        <f t="shared" si="1811"/>
        <v>0</v>
      </c>
      <c r="O652" s="404">
        <v>1850</v>
      </c>
      <c r="P652" s="387">
        <f t="shared" ref="P652:R652" si="1812">IFERROR(O652*$D652,0)</f>
        <v>0</v>
      </c>
      <c r="Q652" s="404">
        <v>1850</v>
      </c>
      <c r="R652" s="387">
        <f t="shared" si="1812"/>
        <v>0</v>
      </c>
    </row>
    <row r="653" spans="1:18" s="353" customFormat="1" hidden="1" outlineLevel="1">
      <c r="A653" s="211"/>
      <c r="B653" s="355"/>
      <c r="C653" s="208"/>
      <c r="D653" s="243"/>
      <c r="E653" s="385"/>
      <c r="F653" s="385"/>
      <c r="G653" s="404"/>
      <c r="H653" s="404">
        <f t="shared" si="1785"/>
        <v>0</v>
      </c>
      <c r="I653" s="404"/>
      <c r="J653" s="387">
        <f t="shared" ref="J653" si="1813">IFERROR(I653*$D653,0)</f>
        <v>0</v>
      </c>
      <c r="K653" s="404">
        <v>0</v>
      </c>
      <c r="L653" s="387">
        <f t="shared" ref="L653:N653" si="1814">IFERROR(K653*$D653,0)</f>
        <v>0</v>
      </c>
      <c r="M653" s="404"/>
      <c r="N653" s="387">
        <f t="shared" si="1814"/>
        <v>0</v>
      </c>
      <c r="O653" s="404"/>
      <c r="P653" s="387">
        <f t="shared" ref="P653:R653" si="1815">IFERROR(O653*$D653,0)</f>
        <v>0</v>
      </c>
      <c r="Q653" s="404"/>
      <c r="R653" s="387">
        <f t="shared" si="1815"/>
        <v>0</v>
      </c>
    </row>
    <row r="654" spans="1:18" s="353" customFormat="1" ht="63.75" hidden="1" outlineLevel="1">
      <c r="A654" s="211">
        <v>37</v>
      </c>
      <c r="B654" s="210" t="s">
        <v>1634</v>
      </c>
      <c r="C654" s="208"/>
      <c r="D654" s="243"/>
      <c r="E654" s="385"/>
      <c r="F654" s="385"/>
      <c r="G654" s="404"/>
      <c r="H654" s="404">
        <f t="shared" si="1785"/>
        <v>0</v>
      </c>
      <c r="I654" s="404"/>
      <c r="J654" s="387">
        <f t="shared" ref="J654" si="1816">IFERROR(I654*$D654,0)</f>
        <v>0</v>
      </c>
      <c r="K654" s="404">
        <v>0</v>
      </c>
      <c r="L654" s="387">
        <f t="shared" ref="L654:N654" si="1817">IFERROR(K654*$D654,0)</f>
        <v>0</v>
      </c>
      <c r="M654" s="404"/>
      <c r="N654" s="387">
        <f t="shared" si="1817"/>
        <v>0</v>
      </c>
      <c r="O654" s="404"/>
      <c r="P654" s="387">
        <f t="shared" ref="P654:R654" si="1818">IFERROR(O654*$D654,0)</f>
        <v>0</v>
      </c>
      <c r="Q654" s="404"/>
      <c r="R654" s="387">
        <f t="shared" si="1818"/>
        <v>0</v>
      </c>
    </row>
    <row r="655" spans="1:18" s="353" customFormat="1" hidden="1" outlineLevel="1">
      <c r="A655" s="211"/>
      <c r="B655" s="231"/>
      <c r="C655" s="208"/>
      <c r="D655" s="243"/>
      <c r="E655" s="385"/>
      <c r="F655" s="385"/>
      <c r="G655" s="404"/>
      <c r="H655" s="404">
        <f t="shared" si="1785"/>
        <v>0</v>
      </c>
      <c r="I655" s="404"/>
      <c r="J655" s="387">
        <f t="shared" ref="J655" si="1819">IFERROR(I655*$D655,0)</f>
        <v>0</v>
      </c>
      <c r="K655" s="404">
        <v>0</v>
      </c>
      <c r="L655" s="387">
        <f t="shared" ref="L655:N655" si="1820">IFERROR(K655*$D655,0)</f>
        <v>0</v>
      </c>
      <c r="M655" s="404"/>
      <c r="N655" s="387">
        <f t="shared" si="1820"/>
        <v>0</v>
      </c>
      <c r="O655" s="404"/>
      <c r="P655" s="387">
        <f t="shared" ref="P655:R655" si="1821">IFERROR(O655*$D655,0)</f>
        <v>0</v>
      </c>
      <c r="Q655" s="404"/>
      <c r="R655" s="387">
        <f t="shared" si="1821"/>
        <v>0</v>
      </c>
    </row>
    <row r="656" spans="1:18" s="353" customFormat="1" hidden="1" outlineLevel="1">
      <c r="A656" s="211"/>
      <c r="B656" s="355" t="s">
        <v>1319</v>
      </c>
      <c r="C656" s="208" t="s">
        <v>1073</v>
      </c>
      <c r="D656" s="243">
        <v>25</v>
      </c>
      <c r="E656" s="385">
        <v>1863</v>
      </c>
      <c r="F656" s="385">
        <f t="shared" ref="F656" si="1822">IFERROR(E656*$D656,0)</f>
        <v>46575</v>
      </c>
      <c r="G656" s="404">
        <v>2250</v>
      </c>
      <c r="H656" s="404">
        <f t="shared" si="1785"/>
        <v>56250</v>
      </c>
      <c r="I656" s="404">
        <v>2070</v>
      </c>
      <c r="J656" s="387">
        <f t="shared" ref="J656" si="1823">IFERROR(I656*$D656,0)</f>
        <v>51750</v>
      </c>
      <c r="K656" s="404">
        <v>1356.5</v>
      </c>
      <c r="L656" s="387">
        <f t="shared" ref="L656:N656" si="1824">IFERROR(K656*$D656,0)</f>
        <v>33912.5</v>
      </c>
      <c r="M656" s="404">
        <v>1650</v>
      </c>
      <c r="N656" s="387">
        <f t="shared" si="1824"/>
        <v>41250</v>
      </c>
      <c r="O656" s="404">
        <v>800</v>
      </c>
      <c r="P656" s="387">
        <f t="shared" ref="P656:R656" si="1825">IFERROR(O656*$D656,0)</f>
        <v>20000</v>
      </c>
      <c r="Q656" s="404">
        <v>800</v>
      </c>
      <c r="R656" s="387">
        <f t="shared" si="1825"/>
        <v>20000</v>
      </c>
    </row>
    <row r="657" spans="1:18" s="353" customFormat="1" hidden="1" outlineLevel="1">
      <c r="A657" s="211"/>
      <c r="B657" s="229"/>
      <c r="C657" s="208"/>
      <c r="D657" s="221"/>
      <c r="E657" s="384"/>
      <c r="F657" s="384"/>
      <c r="G657" s="404"/>
      <c r="H657" s="404">
        <f t="shared" si="1785"/>
        <v>0</v>
      </c>
      <c r="I657" s="404"/>
      <c r="J657" s="387">
        <f t="shared" ref="J657" si="1826">IFERROR(I657*$D657,0)</f>
        <v>0</v>
      </c>
      <c r="K657" s="404">
        <v>0</v>
      </c>
      <c r="L657" s="387">
        <f t="shared" ref="L657:N657" si="1827">IFERROR(K657*$D657,0)</f>
        <v>0</v>
      </c>
      <c r="M657" s="404"/>
      <c r="N657" s="387">
        <f t="shared" si="1827"/>
        <v>0</v>
      </c>
      <c r="O657" s="404"/>
      <c r="P657" s="387">
        <f t="shared" ref="P657:R657" si="1828">IFERROR(O657*$D657,0)</f>
        <v>0</v>
      </c>
      <c r="Q657" s="404"/>
      <c r="R657" s="387">
        <f t="shared" si="1828"/>
        <v>0</v>
      </c>
    </row>
    <row r="658" spans="1:18" s="353" customFormat="1" ht="63.75" hidden="1" outlineLevel="1">
      <c r="A658" s="211">
        <v>38</v>
      </c>
      <c r="B658" s="210" t="s">
        <v>1635</v>
      </c>
      <c r="C658" s="208"/>
      <c r="D658" s="243"/>
      <c r="E658" s="385"/>
      <c r="F658" s="385"/>
      <c r="G658" s="404"/>
      <c r="H658" s="404">
        <f t="shared" si="1785"/>
        <v>0</v>
      </c>
      <c r="I658" s="404"/>
      <c r="J658" s="387">
        <f t="shared" ref="J658" si="1829">IFERROR(I658*$D658,0)</f>
        <v>0</v>
      </c>
      <c r="K658" s="404">
        <v>0</v>
      </c>
      <c r="L658" s="387">
        <f t="shared" ref="L658:N658" si="1830">IFERROR(K658*$D658,0)</f>
        <v>0</v>
      </c>
      <c r="M658" s="404"/>
      <c r="N658" s="387">
        <f t="shared" si="1830"/>
        <v>0</v>
      </c>
      <c r="O658" s="404"/>
      <c r="P658" s="387">
        <f t="shared" ref="P658:R658" si="1831">IFERROR(O658*$D658,0)</f>
        <v>0</v>
      </c>
      <c r="Q658" s="404"/>
      <c r="R658" s="387">
        <f t="shared" si="1831"/>
        <v>0</v>
      </c>
    </row>
    <row r="659" spans="1:18" s="353" customFormat="1" hidden="1" outlineLevel="1">
      <c r="A659" s="211"/>
      <c r="B659" s="355"/>
      <c r="C659" s="208"/>
      <c r="D659" s="243"/>
      <c r="E659" s="385"/>
      <c r="F659" s="385"/>
      <c r="G659" s="404"/>
      <c r="H659" s="404">
        <f t="shared" si="1785"/>
        <v>0</v>
      </c>
      <c r="I659" s="404"/>
      <c r="J659" s="387">
        <f t="shared" ref="J659" si="1832">IFERROR(I659*$D659,0)</f>
        <v>0</v>
      </c>
      <c r="K659" s="404">
        <v>0</v>
      </c>
      <c r="L659" s="387">
        <f t="shared" ref="L659:N659" si="1833">IFERROR(K659*$D659,0)</f>
        <v>0</v>
      </c>
      <c r="M659" s="404"/>
      <c r="N659" s="387">
        <f t="shared" si="1833"/>
        <v>0</v>
      </c>
      <c r="O659" s="404"/>
      <c r="P659" s="387">
        <f t="shared" ref="P659:R659" si="1834">IFERROR(O659*$D659,0)</f>
        <v>0</v>
      </c>
      <c r="Q659" s="404"/>
      <c r="R659" s="387">
        <f t="shared" si="1834"/>
        <v>0</v>
      </c>
    </row>
    <row r="660" spans="1:18" s="353" customFormat="1" hidden="1" outlineLevel="1">
      <c r="A660" s="211"/>
      <c r="B660" s="355" t="s">
        <v>1320</v>
      </c>
      <c r="C660" s="208" t="s">
        <v>1073</v>
      </c>
      <c r="D660" s="221" t="s">
        <v>1409</v>
      </c>
      <c r="E660" s="385"/>
      <c r="F660" s="385"/>
      <c r="G660" s="404">
        <v>2250</v>
      </c>
      <c r="H660" s="404">
        <f t="shared" si="1785"/>
        <v>0</v>
      </c>
      <c r="I660" s="404">
        <v>2989.9999999999995</v>
      </c>
      <c r="J660" s="387">
        <f t="shared" ref="J660" si="1835">IFERROR(I660*$D660,0)</f>
        <v>0</v>
      </c>
      <c r="K660" s="404">
        <v>2213.5</v>
      </c>
      <c r="L660" s="387">
        <f t="shared" ref="L660:N660" si="1836">IFERROR(K660*$D660,0)</f>
        <v>0</v>
      </c>
      <c r="M660" s="404"/>
      <c r="N660" s="387">
        <f t="shared" si="1836"/>
        <v>0</v>
      </c>
      <c r="O660" s="404">
        <v>1250</v>
      </c>
      <c r="P660" s="387">
        <f t="shared" ref="P660:R660" si="1837">IFERROR(O660*$D660,0)</f>
        <v>0</v>
      </c>
      <c r="Q660" s="404">
        <v>1250</v>
      </c>
      <c r="R660" s="387">
        <f t="shared" si="1837"/>
        <v>0</v>
      </c>
    </row>
    <row r="661" spans="1:18" s="353" customFormat="1" hidden="1" outlineLevel="1">
      <c r="A661" s="211"/>
      <c r="B661" s="355"/>
      <c r="C661" s="208"/>
      <c r="D661" s="243"/>
      <c r="E661" s="385"/>
      <c r="F661" s="385"/>
      <c r="G661" s="404"/>
      <c r="H661" s="404">
        <f t="shared" si="1785"/>
        <v>0</v>
      </c>
      <c r="I661" s="404"/>
      <c r="J661" s="387">
        <f t="shared" ref="J661" si="1838">IFERROR(I661*$D661,0)</f>
        <v>0</v>
      </c>
      <c r="K661" s="404">
        <v>0</v>
      </c>
      <c r="L661" s="387">
        <f t="shared" ref="L661:N661" si="1839">IFERROR(K661*$D661,0)</f>
        <v>0</v>
      </c>
      <c r="M661" s="404"/>
      <c r="N661" s="387">
        <f t="shared" si="1839"/>
        <v>0</v>
      </c>
      <c r="O661" s="404"/>
      <c r="P661" s="387">
        <f t="shared" ref="P661:R661" si="1840">IFERROR(O661*$D661,0)</f>
        <v>0</v>
      </c>
      <c r="Q661" s="404"/>
      <c r="R661" s="387">
        <f t="shared" si="1840"/>
        <v>0</v>
      </c>
    </row>
    <row r="662" spans="1:18" s="353" customFormat="1" ht="51" hidden="1" outlineLevel="1">
      <c r="A662" s="211">
        <v>39</v>
      </c>
      <c r="B662" s="210" t="s">
        <v>1636</v>
      </c>
      <c r="C662" s="208" t="s">
        <v>1073</v>
      </c>
      <c r="D662" s="221" t="s">
        <v>1409</v>
      </c>
      <c r="E662" s="385"/>
      <c r="F662" s="385"/>
      <c r="G662" s="404">
        <v>3130</v>
      </c>
      <c r="H662" s="404">
        <f t="shared" si="1785"/>
        <v>0</v>
      </c>
      <c r="I662" s="404">
        <v>919.99999999999989</v>
      </c>
      <c r="J662" s="387">
        <f t="shared" ref="J662" si="1841">IFERROR(I662*$D662,0)</f>
        <v>0</v>
      </c>
      <c r="K662" s="404">
        <v>3641.5</v>
      </c>
      <c r="L662" s="387">
        <f t="shared" ref="L662:N662" si="1842">IFERROR(K662*$D662,0)</f>
        <v>0</v>
      </c>
      <c r="M662" s="404"/>
      <c r="N662" s="387">
        <f t="shared" si="1842"/>
        <v>0</v>
      </c>
      <c r="O662" s="404">
        <v>1500</v>
      </c>
      <c r="P662" s="387">
        <f t="shared" ref="P662:R662" si="1843">IFERROR(O662*$D662,0)</f>
        <v>0</v>
      </c>
      <c r="Q662" s="404">
        <v>1500</v>
      </c>
      <c r="R662" s="387">
        <f t="shared" si="1843"/>
        <v>0</v>
      </c>
    </row>
    <row r="663" spans="1:18" s="353" customFormat="1" hidden="1" outlineLevel="1">
      <c r="A663" s="211"/>
      <c r="B663" s="210"/>
      <c r="C663" s="208"/>
      <c r="D663" s="243"/>
      <c r="E663" s="385"/>
      <c r="F663" s="385"/>
      <c r="G663" s="404"/>
      <c r="H663" s="404">
        <f t="shared" si="1785"/>
        <v>0</v>
      </c>
      <c r="I663" s="404"/>
      <c r="J663" s="387">
        <f t="shared" ref="J663" si="1844">IFERROR(I663*$D663,0)</f>
        <v>0</v>
      </c>
      <c r="K663" s="404">
        <v>0</v>
      </c>
      <c r="L663" s="387">
        <f t="shared" ref="L663:N663" si="1845">IFERROR(K663*$D663,0)</f>
        <v>0</v>
      </c>
      <c r="M663" s="404"/>
      <c r="N663" s="387">
        <f t="shared" si="1845"/>
        <v>0</v>
      </c>
      <c r="O663" s="404"/>
      <c r="P663" s="387">
        <f t="shared" ref="P663:R663" si="1846">IFERROR(O663*$D663,0)</f>
        <v>0</v>
      </c>
      <c r="Q663" s="404"/>
      <c r="R663" s="387">
        <f t="shared" si="1846"/>
        <v>0</v>
      </c>
    </row>
    <row r="664" spans="1:18" s="353" customFormat="1" ht="25.5" hidden="1" outlineLevel="1">
      <c r="A664" s="211">
        <v>40</v>
      </c>
      <c r="B664" s="210" t="s">
        <v>1637</v>
      </c>
      <c r="C664" s="208" t="s">
        <v>1073</v>
      </c>
      <c r="D664" s="221" t="s">
        <v>1409</v>
      </c>
      <c r="E664" s="385"/>
      <c r="F664" s="385"/>
      <c r="G664" s="404">
        <v>1745</v>
      </c>
      <c r="H664" s="404">
        <f t="shared" si="1785"/>
        <v>0</v>
      </c>
      <c r="I664" s="404">
        <v>1380</v>
      </c>
      <c r="J664" s="387">
        <f t="shared" ref="J664" si="1847">IFERROR(I664*$D664,0)</f>
        <v>0</v>
      </c>
      <c r="K664" s="404">
        <v>4964</v>
      </c>
      <c r="L664" s="387">
        <f t="shared" ref="L664:N664" si="1848">IFERROR(K664*$D664,0)</f>
        <v>0</v>
      </c>
      <c r="M664" s="404"/>
      <c r="N664" s="387">
        <f t="shared" si="1848"/>
        <v>0</v>
      </c>
      <c r="O664" s="404">
        <v>850</v>
      </c>
      <c r="P664" s="387">
        <f t="shared" ref="P664:R664" si="1849">IFERROR(O664*$D664,0)</f>
        <v>0</v>
      </c>
      <c r="Q664" s="404">
        <v>850</v>
      </c>
      <c r="R664" s="387">
        <f t="shared" si="1849"/>
        <v>0</v>
      </c>
    </row>
    <row r="665" spans="1:18" s="353" customFormat="1" hidden="1" outlineLevel="1">
      <c r="A665" s="211"/>
      <c r="B665" s="210"/>
      <c r="C665" s="208"/>
      <c r="D665" s="243"/>
      <c r="E665" s="385"/>
      <c r="F665" s="385"/>
      <c r="G665" s="404"/>
      <c r="H665" s="404">
        <f t="shared" si="1785"/>
        <v>0</v>
      </c>
      <c r="I665" s="404"/>
      <c r="J665" s="387">
        <f t="shared" ref="J665" si="1850">IFERROR(I665*$D665,0)</f>
        <v>0</v>
      </c>
      <c r="K665" s="404">
        <v>0</v>
      </c>
      <c r="L665" s="387">
        <f t="shared" ref="L665:N665" si="1851">IFERROR(K665*$D665,0)</f>
        <v>0</v>
      </c>
      <c r="M665" s="404"/>
      <c r="N665" s="387">
        <f t="shared" si="1851"/>
        <v>0</v>
      </c>
      <c r="O665" s="404"/>
      <c r="P665" s="387">
        <f t="shared" ref="P665:R665" si="1852">IFERROR(O665*$D665,0)</f>
        <v>0</v>
      </c>
      <c r="Q665" s="404"/>
      <c r="R665" s="387">
        <f t="shared" si="1852"/>
        <v>0</v>
      </c>
    </row>
    <row r="666" spans="1:18" s="353" customFormat="1" ht="51" hidden="1" outlineLevel="1">
      <c r="A666" s="211">
        <v>41</v>
      </c>
      <c r="B666" s="210" t="s">
        <v>1638</v>
      </c>
      <c r="C666" s="208" t="s">
        <v>1073</v>
      </c>
      <c r="D666" s="221" t="s">
        <v>1409</v>
      </c>
      <c r="E666" s="384"/>
      <c r="F666" s="384"/>
      <c r="G666" s="404">
        <v>1000</v>
      </c>
      <c r="H666" s="404">
        <f t="shared" si="1785"/>
        <v>0</v>
      </c>
      <c r="I666" s="404">
        <v>4024.9999999999995</v>
      </c>
      <c r="J666" s="387">
        <f t="shared" ref="J666" si="1853">IFERROR(I666*$D666,0)</f>
        <v>0</v>
      </c>
      <c r="K666" s="404">
        <v>1642</v>
      </c>
      <c r="L666" s="387">
        <f t="shared" ref="L666:N666" si="1854">IFERROR(K666*$D666,0)</f>
        <v>0</v>
      </c>
      <c r="M666" s="404"/>
      <c r="N666" s="387">
        <f t="shared" si="1854"/>
        <v>0</v>
      </c>
      <c r="O666" s="404">
        <v>60000</v>
      </c>
      <c r="P666" s="387">
        <f t="shared" ref="P666:R666" si="1855">IFERROR(O666*$D666,0)</f>
        <v>0</v>
      </c>
      <c r="Q666" s="404">
        <v>60000</v>
      </c>
      <c r="R666" s="387">
        <f t="shared" si="1855"/>
        <v>0</v>
      </c>
    </row>
    <row r="667" spans="1:18" s="353" customFormat="1" hidden="1" outlineLevel="1">
      <c r="A667" s="211"/>
      <c r="B667" s="210"/>
      <c r="C667" s="208"/>
      <c r="D667" s="243"/>
      <c r="E667" s="385"/>
      <c r="F667" s="385"/>
      <c r="G667" s="404"/>
      <c r="H667" s="404">
        <f t="shared" si="1785"/>
        <v>0</v>
      </c>
      <c r="I667" s="404"/>
      <c r="J667" s="387">
        <f t="shared" ref="J667" si="1856">IFERROR(I667*$D667,0)</f>
        <v>0</v>
      </c>
      <c r="K667" s="404">
        <v>0</v>
      </c>
      <c r="L667" s="387">
        <f t="shared" ref="L667:N667" si="1857">IFERROR(K667*$D667,0)</f>
        <v>0</v>
      </c>
      <c r="M667" s="404"/>
      <c r="N667" s="387">
        <f t="shared" si="1857"/>
        <v>0</v>
      </c>
      <c r="O667" s="404"/>
      <c r="P667" s="387">
        <f t="shared" ref="P667:R667" si="1858">IFERROR(O667*$D667,0)</f>
        <v>0</v>
      </c>
      <c r="Q667" s="404"/>
      <c r="R667" s="387">
        <f t="shared" si="1858"/>
        <v>0</v>
      </c>
    </row>
    <row r="668" spans="1:18" s="353" customFormat="1" ht="63.75" hidden="1" outlineLevel="1">
      <c r="A668" s="211">
        <v>40</v>
      </c>
      <c r="B668" s="210" t="s">
        <v>1639</v>
      </c>
      <c r="C668" s="208"/>
      <c r="D668" s="243"/>
      <c r="E668" s="385"/>
      <c r="F668" s="385"/>
      <c r="G668" s="404"/>
      <c r="H668" s="404">
        <f t="shared" si="1785"/>
        <v>0</v>
      </c>
      <c r="I668" s="404"/>
      <c r="J668" s="387">
        <f t="shared" ref="J668" si="1859">IFERROR(I668*$D668,0)</f>
        <v>0</v>
      </c>
      <c r="K668" s="404">
        <v>0</v>
      </c>
      <c r="L668" s="387">
        <f t="shared" ref="L668:N668" si="1860">IFERROR(K668*$D668,0)</f>
        <v>0</v>
      </c>
      <c r="M668" s="404"/>
      <c r="N668" s="387">
        <f t="shared" si="1860"/>
        <v>0</v>
      </c>
      <c r="O668" s="404"/>
      <c r="P668" s="387">
        <f t="shared" ref="P668:R668" si="1861">IFERROR(O668*$D668,0)</f>
        <v>0</v>
      </c>
      <c r="Q668" s="404"/>
      <c r="R668" s="387">
        <f t="shared" si="1861"/>
        <v>0</v>
      </c>
    </row>
    <row r="669" spans="1:18" s="353" customFormat="1" hidden="1" outlineLevel="1">
      <c r="A669" s="211">
        <v>40.1</v>
      </c>
      <c r="B669" s="210" t="s">
        <v>1314</v>
      </c>
      <c r="C669" s="208" t="s">
        <v>1127</v>
      </c>
      <c r="D669" s="243">
        <v>25</v>
      </c>
      <c r="E669" s="385">
        <v>1080</v>
      </c>
      <c r="F669" s="385">
        <f t="shared" ref="F669" si="1862">IFERROR(E669*$D669,0)</f>
        <v>27000</v>
      </c>
      <c r="G669" s="404">
        <v>1200</v>
      </c>
      <c r="H669" s="404">
        <f t="shared" si="1785"/>
        <v>30000</v>
      </c>
      <c r="I669" s="404">
        <v>1380</v>
      </c>
      <c r="J669" s="387">
        <f t="shared" ref="J669" si="1863">IFERROR(I669*$D669,0)</f>
        <v>34500</v>
      </c>
      <c r="K669" s="404">
        <v>1249.5</v>
      </c>
      <c r="L669" s="387">
        <f t="shared" ref="L669:N669" si="1864">IFERROR(K669*$D669,0)</f>
        <v>31237.5</v>
      </c>
      <c r="M669" s="404">
        <v>1650</v>
      </c>
      <c r="N669" s="387">
        <f t="shared" si="1864"/>
        <v>41250</v>
      </c>
      <c r="O669" s="404">
        <v>1050</v>
      </c>
      <c r="P669" s="387">
        <f t="shared" ref="P669:R669" si="1865">IFERROR(O669*$D669,0)</f>
        <v>26250</v>
      </c>
      <c r="Q669" s="404">
        <v>1050</v>
      </c>
      <c r="R669" s="387">
        <f t="shared" si="1865"/>
        <v>26250</v>
      </c>
    </row>
    <row r="670" spans="1:18" s="353" customFormat="1" hidden="1" outlineLevel="1">
      <c r="A670" s="211"/>
      <c r="B670" s="210"/>
      <c r="C670" s="208"/>
      <c r="D670" s="243"/>
      <c r="E670" s="385"/>
      <c r="F670" s="385"/>
      <c r="G670" s="404"/>
      <c r="H670" s="404">
        <f t="shared" si="1785"/>
        <v>0</v>
      </c>
      <c r="I670" s="404"/>
      <c r="J670" s="387">
        <f t="shared" ref="J670" si="1866">IFERROR(I670*$D670,0)</f>
        <v>0</v>
      </c>
      <c r="K670" s="404">
        <v>0</v>
      </c>
      <c r="L670" s="387">
        <f t="shared" ref="L670:N670" si="1867">IFERROR(K670*$D670,0)</f>
        <v>0</v>
      </c>
      <c r="M670" s="404"/>
      <c r="N670" s="387">
        <f t="shared" si="1867"/>
        <v>0</v>
      </c>
      <c r="O670" s="404"/>
      <c r="P670" s="387">
        <f t="shared" ref="P670:R670" si="1868">IFERROR(O670*$D670,0)</f>
        <v>0</v>
      </c>
      <c r="Q670" s="404"/>
      <c r="R670" s="387">
        <f t="shared" si="1868"/>
        <v>0</v>
      </c>
    </row>
    <row r="671" spans="1:18" s="353" customFormat="1" ht="25.5" hidden="1" outlineLevel="1">
      <c r="A671" s="211">
        <v>41</v>
      </c>
      <c r="B671" s="210" t="s">
        <v>1640</v>
      </c>
      <c r="C671" s="208"/>
      <c r="D671" s="243"/>
      <c r="E671" s="385"/>
      <c r="F671" s="385"/>
      <c r="G671" s="404"/>
      <c r="H671" s="404">
        <f t="shared" si="1785"/>
        <v>0</v>
      </c>
      <c r="I671" s="404"/>
      <c r="J671" s="387">
        <f t="shared" ref="J671" si="1869">IFERROR(I671*$D671,0)</f>
        <v>0</v>
      </c>
      <c r="K671" s="404">
        <v>0</v>
      </c>
      <c r="L671" s="387">
        <f t="shared" ref="L671:N671" si="1870">IFERROR(K671*$D671,0)</f>
        <v>0</v>
      </c>
      <c r="M671" s="404"/>
      <c r="N671" s="387">
        <f t="shared" si="1870"/>
        <v>0</v>
      </c>
      <c r="O671" s="404"/>
      <c r="P671" s="387">
        <f t="shared" ref="P671:R671" si="1871">IFERROR(O671*$D671,0)</f>
        <v>0</v>
      </c>
      <c r="Q671" s="404"/>
      <c r="R671" s="387">
        <f t="shared" si="1871"/>
        <v>0</v>
      </c>
    </row>
    <row r="672" spans="1:18" s="353" customFormat="1" hidden="1" outlineLevel="1">
      <c r="A672" s="211">
        <v>41.1</v>
      </c>
      <c r="B672" s="210" t="s">
        <v>1321</v>
      </c>
      <c r="C672" s="208" t="s">
        <v>1127</v>
      </c>
      <c r="D672" s="243">
        <v>25</v>
      </c>
      <c r="E672" s="385">
        <v>900</v>
      </c>
      <c r="F672" s="385">
        <f t="shared" ref="F672" si="1872">IFERROR(E672*$D672,0)</f>
        <v>22500</v>
      </c>
      <c r="G672" s="404">
        <v>1000</v>
      </c>
      <c r="H672" s="404">
        <f t="shared" si="1785"/>
        <v>25000</v>
      </c>
      <c r="I672" s="404">
        <v>1380</v>
      </c>
      <c r="J672" s="387">
        <f t="shared" ref="J672" si="1873">IFERROR(I672*$D672,0)</f>
        <v>34500</v>
      </c>
      <c r="K672" s="404">
        <v>468.5</v>
      </c>
      <c r="L672" s="387">
        <f t="shared" ref="L672:N672" si="1874">IFERROR(K672*$D672,0)</f>
        <v>11712.5</v>
      </c>
      <c r="M672" s="404">
        <v>350</v>
      </c>
      <c r="N672" s="387">
        <f t="shared" si="1874"/>
        <v>8750</v>
      </c>
      <c r="O672" s="404">
        <v>500</v>
      </c>
      <c r="P672" s="387">
        <f t="shared" ref="P672:R672" si="1875">IFERROR(O672*$D672,0)</f>
        <v>12500</v>
      </c>
      <c r="Q672" s="404">
        <v>500</v>
      </c>
      <c r="R672" s="387">
        <f t="shared" si="1875"/>
        <v>12500</v>
      </c>
    </row>
    <row r="673" spans="1:18" s="353" customFormat="1" hidden="1" outlineLevel="1">
      <c r="A673" s="211"/>
      <c r="B673" s="210"/>
      <c r="C673" s="208"/>
      <c r="D673" s="243"/>
      <c r="E673" s="385"/>
      <c r="F673" s="385"/>
      <c r="G673" s="404"/>
      <c r="H673" s="404">
        <f t="shared" si="1785"/>
        <v>0</v>
      </c>
      <c r="I673" s="404"/>
      <c r="J673" s="387">
        <f t="shared" ref="J673" si="1876">IFERROR(I673*$D673,0)</f>
        <v>0</v>
      </c>
      <c r="K673" s="404">
        <v>0</v>
      </c>
      <c r="L673" s="387">
        <f t="shared" ref="L673:N673" si="1877">IFERROR(K673*$D673,0)</f>
        <v>0</v>
      </c>
      <c r="M673" s="404"/>
      <c r="N673" s="387">
        <f t="shared" si="1877"/>
        <v>0</v>
      </c>
      <c r="O673" s="404"/>
      <c r="P673" s="387">
        <f t="shared" ref="P673:R673" si="1878">IFERROR(O673*$D673,0)</f>
        <v>0</v>
      </c>
      <c r="Q673" s="404"/>
      <c r="R673" s="387">
        <f t="shared" si="1878"/>
        <v>0</v>
      </c>
    </row>
    <row r="674" spans="1:18" s="353" customFormat="1" ht="38.25" hidden="1" outlineLevel="1">
      <c r="A674" s="211">
        <v>42</v>
      </c>
      <c r="B674" s="210" t="s">
        <v>1641</v>
      </c>
      <c r="C674" s="208"/>
      <c r="D674" s="243"/>
      <c r="E674" s="385"/>
      <c r="F674" s="385"/>
      <c r="G674" s="404"/>
      <c r="H674" s="404">
        <f t="shared" si="1785"/>
        <v>0</v>
      </c>
      <c r="I674" s="404"/>
      <c r="J674" s="387">
        <f t="shared" ref="J674" si="1879">IFERROR(I674*$D674,0)</f>
        <v>0</v>
      </c>
      <c r="K674" s="404">
        <v>0</v>
      </c>
      <c r="L674" s="387">
        <f t="shared" ref="L674:N674" si="1880">IFERROR(K674*$D674,0)</f>
        <v>0</v>
      </c>
      <c r="M674" s="404"/>
      <c r="N674" s="387">
        <f t="shared" si="1880"/>
        <v>0</v>
      </c>
      <c r="O674" s="404"/>
      <c r="P674" s="387">
        <f t="shared" ref="P674:R674" si="1881">IFERROR(O674*$D674,0)</f>
        <v>0</v>
      </c>
      <c r="Q674" s="404"/>
      <c r="R674" s="387">
        <f t="shared" si="1881"/>
        <v>0</v>
      </c>
    </row>
    <row r="675" spans="1:18" s="353" customFormat="1" hidden="1" outlineLevel="1">
      <c r="A675" s="211">
        <v>42.1</v>
      </c>
      <c r="B675" s="210" t="s">
        <v>1322</v>
      </c>
      <c r="C675" s="208"/>
      <c r="D675" s="243"/>
      <c r="E675" s="385"/>
      <c r="F675" s="385"/>
      <c r="G675" s="404"/>
      <c r="H675" s="404">
        <f t="shared" si="1785"/>
        <v>0</v>
      </c>
      <c r="I675" s="404"/>
      <c r="J675" s="387">
        <f t="shared" ref="J675" si="1882">IFERROR(I675*$D675,0)</f>
        <v>0</v>
      </c>
      <c r="K675" s="404">
        <v>0</v>
      </c>
      <c r="L675" s="387">
        <f t="shared" ref="L675:N675" si="1883">IFERROR(K675*$D675,0)</f>
        <v>0</v>
      </c>
      <c r="M675" s="404"/>
      <c r="N675" s="387">
        <f t="shared" si="1883"/>
        <v>0</v>
      </c>
      <c r="O675" s="404"/>
      <c r="P675" s="387">
        <f t="shared" ref="P675:R675" si="1884">IFERROR(O675*$D675,0)</f>
        <v>0</v>
      </c>
      <c r="Q675" s="404"/>
      <c r="R675" s="387">
        <f t="shared" si="1884"/>
        <v>0</v>
      </c>
    </row>
    <row r="676" spans="1:18" s="353" customFormat="1" hidden="1" outlineLevel="1">
      <c r="A676" s="211" t="s">
        <v>1323</v>
      </c>
      <c r="B676" s="210" t="s">
        <v>1324</v>
      </c>
      <c r="C676" s="208" t="s">
        <v>287</v>
      </c>
      <c r="D676" s="221" t="s">
        <v>1409</v>
      </c>
      <c r="E676" s="385"/>
      <c r="F676" s="385"/>
      <c r="G676" s="404"/>
      <c r="H676" s="404">
        <f t="shared" si="1785"/>
        <v>0</v>
      </c>
      <c r="I676" s="404">
        <v>10350</v>
      </c>
      <c r="J676" s="387">
        <f t="shared" ref="J676" si="1885">IFERROR(I676*$D676,0)</f>
        <v>0</v>
      </c>
      <c r="K676" s="404">
        <v>2784.5</v>
      </c>
      <c r="L676" s="387">
        <f t="shared" ref="L676:N676" si="1886">IFERROR(K676*$D676,0)</f>
        <v>0</v>
      </c>
      <c r="M676" s="404"/>
      <c r="N676" s="387">
        <f t="shared" si="1886"/>
        <v>0</v>
      </c>
      <c r="O676" s="404">
        <v>2450</v>
      </c>
      <c r="P676" s="387">
        <f t="shared" ref="P676:R676" si="1887">IFERROR(O676*$D676,0)</f>
        <v>0</v>
      </c>
      <c r="Q676" s="404">
        <v>2450</v>
      </c>
      <c r="R676" s="387">
        <f t="shared" si="1887"/>
        <v>0</v>
      </c>
    </row>
    <row r="677" spans="1:18" s="353" customFormat="1" hidden="1" outlineLevel="1">
      <c r="A677" s="211"/>
      <c r="B677" s="210"/>
      <c r="C677" s="208"/>
      <c r="D677" s="243"/>
      <c r="E677" s="385"/>
      <c r="F677" s="385"/>
      <c r="G677" s="404"/>
      <c r="H677" s="404">
        <f t="shared" si="1785"/>
        <v>0</v>
      </c>
      <c r="I677" s="404"/>
      <c r="J677" s="387">
        <f t="shared" ref="J677" si="1888">IFERROR(I677*$D677,0)</f>
        <v>0</v>
      </c>
      <c r="K677" s="404">
        <v>0</v>
      </c>
      <c r="L677" s="387">
        <f t="shared" ref="L677:N677" si="1889">IFERROR(K677*$D677,0)</f>
        <v>0</v>
      </c>
      <c r="M677" s="404"/>
      <c r="N677" s="387">
        <f t="shared" si="1889"/>
        <v>0</v>
      </c>
      <c r="O677" s="404"/>
      <c r="P677" s="387">
        <f t="shared" ref="P677:R677" si="1890">IFERROR(O677*$D677,0)</f>
        <v>0</v>
      </c>
      <c r="Q677" s="404"/>
      <c r="R677" s="387">
        <f t="shared" si="1890"/>
        <v>0</v>
      </c>
    </row>
    <row r="678" spans="1:18" s="353" customFormat="1" ht="25.5" hidden="1" outlineLevel="1">
      <c r="A678" s="211">
        <v>43</v>
      </c>
      <c r="B678" s="210" t="s">
        <v>1910</v>
      </c>
      <c r="C678" s="208" t="s">
        <v>491</v>
      </c>
      <c r="D678" s="221" t="s">
        <v>1409</v>
      </c>
      <c r="E678" s="385"/>
      <c r="F678" s="385"/>
      <c r="G678" s="404"/>
      <c r="H678" s="404">
        <f t="shared" si="1785"/>
        <v>0</v>
      </c>
      <c r="I678" s="404">
        <v>17250</v>
      </c>
      <c r="J678" s="387">
        <f t="shared" ref="J678" si="1891">IFERROR(I678*$D678,0)</f>
        <v>0</v>
      </c>
      <c r="K678" s="404">
        <v>23711.5</v>
      </c>
      <c r="L678" s="387">
        <f t="shared" ref="L678:N678" si="1892">IFERROR(K678*$D678,0)</f>
        <v>0</v>
      </c>
      <c r="M678" s="404"/>
      <c r="N678" s="387">
        <f t="shared" si="1892"/>
        <v>0</v>
      </c>
      <c r="O678" s="404">
        <v>4000</v>
      </c>
      <c r="P678" s="387">
        <f t="shared" ref="P678:R678" si="1893">IFERROR(O678*$D678,0)</f>
        <v>0</v>
      </c>
      <c r="Q678" s="404">
        <v>4000</v>
      </c>
      <c r="R678" s="387">
        <f t="shared" si="1893"/>
        <v>0</v>
      </c>
    </row>
    <row r="679" spans="1:18" s="353" customFormat="1" collapsed="1">
      <c r="A679" s="211"/>
      <c r="B679" s="376" t="s">
        <v>1487</v>
      </c>
      <c r="C679" s="208"/>
      <c r="D679" s="243"/>
      <c r="E679" s="385"/>
      <c r="F679" s="390">
        <f>SUM(F643:F678)</f>
        <v>159237</v>
      </c>
      <c r="G679" s="383"/>
      <c r="H679" s="405">
        <f>SUM(H643:H678)</f>
        <v>181430</v>
      </c>
      <c r="I679" s="383"/>
      <c r="J679" s="405">
        <f>SUM(J643:J678)</f>
        <v>319010</v>
      </c>
      <c r="K679" s="383"/>
      <c r="L679" s="405">
        <f>SUM(L643:L678)</f>
        <v>287647</v>
      </c>
      <c r="M679" s="383"/>
      <c r="N679" s="405">
        <f>SUM(N643:N678)</f>
        <v>300695</v>
      </c>
      <c r="O679" s="383"/>
      <c r="P679" s="405">
        <f>SUM(P643:P678)</f>
        <v>233920</v>
      </c>
      <c r="Q679" s="383"/>
      <c r="R679" s="405">
        <f>SUM(R643:R678)</f>
        <v>233920</v>
      </c>
    </row>
    <row r="680" spans="1:18" s="353" customFormat="1">
      <c r="A680" s="211"/>
      <c r="C680" s="208"/>
      <c r="D680" s="243"/>
      <c r="E680" s="385"/>
      <c r="F680" s="385"/>
      <c r="G680" s="404"/>
      <c r="H680" s="404"/>
      <c r="I680" s="404"/>
      <c r="J680" s="387"/>
      <c r="K680" s="404"/>
      <c r="L680" s="387"/>
      <c r="M680" s="404"/>
      <c r="N680" s="387"/>
      <c r="O680" s="404"/>
      <c r="P680" s="387"/>
      <c r="Q680" s="404"/>
      <c r="R680" s="387"/>
    </row>
    <row r="681" spans="1:18" s="353" customFormat="1">
      <c r="A681" s="282" t="s">
        <v>38</v>
      </c>
      <c r="B681" s="373" t="s">
        <v>1642</v>
      </c>
      <c r="C681" s="208"/>
      <c r="D681" s="243"/>
      <c r="E681" s="385"/>
      <c r="F681" s="385"/>
      <c r="G681" s="385"/>
      <c r="H681" s="385"/>
      <c r="I681" s="385"/>
      <c r="J681" s="387"/>
      <c r="K681" s="385"/>
      <c r="L681" s="387"/>
      <c r="M681" s="385"/>
      <c r="N681" s="387"/>
      <c r="O681" s="385"/>
      <c r="P681" s="387"/>
      <c r="Q681" s="385"/>
      <c r="R681" s="387"/>
    </row>
    <row r="682" spans="1:18" s="353" customFormat="1" ht="102" hidden="1" outlineLevel="1">
      <c r="A682" s="211">
        <v>42</v>
      </c>
      <c r="B682" s="210" t="s">
        <v>1643</v>
      </c>
      <c r="C682" s="208"/>
      <c r="D682" s="243"/>
      <c r="E682" s="385"/>
      <c r="F682" s="385"/>
      <c r="G682" s="385"/>
      <c r="H682" s="385"/>
      <c r="I682" s="385"/>
      <c r="J682" s="387"/>
      <c r="K682" s="385"/>
      <c r="L682" s="387"/>
      <c r="M682" s="385"/>
      <c r="N682" s="387"/>
      <c r="O682" s="385"/>
      <c r="P682" s="387"/>
      <c r="Q682" s="385"/>
      <c r="R682" s="387"/>
    </row>
    <row r="683" spans="1:18" s="353" customFormat="1" ht="76.5" hidden="1" outlineLevel="1">
      <c r="A683" s="211"/>
      <c r="B683" s="210" t="s">
        <v>1644</v>
      </c>
      <c r="C683" s="208"/>
      <c r="D683" s="243"/>
      <c r="E683" s="385"/>
      <c r="F683" s="385"/>
      <c r="G683" s="385"/>
      <c r="H683" s="385"/>
      <c r="I683" s="385"/>
      <c r="J683" s="387"/>
      <c r="K683" s="385"/>
      <c r="L683" s="387"/>
      <c r="M683" s="385"/>
      <c r="N683" s="387"/>
      <c r="O683" s="385"/>
      <c r="P683" s="387"/>
      <c r="Q683" s="385"/>
      <c r="R683" s="387"/>
    </row>
    <row r="684" spans="1:18" s="353" customFormat="1" hidden="1" outlineLevel="1">
      <c r="A684" s="211"/>
      <c r="B684" s="355"/>
      <c r="C684" s="208"/>
      <c r="D684" s="243"/>
      <c r="E684" s="385"/>
      <c r="F684" s="385"/>
      <c r="G684" s="385"/>
      <c r="H684" s="385"/>
      <c r="I684" s="385"/>
      <c r="J684" s="387"/>
      <c r="K684" s="385"/>
      <c r="L684" s="387"/>
      <c r="M684" s="385"/>
      <c r="N684" s="387"/>
      <c r="O684" s="385"/>
      <c r="P684" s="387"/>
      <c r="Q684" s="385"/>
      <c r="R684" s="387"/>
    </row>
    <row r="685" spans="1:18" s="353" customFormat="1" hidden="1" outlineLevel="1">
      <c r="A685" s="211"/>
      <c r="B685" s="210" t="s">
        <v>1645</v>
      </c>
      <c r="C685" s="211"/>
      <c r="D685" s="243"/>
      <c r="E685" s="385"/>
      <c r="F685" s="385"/>
      <c r="G685" s="385"/>
      <c r="H685" s="385"/>
      <c r="I685" s="385"/>
      <c r="J685" s="387"/>
      <c r="K685" s="385"/>
      <c r="L685" s="387"/>
      <c r="M685" s="385"/>
      <c r="N685" s="387"/>
      <c r="O685" s="385"/>
      <c r="P685" s="387"/>
      <c r="Q685" s="385"/>
      <c r="R685" s="387"/>
    </row>
    <row r="686" spans="1:18" s="353" customFormat="1" hidden="1" outlineLevel="1">
      <c r="A686" s="211"/>
      <c r="B686" s="355" t="s">
        <v>1646</v>
      </c>
      <c r="C686" s="211"/>
      <c r="D686" s="243"/>
      <c r="E686" s="385"/>
      <c r="F686" s="385"/>
      <c r="G686" s="385"/>
      <c r="H686" s="385"/>
      <c r="I686" s="385"/>
      <c r="J686" s="387"/>
      <c r="K686" s="385"/>
      <c r="L686" s="387"/>
      <c r="M686" s="385"/>
      <c r="N686" s="387"/>
      <c r="O686" s="385"/>
      <c r="P686" s="387"/>
      <c r="Q686" s="385"/>
      <c r="R686" s="387"/>
    </row>
    <row r="687" spans="1:18" s="353" customFormat="1" hidden="1" outlineLevel="1">
      <c r="A687" s="211"/>
      <c r="B687" s="355" t="s">
        <v>1307</v>
      </c>
      <c r="C687" s="211" t="s">
        <v>1127</v>
      </c>
      <c r="D687" s="433">
        <v>150</v>
      </c>
      <c r="E687" s="385">
        <v>460.30926092054165</v>
      </c>
      <c r="F687" s="385">
        <f t="shared" ref="F687" si="1894">IFERROR(E687*$D687,0)</f>
        <v>69046.389138081242</v>
      </c>
      <c r="G687" s="385">
        <v>380</v>
      </c>
      <c r="H687" s="404">
        <f t="shared" ref="H687:H741" si="1895">IFERROR(G687*$D687,0)</f>
        <v>57000</v>
      </c>
      <c r="I687" s="385">
        <v>719</v>
      </c>
      <c r="J687" s="387">
        <f t="shared" ref="J687" si="1896">IFERROR(I687*$D687,0)</f>
        <v>107850</v>
      </c>
      <c r="K687" s="385">
        <v>669</v>
      </c>
      <c r="L687" s="387">
        <f t="shared" ref="L687:N687" si="1897">IFERROR(K687*$D687,0)</f>
        <v>100350</v>
      </c>
      <c r="M687" s="385">
        <v>450</v>
      </c>
      <c r="N687" s="387">
        <f t="shared" si="1897"/>
        <v>67500</v>
      </c>
      <c r="O687" s="385">
        <v>855</v>
      </c>
      <c r="P687" s="387">
        <f t="shared" ref="P687:R687" si="1898">IFERROR(O687*$D687,0)</f>
        <v>128250</v>
      </c>
      <c r="Q687" s="385">
        <v>855</v>
      </c>
      <c r="R687" s="387">
        <f t="shared" si="1898"/>
        <v>128250</v>
      </c>
    </row>
    <row r="688" spans="1:18" s="353" customFormat="1" hidden="1" outlineLevel="1">
      <c r="A688" s="211"/>
      <c r="B688" s="355" t="s">
        <v>1308</v>
      </c>
      <c r="C688" s="211" t="s">
        <v>1127</v>
      </c>
      <c r="D688" s="221" t="s">
        <v>1409</v>
      </c>
      <c r="E688" s="384"/>
      <c r="F688" s="384"/>
      <c r="G688" s="385">
        <v>480</v>
      </c>
      <c r="H688" s="404">
        <f t="shared" si="1895"/>
        <v>0</v>
      </c>
      <c r="I688" s="385">
        <v>891</v>
      </c>
      <c r="J688" s="387">
        <f t="shared" ref="J688" si="1899">IFERROR(I688*$D688,0)</f>
        <v>0</v>
      </c>
      <c r="K688" s="385">
        <v>867.5</v>
      </c>
      <c r="L688" s="387">
        <f t="shared" ref="L688:N688" si="1900">IFERROR(K688*$D688,0)</f>
        <v>0</v>
      </c>
      <c r="M688" s="385"/>
      <c r="N688" s="387">
        <f t="shared" si="1900"/>
        <v>0</v>
      </c>
      <c r="O688" s="385">
        <v>1080</v>
      </c>
      <c r="P688" s="387">
        <f t="shared" ref="P688:R688" si="1901">IFERROR(O688*$D688,0)</f>
        <v>0</v>
      </c>
      <c r="Q688" s="385">
        <v>1080</v>
      </c>
      <c r="R688" s="387">
        <f t="shared" si="1901"/>
        <v>0</v>
      </c>
    </row>
    <row r="689" spans="1:18" s="353" customFormat="1" hidden="1" outlineLevel="1">
      <c r="A689" s="211"/>
      <c r="B689" s="355" t="s">
        <v>1317</v>
      </c>
      <c r="C689" s="211" t="s">
        <v>1127</v>
      </c>
      <c r="D689" s="433">
        <v>50</v>
      </c>
      <c r="E689" s="385">
        <v>700.48167179081258</v>
      </c>
      <c r="F689" s="385">
        <f t="shared" ref="F689" si="1902">IFERROR(E689*$D689,0)</f>
        <v>35024.083589540627</v>
      </c>
      <c r="G689" s="385">
        <v>560</v>
      </c>
      <c r="H689" s="404">
        <f t="shared" si="1895"/>
        <v>28000</v>
      </c>
      <c r="I689" s="385">
        <v>978</v>
      </c>
      <c r="J689" s="387">
        <f t="shared" ref="J689" si="1903">IFERROR(I689*$D689,0)</f>
        <v>48900</v>
      </c>
      <c r="K689" s="385">
        <v>1012</v>
      </c>
      <c r="L689" s="387">
        <f t="shared" ref="L689:N689" si="1904">IFERROR(K689*$D689,0)</f>
        <v>50600</v>
      </c>
      <c r="M689" s="385">
        <v>650</v>
      </c>
      <c r="N689" s="387">
        <f t="shared" si="1904"/>
        <v>32500</v>
      </c>
      <c r="O689" s="385">
        <v>1111</v>
      </c>
      <c r="P689" s="387">
        <f t="shared" ref="P689:R689" si="1905">IFERROR(O689*$D689,0)</f>
        <v>55550</v>
      </c>
      <c r="Q689" s="385">
        <v>1111</v>
      </c>
      <c r="R689" s="387">
        <f t="shared" si="1905"/>
        <v>55550</v>
      </c>
    </row>
    <row r="690" spans="1:18" s="353" customFormat="1" hidden="1" outlineLevel="1">
      <c r="A690" s="211"/>
      <c r="B690" s="355" t="s">
        <v>1316</v>
      </c>
      <c r="C690" s="211" t="s">
        <v>1127</v>
      </c>
      <c r="D690" s="433">
        <v>45</v>
      </c>
      <c r="E690" s="385">
        <v>944.83494206908335</v>
      </c>
      <c r="F690" s="385">
        <f t="shared" ref="F690" si="1906">IFERROR(E690*$D690,0)</f>
        <v>42517.572393108749</v>
      </c>
      <c r="G690" s="385">
        <v>800</v>
      </c>
      <c r="H690" s="404">
        <f t="shared" si="1895"/>
        <v>36000</v>
      </c>
      <c r="I690" s="385">
        <v>998</v>
      </c>
      <c r="J690" s="387">
        <f t="shared" ref="J690" si="1907">IFERROR(I690*$D690,0)</f>
        <v>44910</v>
      </c>
      <c r="K690" s="385">
        <v>1365</v>
      </c>
      <c r="L690" s="387">
        <f t="shared" ref="L690:N690" si="1908">IFERROR(K690*$D690,0)</f>
        <v>61425</v>
      </c>
      <c r="M690" s="385">
        <v>880</v>
      </c>
      <c r="N690" s="387">
        <f t="shared" si="1908"/>
        <v>39600</v>
      </c>
      <c r="O690" s="385">
        <v>1360</v>
      </c>
      <c r="P690" s="387">
        <f t="shared" ref="P690:R690" si="1909">IFERROR(O690*$D690,0)</f>
        <v>61200</v>
      </c>
      <c r="Q690" s="385">
        <v>1360</v>
      </c>
      <c r="R690" s="387">
        <f t="shared" si="1909"/>
        <v>61200</v>
      </c>
    </row>
    <row r="691" spans="1:18" s="353" customFormat="1" hidden="1" outlineLevel="1">
      <c r="A691" s="211"/>
      <c r="B691" s="355" t="s">
        <v>1309</v>
      </c>
      <c r="C691" s="211" t="s">
        <v>1127</v>
      </c>
      <c r="D691" s="433">
        <v>25</v>
      </c>
      <c r="E691" s="385">
        <v>1213.4353245113543</v>
      </c>
      <c r="F691" s="385">
        <f t="shared" ref="F691" si="1910">IFERROR(E691*$D691,0)</f>
        <v>30335.883112783857</v>
      </c>
      <c r="G691" s="385">
        <v>1015</v>
      </c>
      <c r="H691" s="404">
        <f t="shared" si="1895"/>
        <v>25375</v>
      </c>
      <c r="I691" s="385">
        <v>1103</v>
      </c>
      <c r="J691" s="387">
        <f t="shared" ref="J691" si="1911">IFERROR(I691*$D691,0)</f>
        <v>27575</v>
      </c>
      <c r="K691" s="385">
        <v>1749.5</v>
      </c>
      <c r="L691" s="387">
        <f t="shared" ref="L691:N691" si="1912">IFERROR(K691*$D691,0)</f>
        <v>43737.5</v>
      </c>
      <c r="M691" s="385">
        <v>1100</v>
      </c>
      <c r="N691" s="387">
        <f t="shared" si="1912"/>
        <v>27500</v>
      </c>
      <c r="O691" s="385">
        <v>1625</v>
      </c>
      <c r="P691" s="387">
        <f t="shared" ref="P691:R691" si="1913">IFERROR(O691*$D691,0)</f>
        <v>40625</v>
      </c>
      <c r="Q691" s="385">
        <v>1625</v>
      </c>
      <c r="R691" s="387">
        <f t="shared" si="1913"/>
        <v>40625</v>
      </c>
    </row>
    <row r="692" spans="1:18" s="353" customFormat="1" hidden="1" outlineLevel="1">
      <c r="A692" s="211"/>
      <c r="B692" s="355" t="s">
        <v>1325</v>
      </c>
      <c r="C692" s="211" t="s">
        <v>1127</v>
      </c>
      <c r="D692" s="433">
        <v>34</v>
      </c>
      <c r="E692" s="385">
        <v>1531.5214352456251</v>
      </c>
      <c r="F692" s="385">
        <f t="shared" ref="F692" si="1914">IFERROR(E692*$D692,0)</f>
        <v>52071.728798351251</v>
      </c>
      <c r="G692" s="385">
        <v>1255</v>
      </c>
      <c r="H692" s="404">
        <f t="shared" si="1895"/>
        <v>42670</v>
      </c>
      <c r="I692" s="385">
        <v>1418</v>
      </c>
      <c r="J692" s="387">
        <f t="shared" ref="J692" si="1915">IFERROR(I692*$D692,0)</f>
        <v>48212</v>
      </c>
      <c r="K692" s="385">
        <v>2184.5</v>
      </c>
      <c r="L692" s="387">
        <f t="shared" ref="L692:N692" si="1916">IFERROR(K692*$D692,0)</f>
        <v>74273</v>
      </c>
      <c r="M692" s="385">
        <v>1350</v>
      </c>
      <c r="N692" s="387">
        <f t="shared" si="1916"/>
        <v>45900</v>
      </c>
      <c r="O692" s="385">
        <v>2140</v>
      </c>
      <c r="P692" s="387">
        <f t="shared" ref="P692:R692" si="1917">IFERROR(O692*$D692,0)</f>
        <v>72760</v>
      </c>
      <c r="Q692" s="385">
        <v>2140</v>
      </c>
      <c r="R692" s="387">
        <f t="shared" si="1917"/>
        <v>72760</v>
      </c>
    </row>
    <row r="693" spans="1:18" s="353" customFormat="1" hidden="1" outlineLevel="1">
      <c r="A693" s="211"/>
      <c r="B693" s="355" t="s">
        <v>1326</v>
      </c>
      <c r="C693" s="211" t="s">
        <v>1127</v>
      </c>
      <c r="D693" s="433">
        <v>20</v>
      </c>
      <c r="E693" s="385">
        <v>2106.5647783541667</v>
      </c>
      <c r="F693" s="385">
        <f t="shared" ref="F693" si="1918">IFERROR(E693*$D693,0)</f>
        <v>42131.295567083333</v>
      </c>
      <c r="G693" s="406">
        <v>1840</v>
      </c>
      <c r="H693" s="404">
        <f t="shared" si="1895"/>
        <v>36800</v>
      </c>
      <c r="I693" s="406">
        <v>1628</v>
      </c>
      <c r="J693" s="387">
        <f t="shared" ref="J693" si="1919">IFERROR(I693*$D693,0)</f>
        <v>32560</v>
      </c>
      <c r="K693" s="406">
        <v>3039.5</v>
      </c>
      <c r="L693" s="387">
        <f t="shared" ref="L693:N693" si="1920">IFERROR(K693*$D693,0)</f>
        <v>60790</v>
      </c>
      <c r="M693" s="385">
        <v>1599</v>
      </c>
      <c r="N693" s="387">
        <f t="shared" si="1920"/>
        <v>31980</v>
      </c>
      <c r="O693" s="406">
        <v>2995</v>
      </c>
      <c r="P693" s="387">
        <f t="shared" ref="P693:R693" si="1921">IFERROR(O693*$D693,0)</f>
        <v>59900</v>
      </c>
      <c r="Q693" s="406">
        <v>2995</v>
      </c>
      <c r="R693" s="387">
        <f t="shared" si="1921"/>
        <v>59900</v>
      </c>
    </row>
    <row r="694" spans="1:18" s="353" customFormat="1" hidden="1" outlineLevel="1">
      <c r="A694" s="211"/>
      <c r="B694" s="355" t="s">
        <v>1327</v>
      </c>
      <c r="C694" s="211" t="s">
        <v>1127</v>
      </c>
      <c r="D694" s="433">
        <v>70</v>
      </c>
      <c r="E694" s="385">
        <v>3117.7316540912507</v>
      </c>
      <c r="F694" s="385">
        <f t="shared" ref="F694" si="1922">IFERROR(E694*$D694,0)</f>
        <v>218241.21578638756</v>
      </c>
      <c r="G694" s="406">
        <v>2690</v>
      </c>
      <c r="H694" s="404">
        <f t="shared" si="1895"/>
        <v>188300</v>
      </c>
      <c r="I694" s="406">
        <v>2573</v>
      </c>
      <c r="J694" s="387">
        <f t="shared" ref="J694" si="1923">IFERROR(I694*$D694,0)</f>
        <v>180110</v>
      </c>
      <c r="K694" s="406">
        <v>4488</v>
      </c>
      <c r="L694" s="387">
        <f t="shared" ref="L694:N694" si="1924">IFERROR(K694*$D694,0)</f>
        <v>314160</v>
      </c>
      <c r="M694" s="406">
        <v>1899</v>
      </c>
      <c r="N694" s="387">
        <f t="shared" si="1924"/>
        <v>132930</v>
      </c>
      <c r="O694" s="406">
        <v>3720</v>
      </c>
      <c r="P694" s="387">
        <f t="shared" ref="P694:R694" si="1925">IFERROR(O694*$D694,0)</f>
        <v>260400</v>
      </c>
      <c r="Q694" s="406">
        <v>3720</v>
      </c>
      <c r="R694" s="387">
        <f t="shared" si="1925"/>
        <v>260400</v>
      </c>
    </row>
    <row r="695" spans="1:18" s="353" customFormat="1" hidden="1" outlineLevel="1">
      <c r="A695" s="211"/>
      <c r="B695" s="355"/>
      <c r="C695" s="211"/>
      <c r="D695" s="243"/>
      <c r="E695" s="385"/>
      <c r="F695" s="385"/>
      <c r="G695" s="406"/>
      <c r="H695" s="404">
        <f t="shared" si="1895"/>
        <v>0</v>
      </c>
      <c r="I695" s="406"/>
      <c r="J695" s="387">
        <f t="shared" ref="J695" si="1926">IFERROR(I695*$D695,0)</f>
        <v>0</v>
      </c>
      <c r="K695" s="406">
        <v>0</v>
      </c>
      <c r="L695" s="387">
        <f t="shared" ref="L695:N695" si="1927">IFERROR(K695*$D695,0)</f>
        <v>0</v>
      </c>
      <c r="M695" s="406"/>
      <c r="N695" s="387">
        <f t="shared" si="1927"/>
        <v>0</v>
      </c>
      <c r="O695" s="406"/>
      <c r="P695" s="387">
        <f t="shared" ref="P695:R695" si="1928">IFERROR(O695*$D695,0)</f>
        <v>0</v>
      </c>
      <c r="Q695" s="406">
        <v>0</v>
      </c>
      <c r="R695" s="387">
        <f t="shared" si="1928"/>
        <v>0</v>
      </c>
    </row>
    <row r="696" spans="1:18" s="353" customFormat="1" ht="38.25" hidden="1" outlineLevel="1">
      <c r="A696" s="211">
        <v>43</v>
      </c>
      <c r="B696" s="210" t="s">
        <v>1647</v>
      </c>
      <c r="C696" s="211"/>
      <c r="D696" s="243"/>
      <c r="E696" s="385"/>
      <c r="F696" s="385"/>
      <c r="G696" s="406"/>
      <c r="H696" s="404">
        <f t="shared" si="1895"/>
        <v>0</v>
      </c>
      <c r="I696" s="406"/>
      <c r="J696" s="387">
        <f t="shared" ref="J696" si="1929">IFERROR(I696*$D696,0)</f>
        <v>0</v>
      </c>
      <c r="K696" s="406">
        <v>0</v>
      </c>
      <c r="L696" s="387">
        <f t="shared" ref="L696:N696" si="1930">IFERROR(K696*$D696,0)</f>
        <v>0</v>
      </c>
      <c r="M696" s="406"/>
      <c r="N696" s="387">
        <f t="shared" si="1930"/>
        <v>0</v>
      </c>
      <c r="O696" s="406"/>
      <c r="P696" s="387">
        <f t="shared" ref="P696:R696" si="1931">IFERROR(O696*$D696,0)</f>
        <v>0</v>
      </c>
      <c r="Q696" s="406">
        <v>0</v>
      </c>
      <c r="R696" s="387">
        <f t="shared" si="1931"/>
        <v>0</v>
      </c>
    </row>
    <row r="697" spans="1:18" s="353" customFormat="1" ht="38.25" hidden="1" outlineLevel="1">
      <c r="A697" s="211"/>
      <c r="B697" s="210" t="s">
        <v>1911</v>
      </c>
      <c r="C697" s="211"/>
      <c r="D697" s="243"/>
      <c r="E697" s="385"/>
      <c r="F697" s="385"/>
      <c r="G697" s="406"/>
      <c r="H697" s="404">
        <f t="shared" si="1895"/>
        <v>0</v>
      </c>
      <c r="I697" s="406"/>
      <c r="J697" s="387">
        <f t="shared" ref="J697" si="1932">IFERROR(I697*$D697,0)</f>
        <v>0</v>
      </c>
      <c r="K697" s="406">
        <v>0</v>
      </c>
      <c r="L697" s="387">
        <f t="shared" ref="L697:N697" si="1933">IFERROR(K697*$D697,0)</f>
        <v>0</v>
      </c>
      <c r="M697" s="406"/>
      <c r="N697" s="387">
        <f t="shared" si="1933"/>
        <v>0</v>
      </c>
      <c r="O697" s="406"/>
      <c r="P697" s="387">
        <f t="shared" ref="P697:R697" si="1934">IFERROR(O697*$D697,0)</f>
        <v>0</v>
      </c>
      <c r="Q697" s="406">
        <v>0</v>
      </c>
      <c r="R697" s="387">
        <f t="shared" si="1934"/>
        <v>0</v>
      </c>
    </row>
    <row r="698" spans="1:18" s="353" customFormat="1" hidden="1" outlineLevel="1">
      <c r="A698" s="211"/>
      <c r="B698" s="355"/>
      <c r="C698" s="211"/>
      <c r="D698" s="243"/>
      <c r="E698" s="385"/>
      <c r="F698" s="385"/>
      <c r="G698" s="406"/>
      <c r="H698" s="404">
        <f t="shared" si="1895"/>
        <v>0</v>
      </c>
      <c r="I698" s="406"/>
      <c r="J698" s="387">
        <f t="shared" ref="J698" si="1935">IFERROR(I698*$D698,0)</f>
        <v>0</v>
      </c>
      <c r="K698" s="406">
        <v>0</v>
      </c>
      <c r="L698" s="387">
        <f t="shared" ref="L698:N698" si="1936">IFERROR(K698*$D698,0)</f>
        <v>0</v>
      </c>
      <c r="M698" s="406"/>
      <c r="N698" s="387">
        <f t="shared" si="1936"/>
        <v>0</v>
      </c>
      <c r="O698" s="406"/>
      <c r="P698" s="387">
        <f t="shared" ref="P698:R698" si="1937">IFERROR(O698*$D698,0)</f>
        <v>0</v>
      </c>
      <c r="Q698" s="406">
        <v>0</v>
      </c>
      <c r="R698" s="387">
        <f t="shared" si="1937"/>
        <v>0</v>
      </c>
    </row>
    <row r="699" spans="1:18" s="353" customFormat="1" hidden="1" outlineLevel="1">
      <c r="A699" s="211"/>
      <c r="B699" s="210" t="s">
        <v>1648</v>
      </c>
      <c r="C699" s="211" t="s">
        <v>1073</v>
      </c>
      <c r="D699" s="221" t="s">
        <v>1409</v>
      </c>
      <c r="E699" s="385"/>
      <c r="F699" s="385"/>
      <c r="G699" s="406">
        <v>1725</v>
      </c>
      <c r="H699" s="404">
        <f t="shared" si="1895"/>
        <v>0</v>
      </c>
      <c r="I699" s="406">
        <v>719</v>
      </c>
      <c r="J699" s="387">
        <f t="shared" ref="J699" si="1938">IFERROR(I699*$D699,0)</f>
        <v>0</v>
      </c>
      <c r="K699" s="406">
        <v>703</v>
      </c>
      <c r="L699" s="387">
        <f t="shared" ref="L699:N699" si="1939">IFERROR(K699*$D699,0)</f>
        <v>0</v>
      </c>
      <c r="M699" s="406"/>
      <c r="N699" s="387">
        <f t="shared" si="1939"/>
        <v>0</v>
      </c>
      <c r="O699" s="406">
        <v>650</v>
      </c>
      <c r="P699" s="387">
        <f t="shared" ref="P699:R699" si="1940">IFERROR(O699*$D699,0)</f>
        <v>0</v>
      </c>
      <c r="Q699" s="406">
        <v>650</v>
      </c>
      <c r="R699" s="387">
        <f t="shared" si="1940"/>
        <v>0</v>
      </c>
    </row>
    <row r="700" spans="1:18" s="353" customFormat="1" hidden="1" outlineLevel="1">
      <c r="A700" s="211"/>
      <c r="B700" s="355"/>
      <c r="C700" s="211"/>
      <c r="D700" s="243"/>
      <c r="E700" s="385"/>
      <c r="F700" s="385"/>
      <c r="G700" s="406"/>
      <c r="H700" s="404">
        <f t="shared" si="1895"/>
        <v>0</v>
      </c>
      <c r="I700" s="406"/>
      <c r="J700" s="387">
        <f t="shared" ref="J700" si="1941">IFERROR(I700*$D700,0)</f>
        <v>0</v>
      </c>
      <c r="K700" s="406"/>
      <c r="L700" s="387">
        <f t="shared" ref="L700:N700" si="1942">IFERROR(K700*$D700,0)</f>
        <v>0</v>
      </c>
      <c r="M700" s="406"/>
      <c r="N700" s="387">
        <f t="shared" si="1942"/>
        <v>0</v>
      </c>
      <c r="O700" s="406"/>
      <c r="P700" s="387">
        <f t="shared" ref="P700:R700" si="1943">IFERROR(O700*$D700,0)</f>
        <v>0</v>
      </c>
      <c r="Q700" s="406">
        <v>0</v>
      </c>
      <c r="R700" s="387">
        <f t="shared" si="1943"/>
        <v>0</v>
      </c>
    </row>
    <row r="701" spans="1:18" s="353" customFormat="1" hidden="1" outlineLevel="1">
      <c r="A701" s="211"/>
      <c r="B701" s="210" t="s">
        <v>1649</v>
      </c>
      <c r="C701" s="211" t="s">
        <v>1073</v>
      </c>
      <c r="D701" s="221" t="s">
        <v>1409</v>
      </c>
      <c r="E701" s="385"/>
      <c r="F701" s="385"/>
      <c r="G701" s="406">
        <v>1725</v>
      </c>
      <c r="H701" s="404">
        <f t="shared" si="1895"/>
        <v>0</v>
      </c>
      <c r="I701" s="406">
        <v>719</v>
      </c>
      <c r="J701" s="387">
        <f t="shared" ref="J701" si="1944">IFERROR(I701*$D701,0)</f>
        <v>0</v>
      </c>
      <c r="K701" s="406">
        <v>703</v>
      </c>
      <c r="L701" s="387">
        <f t="shared" ref="L701:N701" si="1945">IFERROR(K701*$D701,0)</f>
        <v>0</v>
      </c>
      <c r="M701" s="406"/>
      <c r="N701" s="387">
        <f t="shared" si="1945"/>
        <v>0</v>
      </c>
      <c r="O701" s="406">
        <v>650</v>
      </c>
      <c r="P701" s="387">
        <f t="shared" ref="P701:R701" si="1946">IFERROR(O701*$D701,0)</f>
        <v>0</v>
      </c>
      <c r="Q701" s="406">
        <v>650</v>
      </c>
      <c r="R701" s="387">
        <f t="shared" si="1946"/>
        <v>0</v>
      </c>
    </row>
    <row r="702" spans="1:18" s="353" customFormat="1" hidden="1" outlineLevel="1">
      <c r="A702" s="211"/>
      <c r="B702" s="210"/>
      <c r="C702" s="211"/>
      <c r="D702" s="243"/>
      <c r="E702" s="385"/>
      <c r="F702" s="385"/>
      <c r="G702" s="406"/>
      <c r="H702" s="404">
        <f t="shared" si="1895"/>
        <v>0</v>
      </c>
      <c r="I702" s="406"/>
      <c r="J702" s="387">
        <f t="shared" ref="J702" si="1947">IFERROR(I702*$D702,0)</f>
        <v>0</v>
      </c>
      <c r="K702" s="406">
        <v>0</v>
      </c>
      <c r="L702" s="387">
        <f t="shared" ref="L702:N702" si="1948">IFERROR(K702*$D702,0)</f>
        <v>0</v>
      </c>
      <c r="M702" s="406"/>
      <c r="N702" s="387">
        <f t="shared" si="1948"/>
        <v>0</v>
      </c>
      <c r="O702" s="406"/>
      <c r="P702" s="387">
        <f t="shared" ref="P702:R702" si="1949">IFERROR(O702*$D702,0)</f>
        <v>0</v>
      </c>
      <c r="Q702" s="406">
        <v>0</v>
      </c>
      <c r="R702" s="387">
        <f t="shared" si="1949"/>
        <v>0</v>
      </c>
    </row>
    <row r="703" spans="1:18" s="353" customFormat="1" hidden="1" outlineLevel="1">
      <c r="A703" s="211"/>
      <c r="B703" s="210" t="s">
        <v>1650</v>
      </c>
      <c r="C703" s="211" t="s">
        <v>1073</v>
      </c>
      <c r="D703" s="243">
        <v>4</v>
      </c>
      <c r="E703" s="385">
        <v>353.625</v>
      </c>
      <c r="F703" s="385">
        <f t="shared" ref="F703" si="1950">IFERROR(E703*$D703,0)</f>
        <v>1414.5</v>
      </c>
      <c r="G703" s="406">
        <v>1725</v>
      </c>
      <c r="H703" s="404">
        <f t="shared" si="1895"/>
        <v>6900</v>
      </c>
      <c r="I703" s="406">
        <v>868</v>
      </c>
      <c r="J703" s="387">
        <f t="shared" ref="J703" si="1951">IFERROR(I703*$D703,0)</f>
        <v>3472</v>
      </c>
      <c r="K703" s="406">
        <v>636</v>
      </c>
      <c r="L703" s="387">
        <f t="shared" ref="L703:N703" si="1952">IFERROR(K703*$D703,0)</f>
        <v>2544</v>
      </c>
      <c r="M703" s="406">
        <v>600</v>
      </c>
      <c r="N703" s="387">
        <f t="shared" si="1952"/>
        <v>2400</v>
      </c>
      <c r="O703" s="406">
        <v>900</v>
      </c>
      <c r="P703" s="387">
        <f t="shared" ref="P703:R703" si="1953">IFERROR(O703*$D703,0)</f>
        <v>3600</v>
      </c>
      <c r="Q703" s="406">
        <v>900</v>
      </c>
      <c r="R703" s="387">
        <f t="shared" si="1953"/>
        <v>3600</v>
      </c>
    </row>
    <row r="704" spans="1:18" s="353" customFormat="1" hidden="1" outlineLevel="1">
      <c r="A704" s="211"/>
      <c r="B704" s="355"/>
      <c r="C704" s="211"/>
      <c r="D704" s="243"/>
      <c r="E704" s="385"/>
      <c r="F704" s="385"/>
      <c r="G704" s="406"/>
      <c r="H704" s="404">
        <f t="shared" si="1895"/>
        <v>0</v>
      </c>
      <c r="I704" s="406"/>
      <c r="J704" s="387">
        <f t="shared" ref="J704" si="1954">IFERROR(I704*$D704,0)</f>
        <v>0</v>
      </c>
      <c r="K704" s="406">
        <v>0</v>
      </c>
      <c r="L704" s="387">
        <f t="shared" ref="L704:N704" si="1955">IFERROR(K704*$D704,0)</f>
        <v>0</v>
      </c>
      <c r="M704" s="406"/>
      <c r="N704" s="387">
        <f t="shared" si="1955"/>
        <v>0</v>
      </c>
      <c r="O704" s="406"/>
      <c r="P704" s="387">
        <f t="shared" ref="P704:R704" si="1956">IFERROR(O704*$D704,0)</f>
        <v>0</v>
      </c>
      <c r="Q704" s="406">
        <v>0</v>
      </c>
      <c r="R704" s="387">
        <f t="shared" si="1956"/>
        <v>0</v>
      </c>
    </row>
    <row r="705" spans="1:18" s="353" customFormat="1" ht="63.75" hidden="1" outlineLevel="1">
      <c r="A705" s="211">
        <v>44</v>
      </c>
      <c r="B705" s="210" t="s">
        <v>1328</v>
      </c>
      <c r="C705" s="211"/>
      <c r="D705" s="243"/>
      <c r="E705" s="385"/>
      <c r="F705" s="385"/>
      <c r="G705" s="406"/>
      <c r="H705" s="404">
        <f t="shared" si="1895"/>
        <v>0</v>
      </c>
      <c r="I705" s="406"/>
      <c r="J705" s="387">
        <f t="shared" ref="J705" si="1957">IFERROR(I705*$D705,0)</f>
        <v>0</v>
      </c>
      <c r="K705" s="406">
        <v>0</v>
      </c>
      <c r="L705" s="387">
        <f t="shared" ref="L705:N705" si="1958">IFERROR(K705*$D705,0)</f>
        <v>0</v>
      </c>
      <c r="M705" s="406"/>
      <c r="N705" s="387">
        <f t="shared" si="1958"/>
        <v>0</v>
      </c>
      <c r="O705" s="406"/>
      <c r="P705" s="387">
        <f t="shared" ref="P705:R705" si="1959">IFERROR(O705*$D705,0)</f>
        <v>0</v>
      </c>
      <c r="Q705" s="406">
        <v>0</v>
      </c>
      <c r="R705" s="387">
        <f t="shared" si="1959"/>
        <v>0</v>
      </c>
    </row>
    <row r="706" spans="1:18" s="353" customFormat="1" hidden="1" outlineLevel="1">
      <c r="A706" s="211"/>
      <c r="B706" s="210"/>
      <c r="C706" s="211"/>
      <c r="D706" s="243"/>
      <c r="E706" s="385"/>
      <c r="F706" s="385"/>
      <c r="G706" s="406"/>
      <c r="H706" s="404">
        <f t="shared" si="1895"/>
        <v>0</v>
      </c>
      <c r="I706" s="406"/>
      <c r="J706" s="387">
        <f t="shared" ref="J706" si="1960">IFERROR(I706*$D706,0)</f>
        <v>0</v>
      </c>
      <c r="K706" s="406">
        <v>0</v>
      </c>
      <c r="L706" s="387">
        <f t="shared" ref="L706:N706" si="1961">IFERROR(K706*$D706,0)</f>
        <v>0</v>
      </c>
      <c r="M706" s="406"/>
      <c r="N706" s="387">
        <f t="shared" si="1961"/>
        <v>0</v>
      </c>
      <c r="O706" s="406"/>
      <c r="P706" s="387">
        <f t="shared" ref="P706:R706" si="1962">IFERROR(O706*$D706,0)</f>
        <v>0</v>
      </c>
      <c r="Q706" s="406">
        <v>0</v>
      </c>
      <c r="R706" s="387">
        <f t="shared" si="1962"/>
        <v>0</v>
      </c>
    </row>
    <row r="707" spans="1:18" s="353" customFormat="1" hidden="1" outlineLevel="1">
      <c r="A707" s="211"/>
      <c r="B707" s="210" t="s">
        <v>1329</v>
      </c>
      <c r="C707" s="211" t="s">
        <v>1073</v>
      </c>
      <c r="D707" s="221" t="s">
        <v>1409</v>
      </c>
      <c r="E707" s="385"/>
      <c r="F707" s="385"/>
      <c r="G707" s="406">
        <v>1800</v>
      </c>
      <c r="H707" s="404">
        <f t="shared" si="1895"/>
        <v>0</v>
      </c>
      <c r="I707" s="406">
        <v>1553</v>
      </c>
      <c r="J707" s="387">
        <f t="shared" ref="J707" si="1963">IFERROR(I707*$D707,0)</f>
        <v>0</v>
      </c>
      <c r="K707" s="406">
        <v>2047</v>
      </c>
      <c r="L707" s="387">
        <f t="shared" ref="L707:N707" si="1964">IFERROR(K707*$D707,0)</f>
        <v>0</v>
      </c>
      <c r="M707" s="406"/>
      <c r="N707" s="387">
        <f t="shared" si="1964"/>
        <v>0</v>
      </c>
      <c r="O707" s="406">
        <v>2000</v>
      </c>
      <c r="P707" s="387">
        <f t="shared" ref="P707:R707" si="1965">IFERROR(O707*$D707,0)</f>
        <v>0</v>
      </c>
      <c r="Q707" s="406">
        <v>2000</v>
      </c>
      <c r="R707" s="387">
        <f t="shared" si="1965"/>
        <v>0</v>
      </c>
    </row>
    <row r="708" spans="1:18" s="353" customFormat="1" hidden="1" outlineLevel="1">
      <c r="A708" s="211"/>
      <c r="B708" s="355"/>
      <c r="C708" s="211"/>
      <c r="D708" s="243"/>
      <c r="E708" s="385"/>
      <c r="F708" s="385"/>
      <c r="G708" s="406"/>
      <c r="H708" s="404">
        <f t="shared" si="1895"/>
        <v>0</v>
      </c>
      <c r="I708" s="406"/>
      <c r="J708" s="387">
        <f t="shared" ref="J708" si="1966">IFERROR(I708*$D708,0)</f>
        <v>0</v>
      </c>
      <c r="K708" s="406">
        <v>0</v>
      </c>
      <c r="L708" s="387">
        <f t="shared" ref="L708:N708" si="1967">IFERROR(K708*$D708,0)</f>
        <v>0</v>
      </c>
      <c r="M708" s="406"/>
      <c r="N708" s="387">
        <f t="shared" si="1967"/>
        <v>0</v>
      </c>
      <c r="O708" s="406"/>
      <c r="P708" s="387">
        <f t="shared" ref="P708:R708" si="1968">IFERROR(O708*$D708,0)</f>
        <v>0</v>
      </c>
      <c r="Q708" s="406">
        <v>0</v>
      </c>
      <c r="R708" s="387">
        <f t="shared" si="1968"/>
        <v>0</v>
      </c>
    </row>
    <row r="709" spans="1:18" s="353" customFormat="1" ht="38.25" hidden="1" outlineLevel="1">
      <c r="A709" s="211">
        <v>45</v>
      </c>
      <c r="B709" s="210" t="s">
        <v>1651</v>
      </c>
      <c r="C709" s="211"/>
      <c r="D709" s="243"/>
      <c r="E709" s="385"/>
      <c r="F709" s="385"/>
      <c r="G709" s="406"/>
      <c r="H709" s="404">
        <f t="shared" si="1895"/>
        <v>0</v>
      </c>
      <c r="I709" s="406"/>
      <c r="J709" s="387">
        <f t="shared" ref="J709" si="1969">IFERROR(I709*$D709,0)</f>
        <v>0</v>
      </c>
      <c r="K709" s="406">
        <v>0</v>
      </c>
      <c r="L709" s="387">
        <f t="shared" ref="L709:N709" si="1970">IFERROR(K709*$D709,0)</f>
        <v>0</v>
      </c>
      <c r="M709" s="406"/>
      <c r="N709" s="387">
        <f t="shared" si="1970"/>
        <v>0</v>
      </c>
      <c r="O709" s="406"/>
      <c r="P709" s="387">
        <f t="shared" ref="P709:R709" si="1971">IFERROR(O709*$D709,0)</f>
        <v>0</v>
      </c>
      <c r="Q709" s="406">
        <v>0</v>
      </c>
      <c r="R709" s="387">
        <f t="shared" si="1971"/>
        <v>0</v>
      </c>
    </row>
    <row r="710" spans="1:18" s="353" customFormat="1" hidden="1" outlineLevel="1">
      <c r="A710" s="211"/>
      <c r="B710" s="355"/>
      <c r="C710" s="211"/>
      <c r="D710" s="243"/>
      <c r="E710" s="385"/>
      <c r="F710" s="385"/>
      <c r="G710" s="406"/>
      <c r="H710" s="404">
        <f t="shared" si="1895"/>
        <v>0</v>
      </c>
      <c r="I710" s="406"/>
      <c r="J710" s="387">
        <f t="shared" ref="J710" si="1972">IFERROR(I710*$D710,0)</f>
        <v>0</v>
      </c>
      <c r="K710" s="406">
        <v>0</v>
      </c>
      <c r="L710" s="387">
        <f t="shared" ref="L710:N710" si="1973">IFERROR(K710*$D710,0)</f>
        <v>0</v>
      </c>
      <c r="M710" s="406"/>
      <c r="N710" s="387">
        <f t="shared" si="1973"/>
        <v>0</v>
      </c>
      <c r="O710" s="406"/>
      <c r="P710" s="387">
        <f t="shared" ref="P710:R710" si="1974">IFERROR(O710*$D710,0)</f>
        <v>0</v>
      </c>
      <c r="Q710" s="406">
        <v>0</v>
      </c>
      <c r="R710" s="387">
        <f t="shared" si="1974"/>
        <v>0</v>
      </c>
    </row>
    <row r="711" spans="1:18" s="353" customFormat="1" hidden="1" outlineLevel="1">
      <c r="A711" s="211"/>
      <c r="B711" s="355" t="s">
        <v>1330</v>
      </c>
      <c r="C711" s="211" t="s">
        <v>1073</v>
      </c>
      <c r="D711" s="243">
        <v>2</v>
      </c>
      <c r="E711" s="385">
        <v>5933.9999999999991</v>
      </c>
      <c r="F711" s="385">
        <f t="shared" ref="F711" si="1975">IFERROR(E711*$D711,0)</f>
        <v>11867.999999999998</v>
      </c>
      <c r="G711" s="406">
        <v>1955</v>
      </c>
      <c r="H711" s="404">
        <f t="shared" si="1895"/>
        <v>3910</v>
      </c>
      <c r="I711" s="406">
        <v>3853</v>
      </c>
      <c r="J711" s="387">
        <f t="shared" ref="J711" si="1976">IFERROR(I711*$D711,0)</f>
        <v>7706</v>
      </c>
      <c r="K711" s="406">
        <v>5965.5</v>
      </c>
      <c r="L711" s="387">
        <f t="shared" ref="L711:N711" si="1977">IFERROR(K711*$D711,0)</f>
        <v>11931</v>
      </c>
      <c r="M711" s="406">
        <v>3200</v>
      </c>
      <c r="N711" s="387">
        <f t="shared" si="1977"/>
        <v>6400</v>
      </c>
      <c r="O711" s="406">
        <v>2500</v>
      </c>
      <c r="P711" s="387">
        <f t="shared" ref="P711:R711" si="1978">IFERROR(O711*$D711,0)</f>
        <v>5000</v>
      </c>
      <c r="Q711" s="406">
        <v>2500</v>
      </c>
      <c r="R711" s="387">
        <f t="shared" si="1978"/>
        <v>5000</v>
      </c>
    </row>
    <row r="712" spans="1:18" s="353" customFormat="1" hidden="1" outlineLevel="1">
      <c r="A712" s="211"/>
      <c r="B712" s="355"/>
      <c r="C712" s="211"/>
      <c r="D712" s="243"/>
      <c r="E712" s="385"/>
      <c r="F712" s="385"/>
      <c r="G712" s="406"/>
      <c r="H712" s="404">
        <f t="shared" si="1895"/>
        <v>0</v>
      </c>
      <c r="I712" s="406"/>
      <c r="J712" s="387">
        <f t="shared" ref="J712" si="1979">IFERROR(I712*$D712,0)</f>
        <v>0</v>
      </c>
      <c r="K712" s="406">
        <v>0</v>
      </c>
      <c r="L712" s="387">
        <f t="shared" ref="L712:N712" si="1980">IFERROR(K712*$D712,0)</f>
        <v>0</v>
      </c>
      <c r="M712" s="406"/>
      <c r="N712" s="387">
        <f t="shared" si="1980"/>
        <v>0</v>
      </c>
      <c r="O712" s="406"/>
      <c r="P712" s="387">
        <f t="shared" ref="P712:R712" si="1981">IFERROR(O712*$D712,0)</f>
        <v>0</v>
      </c>
      <c r="Q712" s="406">
        <v>0</v>
      </c>
      <c r="R712" s="387">
        <f t="shared" si="1981"/>
        <v>0</v>
      </c>
    </row>
    <row r="713" spans="1:18" s="353" customFormat="1" ht="25.5" hidden="1" outlineLevel="1">
      <c r="A713" s="211">
        <v>46</v>
      </c>
      <c r="B713" s="210" t="s">
        <v>1652</v>
      </c>
      <c r="C713" s="211"/>
      <c r="D713" s="243"/>
      <c r="E713" s="385"/>
      <c r="F713" s="385"/>
      <c r="G713" s="406"/>
      <c r="H713" s="404">
        <f t="shared" si="1895"/>
        <v>0</v>
      </c>
      <c r="I713" s="406"/>
      <c r="J713" s="387">
        <f t="shared" ref="J713" si="1982">IFERROR(I713*$D713,0)</f>
        <v>0</v>
      </c>
      <c r="K713" s="406">
        <v>0</v>
      </c>
      <c r="L713" s="387">
        <f t="shared" ref="L713:N713" si="1983">IFERROR(K713*$D713,0)</f>
        <v>0</v>
      </c>
      <c r="M713" s="406"/>
      <c r="N713" s="387">
        <f t="shared" si="1983"/>
        <v>0</v>
      </c>
      <c r="O713" s="406"/>
      <c r="P713" s="387">
        <f t="shared" ref="P713:R713" si="1984">IFERROR(O713*$D713,0)</f>
        <v>0</v>
      </c>
      <c r="Q713" s="406">
        <v>0</v>
      </c>
      <c r="R713" s="387">
        <f t="shared" si="1984"/>
        <v>0</v>
      </c>
    </row>
    <row r="714" spans="1:18" s="353" customFormat="1" hidden="1" outlineLevel="1">
      <c r="A714" s="211"/>
      <c r="B714" s="355"/>
      <c r="C714" s="211"/>
      <c r="D714" s="243"/>
      <c r="E714" s="385"/>
      <c r="F714" s="385"/>
      <c r="G714" s="406"/>
      <c r="H714" s="404">
        <f t="shared" si="1895"/>
        <v>0</v>
      </c>
      <c r="I714" s="406"/>
      <c r="J714" s="387">
        <f t="shared" ref="J714" si="1985">IFERROR(I714*$D714,0)</f>
        <v>0</v>
      </c>
      <c r="K714" s="406">
        <v>0</v>
      </c>
      <c r="L714" s="387">
        <f t="shared" ref="L714:N714" si="1986">IFERROR(K714*$D714,0)</f>
        <v>0</v>
      </c>
      <c r="M714" s="406"/>
      <c r="N714" s="387">
        <f t="shared" si="1986"/>
        <v>0</v>
      </c>
      <c r="O714" s="406"/>
      <c r="P714" s="387">
        <f t="shared" ref="P714:R714" si="1987">IFERROR(O714*$D714,0)</f>
        <v>0</v>
      </c>
      <c r="Q714" s="406">
        <v>0</v>
      </c>
      <c r="R714" s="387">
        <f t="shared" si="1987"/>
        <v>0</v>
      </c>
    </row>
    <row r="715" spans="1:18" s="353" customFormat="1" hidden="1" outlineLevel="1">
      <c r="A715" s="211"/>
      <c r="B715" s="355" t="s">
        <v>1331</v>
      </c>
      <c r="C715" s="211" t="s">
        <v>1073</v>
      </c>
      <c r="D715" s="243">
        <v>2</v>
      </c>
      <c r="E715" s="385">
        <v>7589.9999999999991</v>
      </c>
      <c r="F715" s="385">
        <f t="shared" ref="F715" si="1988">IFERROR(E715*$D715,0)</f>
        <v>15179.999999999998</v>
      </c>
      <c r="G715" s="406">
        <v>6440</v>
      </c>
      <c r="H715" s="404">
        <f t="shared" si="1895"/>
        <v>12880</v>
      </c>
      <c r="I715" s="406">
        <v>7533</v>
      </c>
      <c r="J715" s="387">
        <f t="shared" ref="J715" si="1989">IFERROR(I715*$D715,0)</f>
        <v>15066</v>
      </c>
      <c r="K715" s="406">
        <v>11255.5</v>
      </c>
      <c r="L715" s="387">
        <f t="shared" ref="L715:N715" si="1990">IFERROR(K715*$D715,0)</f>
        <v>22511</v>
      </c>
      <c r="M715" s="406">
        <v>9800</v>
      </c>
      <c r="N715" s="387">
        <f t="shared" si="1990"/>
        <v>19600</v>
      </c>
      <c r="O715" s="406">
        <v>7500</v>
      </c>
      <c r="P715" s="387">
        <f t="shared" ref="P715:R715" si="1991">IFERROR(O715*$D715,0)</f>
        <v>15000</v>
      </c>
      <c r="Q715" s="406">
        <v>7500</v>
      </c>
      <c r="R715" s="387">
        <f t="shared" si="1991"/>
        <v>15000</v>
      </c>
    </row>
    <row r="716" spans="1:18" s="353" customFormat="1" hidden="1" outlineLevel="1">
      <c r="A716" s="211"/>
      <c r="B716" s="355"/>
      <c r="C716" s="211"/>
      <c r="D716" s="243"/>
      <c r="E716" s="385"/>
      <c r="F716" s="385"/>
      <c r="G716" s="406"/>
      <c r="H716" s="404">
        <f t="shared" si="1895"/>
        <v>0</v>
      </c>
      <c r="I716" s="406"/>
      <c r="J716" s="387">
        <f t="shared" ref="J716" si="1992">IFERROR(I716*$D716,0)</f>
        <v>0</v>
      </c>
      <c r="K716" s="406">
        <v>0</v>
      </c>
      <c r="L716" s="387">
        <f t="shared" ref="L716:N716" si="1993">IFERROR(K716*$D716,0)</f>
        <v>0</v>
      </c>
      <c r="M716" s="406"/>
      <c r="N716" s="387">
        <f t="shared" si="1993"/>
        <v>0</v>
      </c>
      <c r="O716" s="406"/>
      <c r="P716" s="387">
        <f t="shared" ref="P716:R716" si="1994">IFERROR(O716*$D716,0)</f>
        <v>0</v>
      </c>
      <c r="Q716" s="406">
        <v>0</v>
      </c>
      <c r="R716" s="387">
        <f t="shared" si="1994"/>
        <v>0</v>
      </c>
    </row>
    <row r="717" spans="1:18" s="353" customFormat="1" ht="38.25" hidden="1" outlineLevel="1">
      <c r="A717" s="211">
        <v>47</v>
      </c>
      <c r="B717" s="210" t="s">
        <v>1653</v>
      </c>
      <c r="C717" s="211"/>
      <c r="D717" s="243"/>
      <c r="E717" s="385"/>
      <c r="F717" s="385"/>
      <c r="G717" s="406"/>
      <c r="H717" s="404">
        <f t="shared" si="1895"/>
        <v>0</v>
      </c>
      <c r="I717" s="406"/>
      <c r="J717" s="387">
        <f t="shared" ref="J717" si="1995">IFERROR(I717*$D717,0)</f>
        <v>0</v>
      </c>
      <c r="K717" s="406">
        <v>0</v>
      </c>
      <c r="L717" s="387">
        <f t="shared" ref="L717:N717" si="1996">IFERROR(K717*$D717,0)</f>
        <v>0</v>
      </c>
      <c r="M717" s="406"/>
      <c r="N717" s="387">
        <f t="shared" si="1996"/>
        <v>0</v>
      </c>
      <c r="O717" s="406"/>
      <c r="P717" s="387">
        <f t="shared" ref="P717:R717" si="1997">IFERROR(O717*$D717,0)</f>
        <v>0</v>
      </c>
      <c r="Q717" s="406">
        <v>0</v>
      </c>
      <c r="R717" s="387">
        <f t="shared" si="1997"/>
        <v>0</v>
      </c>
    </row>
    <row r="718" spans="1:18" s="353" customFormat="1" hidden="1" outlineLevel="1">
      <c r="A718" s="211"/>
      <c r="B718" s="355"/>
      <c r="C718" s="211"/>
      <c r="D718" s="243"/>
      <c r="E718" s="385"/>
      <c r="F718" s="385"/>
      <c r="G718" s="406"/>
      <c r="H718" s="404">
        <f t="shared" si="1895"/>
        <v>0</v>
      </c>
      <c r="I718" s="406"/>
      <c r="J718" s="387">
        <f t="shared" ref="J718" si="1998">IFERROR(I718*$D718,0)</f>
        <v>0</v>
      </c>
      <c r="K718" s="406">
        <v>0</v>
      </c>
      <c r="L718" s="387">
        <f t="shared" ref="L718:N718" si="1999">IFERROR(K718*$D718,0)</f>
        <v>0</v>
      </c>
      <c r="M718" s="406"/>
      <c r="N718" s="387">
        <f t="shared" si="1999"/>
        <v>0</v>
      </c>
      <c r="O718" s="406"/>
      <c r="P718" s="387">
        <f t="shared" ref="P718:R718" si="2000">IFERROR(O718*$D718,0)</f>
        <v>0</v>
      </c>
      <c r="Q718" s="406">
        <v>0</v>
      </c>
      <c r="R718" s="387">
        <f t="shared" si="2000"/>
        <v>0</v>
      </c>
    </row>
    <row r="719" spans="1:18" s="353" customFormat="1" hidden="1" outlineLevel="1">
      <c r="A719" s="211"/>
      <c r="B719" s="355" t="s">
        <v>1307</v>
      </c>
      <c r="C719" s="211" t="s">
        <v>1294</v>
      </c>
      <c r="D719" s="221" t="s">
        <v>1409</v>
      </c>
      <c r="E719" s="385"/>
      <c r="F719" s="385"/>
      <c r="G719" s="404">
        <v>900</v>
      </c>
      <c r="H719" s="404">
        <f t="shared" si="1895"/>
        <v>0</v>
      </c>
      <c r="I719" s="404">
        <v>4198</v>
      </c>
      <c r="J719" s="387">
        <f t="shared" ref="J719" si="2001">IFERROR(I719*$D719,0)</f>
        <v>0</v>
      </c>
      <c r="K719" s="404">
        <v>1917</v>
      </c>
      <c r="L719" s="387">
        <f t="shared" ref="L719:N719" si="2002">IFERROR(K719*$D719,0)</f>
        <v>0</v>
      </c>
      <c r="M719" s="404"/>
      <c r="N719" s="387">
        <f t="shared" si="2002"/>
        <v>0</v>
      </c>
      <c r="O719" s="404">
        <v>1800</v>
      </c>
      <c r="P719" s="387">
        <f t="shared" ref="P719:R719" si="2003">IFERROR(O719*$D719,0)</f>
        <v>0</v>
      </c>
      <c r="Q719" s="404">
        <v>1800</v>
      </c>
      <c r="R719" s="387">
        <f t="shared" si="2003"/>
        <v>0</v>
      </c>
    </row>
    <row r="720" spans="1:18" s="353" customFormat="1" hidden="1" outlineLevel="1">
      <c r="A720" s="211"/>
      <c r="B720" s="355" t="s">
        <v>1308</v>
      </c>
      <c r="C720" s="211" t="s">
        <v>1294</v>
      </c>
      <c r="D720" s="221" t="s">
        <v>1409</v>
      </c>
      <c r="E720" s="385"/>
      <c r="F720" s="385"/>
      <c r="G720" s="404">
        <v>1035</v>
      </c>
      <c r="H720" s="404">
        <f t="shared" si="1895"/>
        <v>0</v>
      </c>
      <c r="I720" s="404">
        <v>5348</v>
      </c>
      <c r="J720" s="387">
        <f t="shared" ref="J720" si="2004">IFERROR(I720*$D720,0)</f>
        <v>0</v>
      </c>
      <c r="K720" s="404">
        <v>2858.5</v>
      </c>
      <c r="L720" s="387">
        <f t="shared" ref="L720:N720" si="2005">IFERROR(K720*$D720,0)</f>
        <v>0</v>
      </c>
      <c r="M720" s="404"/>
      <c r="N720" s="387">
        <f t="shared" si="2005"/>
        <v>0</v>
      </c>
      <c r="O720" s="404">
        <v>2500</v>
      </c>
      <c r="P720" s="387">
        <f t="shared" ref="P720:R720" si="2006">IFERROR(O720*$D720,0)</f>
        <v>0</v>
      </c>
      <c r="Q720" s="404">
        <v>2500</v>
      </c>
      <c r="R720" s="387">
        <f t="shared" si="2006"/>
        <v>0</v>
      </c>
    </row>
    <row r="721" spans="1:18" s="353" customFormat="1" hidden="1" outlineLevel="1">
      <c r="A721" s="211"/>
      <c r="B721" s="355" t="s">
        <v>1317</v>
      </c>
      <c r="C721" s="211" t="s">
        <v>1294</v>
      </c>
      <c r="D721" s="221" t="s">
        <v>1409</v>
      </c>
      <c r="E721" s="385"/>
      <c r="F721" s="385"/>
      <c r="G721" s="404">
        <v>1380</v>
      </c>
      <c r="H721" s="404">
        <f t="shared" si="1895"/>
        <v>0</v>
      </c>
      <c r="I721" s="404">
        <v>6498</v>
      </c>
      <c r="J721" s="387">
        <f t="shared" ref="J721" si="2007">IFERROR(I721*$D721,0)</f>
        <v>0</v>
      </c>
      <c r="K721" s="404">
        <v>3898.5</v>
      </c>
      <c r="L721" s="387">
        <f t="shared" ref="L721:N721" si="2008">IFERROR(K721*$D721,0)</f>
        <v>0</v>
      </c>
      <c r="M721" s="404"/>
      <c r="N721" s="387">
        <f t="shared" si="2008"/>
        <v>0</v>
      </c>
      <c r="O721" s="404">
        <v>3500</v>
      </c>
      <c r="P721" s="387">
        <f t="shared" ref="P721:R721" si="2009">IFERROR(O721*$D721,0)</f>
        <v>0</v>
      </c>
      <c r="Q721" s="404">
        <v>3500</v>
      </c>
      <c r="R721" s="387">
        <f t="shared" si="2009"/>
        <v>0</v>
      </c>
    </row>
    <row r="722" spans="1:18" s="353" customFormat="1" hidden="1" outlineLevel="1">
      <c r="A722" s="211"/>
      <c r="B722" s="355"/>
      <c r="C722" s="211"/>
      <c r="D722" s="243"/>
      <c r="E722" s="385"/>
      <c r="F722" s="385"/>
      <c r="G722" s="406"/>
      <c r="H722" s="404">
        <f t="shared" si="1895"/>
        <v>0</v>
      </c>
      <c r="I722" s="406"/>
      <c r="J722" s="387">
        <f t="shared" ref="J722" si="2010">IFERROR(I722*$D722,0)</f>
        <v>0</v>
      </c>
      <c r="K722" s="406">
        <v>0</v>
      </c>
      <c r="L722" s="387">
        <f t="shared" ref="L722:N722" si="2011">IFERROR(K722*$D722,0)</f>
        <v>0</v>
      </c>
      <c r="M722" s="406"/>
      <c r="N722" s="387">
        <f t="shared" si="2011"/>
        <v>0</v>
      </c>
      <c r="O722" s="406"/>
      <c r="P722" s="387">
        <f t="shared" ref="P722:R722" si="2012">IFERROR(O722*$D722,0)</f>
        <v>0</v>
      </c>
      <c r="Q722" s="406">
        <v>0</v>
      </c>
      <c r="R722" s="387">
        <f t="shared" si="2012"/>
        <v>0</v>
      </c>
    </row>
    <row r="723" spans="1:18" s="353" customFormat="1" ht="25.5" hidden="1" outlineLevel="1">
      <c r="A723" s="211">
        <v>48</v>
      </c>
      <c r="B723" s="210" t="s">
        <v>1628</v>
      </c>
      <c r="C723" s="211"/>
      <c r="D723" s="243"/>
      <c r="E723" s="385"/>
      <c r="F723" s="385"/>
      <c r="G723" s="401"/>
      <c r="H723" s="404">
        <f t="shared" si="1895"/>
        <v>0</v>
      </c>
      <c r="I723" s="401"/>
      <c r="J723" s="387">
        <f t="shared" ref="J723" si="2013">IFERROR(I723*$D723,0)</f>
        <v>0</v>
      </c>
      <c r="K723" s="401">
        <v>0</v>
      </c>
      <c r="L723" s="387">
        <f t="shared" ref="L723:N723" si="2014">IFERROR(K723*$D723,0)</f>
        <v>0</v>
      </c>
      <c r="M723" s="401"/>
      <c r="N723" s="387">
        <f t="shared" si="2014"/>
        <v>0</v>
      </c>
      <c r="O723" s="401"/>
      <c r="P723" s="387">
        <f t="shared" ref="P723:R723" si="2015">IFERROR(O723*$D723,0)</f>
        <v>0</v>
      </c>
      <c r="Q723" s="401">
        <v>0</v>
      </c>
      <c r="R723" s="387">
        <f t="shared" si="2015"/>
        <v>0</v>
      </c>
    </row>
    <row r="724" spans="1:18" s="353" customFormat="1" hidden="1" outlineLevel="1">
      <c r="A724" s="211"/>
      <c r="B724" s="355"/>
      <c r="C724" s="211"/>
      <c r="D724" s="243"/>
      <c r="E724" s="385"/>
      <c r="F724" s="385"/>
      <c r="G724" s="388"/>
      <c r="H724" s="404">
        <f t="shared" si="1895"/>
        <v>0</v>
      </c>
      <c r="I724" s="388"/>
      <c r="J724" s="387">
        <f t="shared" ref="J724" si="2016">IFERROR(I724*$D724,0)</f>
        <v>0</v>
      </c>
      <c r="K724" s="388">
        <v>0</v>
      </c>
      <c r="L724" s="387">
        <f t="shared" ref="L724:N724" si="2017">IFERROR(K724*$D724,0)</f>
        <v>0</v>
      </c>
      <c r="M724" s="388"/>
      <c r="N724" s="387">
        <f t="shared" si="2017"/>
        <v>0</v>
      </c>
      <c r="O724" s="388"/>
      <c r="P724" s="387">
        <f t="shared" ref="P724:R724" si="2018">IFERROR(O724*$D724,0)</f>
        <v>0</v>
      </c>
      <c r="Q724" s="388">
        <v>0</v>
      </c>
      <c r="R724" s="387">
        <f t="shared" si="2018"/>
        <v>0</v>
      </c>
    </row>
    <row r="725" spans="1:18" s="353" customFormat="1" hidden="1" outlineLevel="1">
      <c r="A725" s="211"/>
      <c r="B725" s="355" t="s">
        <v>1327</v>
      </c>
      <c r="C725" s="211" t="s">
        <v>1294</v>
      </c>
      <c r="D725" s="243">
        <v>1</v>
      </c>
      <c r="E725" s="385">
        <v>9393.8485999999994</v>
      </c>
      <c r="F725" s="385">
        <f t="shared" ref="F725" si="2019">IFERROR(E725*$D725,0)</f>
        <v>9393.8485999999994</v>
      </c>
      <c r="G725" s="388">
        <v>9775</v>
      </c>
      <c r="H725" s="404">
        <f t="shared" si="1895"/>
        <v>9775</v>
      </c>
      <c r="I725" s="388">
        <v>13225</v>
      </c>
      <c r="J725" s="387">
        <f t="shared" ref="J725" si="2020">IFERROR(I725*$D725,0)</f>
        <v>13225</v>
      </c>
      <c r="K725" s="388">
        <v>9487.5</v>
      </c>
      <c r="L725" s="387">
        <f t="shared" ref="L725:N725" si="2021">IFERROR(K725*$D725,0)</f>
        <v>9487.5</v>
      </c>
      <c r="M725" s="388">
        <v>12000</v>
      </c>
      <c r="N725" s="387">
        <f t="shared" si="2021"/>
        <v>12000</v>
      </c>
      <c r="O725" s="388">
        <v>10300</v>
      </c>
      <c r="P725" s="387">
        <f t="shared" ref="P725:R725" si="2022">IFERROR(O725*$D725,0)</f>
        <v>10300</v>
      </c>
      <c r="Q725" s="388">
        <v>10300</v>
      </c>
      <c r="R725" s="387">
        <f t="shared" si="2022"/>
        <v>10300</v>
      </c>
    </row>
    <row r="726" spans="1:18" s="353" customFormat="1" hidden="1" outlineLevel="1">
      <c r="A726" s="211"/>
      <c r="B726" s="355"/>
      <c r="C726" s="211"/>
      <c r="D726" s="243"/>
      <c r="E726" s="385"/>
      <c r="F726" s="385"/>
      <c r="G726" s="388"/>
      <c r="H726" s="404">
        <f t="shared" si="1895"/>
        <v>0</v>
      </c>
      <c r="I726" s="388"/>
      <c r="J726" s="387">
        <f t="shared" ref="J726" si="2023">IFERROR(I726*$D726,0)</f>
        <v>0</v>
      </c>
      <c r="K726" s="388">
        <v>0</v>
      </c>
      <c r="L726" s="387">
        <f t="shared" ref="L726:N726" si="2024">IFERROR(K726*$D726,0)</f>
        <v>0</v>
      </c>
      <c r="M726" s="388"/>
      <c r="N726" s="387">
        <f t="shared" si="2024"/>
        <v>0</v>
      </c>
      <c r="O726" s="388"/>
      <c r="P726" s="387">
        <f t="shared" ref="P726:R726" si="2025">IFERROR(O726*$D726,0)</f>
        <v>0</v>
      </c>
      <c r="Q726" s="388">
        <v>0</v>
      </c>
      <c r="R726" s="387">
        <f t="shared" si="2025"/>
        <v>0</v>
      </c>
    </row>
    <row r="727" spans="1:18" s="353" customFormat="1" hidden="1" outlineLevel="1">
      <c r="A727" s="211">
        <v>49</v>
      </c>
      <c r="B727" s="210" t="s">
        <v>1654</v>
      </c>
      <c r="C727" s="211"/>
      <c r="D727" s="243"/>
      <c r="E727" s="385"/>
      <c r="F727" s="385"/>
      <c r="G727" s="401"/>
      <c r="H727" s="404">
        <f t="shared" si="1895"/>
        <v>0</v>
      </c>
      <c r="I727" s="401"/>
      <c r="J727" s="387">
        <f t="shared" ref="J727" si="2026">IFERROR(I727*$D727,0)</f>
        <v>0</v>
      </c>
      <c r="K727" s="401">
        <v>0</v>
      </c>
      <c r="L727" s="387">
        <f t="shared" ref="L727:N727" si="2027">IFERROR(K727*$D727,0)</f>
        <v>0</v>
      </c>
      <c r="M727" s="401"/>
      <c r="N727" s="387">
        <f t="shared" si="2027"/>
        <v>0</v>
      </c>
      <c r="O727" s="401"/>
      <c r="P727" s="387">
        <f t="shared" ref="P727:R727" si="2028">IFERROR(O727*$D727,0)</f>
        <v>0</v>
      </c>
      <c r="Q727" s="401">
        <v>0</v>
      </c>
      <c r="R727" s="387">
        <f t="shared" si="2028"/>
        <v>0</v>
      </c>
    </row>
    <row r="728" spans="1:18" s="353" customFormat="1" hidden="1" outlineLevel="1">
      <c r="A728" s="211"/>
      <c r="B728" s="355"/>
      <c r="C728" s="211"/>
      <c r="D728" s="243"/>
      <c r="E728" s="385">
        <v>0</v>
      </c>
      <c r="F728" s="385">
        <f t="shared" ref="F728" si="2029">IFERROR(E728*$D728,0)</f>
        <v>0</v>
      </c>
      <c r="G728" s="388"/>
      <c r="H728" s="404">
        <f t="shared" si="1895"/>
        <v>0</v>
      </c>
      <c r="I728" s="388"/>
      <c r="J728" s="387">
        <f t="shared" ref="J728" si="2030">IFERROR(I728*$D728,0)</f>
        <v>0</v>
      </c>
      <c r="K728" s="388">
        <v>0</v>
      </c>
      <c r="L728" s="387">
        <f t="shared" ref="L728:N728" si="2031">IFERROR(K728*$D728,0)</f>
        <v>0</v>
      </c>
      <c r="M728" s="388"/>
      <c r="N728" s="387">
        <f t="shared" si="2031"/>
        <v>0</v>
      </c>
      <c r="O728" s="388"/>
      <c r="P728" s="387">
        <f t="shared" ref="P728:R728" si="2032">IFERROR(O728*$D728,0)</f>
        <v>0</v>
      </c>
      <c r="Q728" s="388">
        <v>0</v>
      </c>
      <c r="R728" s="387">
        <f t="shared" si="2032"/>
        <v>0</v>
      </c>
    </row>
    <row r="729" spans="1:18" s="353" customFormat="1" hidden="1" outlineLevel="1">
      <c r="A729" s="211"/>
      <c r="B729" s="355" t="s">
        <v>1327</v>
      </c>
      <c r="C729" s="211" t="s">
        <v>1294</v>
      </c>
      <c r="D729" s="310">
        <v>0</v>
      </c>
      <c r="E729" s="385">
        <v>0</v>
      </c>
      <c r="F729" s="385">
        <f t="shared" ref="F729" si="2033">IFERROR(E729*$D729,0)</f>
        <v>0</v>
      </c>
      <c r="G729" s="388">
        <v>8740</v>
      </c>
      <c r="H729" s="404">
        <f t="shared" si="1895"/>
        <v>0</v>
      </c>
      <c r="I729" s="388">
        <v>7188</v>
      </c>
      <c r="J729" s="387">
        <f t="shared" ref="J729" si="2034">IFERROR(I729*$D729,0)</f>
        <v>0</v>
      </c>
      <c r="K729" s="388">
        <v>10426</v>
      </c>
      <c r="L729" s="387">
        <f t="shared" ref="L729:N729" si="2035">IFERROR(K729*$D729,0)</f>
        <v>0</v>
      </c>
      <c r="M729" s="388"/>
      <c r="N729" s="387">
        <f t="shared" si="2035"/>
        <v>0</v>
      </c>
      <c r="O729" s="388">
        <v>6200</v>
      </c>
      <c r="P729" s="387">
        <f t="shared" ref="P729:R729" si="2036">IFERROR(O729*$D729,0)</f>
        <v>0</v>
      </c>
      <c r="Q729" s="388">
        <v>6200</v>
      </c>
      <c r="R729" s="387">
        <f t="shared" si="2036"/>
        <v>0</v>
      </c>
    </row>
    <row r="730" spans="1:18" s="353" customFormat="1" hidden="1" outlineLevel="1">
      <c r="A730" s="211"/>
      <c r="B730" s="355"/>
      <c r="C730" s="211"/>
      <c r="D730" s="243"/>
      <c r="E730" s="385">
        <v>0</v>
      </c>
      <c r="F730" s="385">
        <f t="shared" ref="F730" si="2037">IFERROR(E730*$D730,0)</f>
        <v>0</v>
      </c>
      <c r="G730" s="388"/>
      <c r="H730" s="404">
        <f t="shared" si="1895"/>
        <v>0</v>
      </c>
      <c r="I730" s="388"/>
      <c r="J730" s="387">
        <f t="shared" ref="J730" si="2038">IFERROR(I730*$D730,0)</f>
        <v>0</v>
      </c>
      <c r="K730" s="388">
        <v>0</v>
      </c>
      <c r="L730" s="387">
        <f t="shared" ref="L730:N730" si="2039">IFERROR(K730*$D730,0)</f>
        <v>0</v>
      </c>
      <c r="M730" s="388"/>
      <c r="N730" s="387">
        <f t="shared" si="2039"/>
        <v>0</v>
      </c>
      <c r="O730" s="388"/>
      <c r="P730" s="387">
        <f t="shared" ref="P730:R730" si="2040">IFERROR(O730*$D730,0)</f>
        <v>0</v>
      </c>
      <c r="Q730" s="388">
        <v>0</v>
      </c>
      <c r="R730" s="387">
        <f t="shared" si="2040"/>
        <v>0</v>
      </c>
    </row>
    <row r="731" spans="1:18" s="353" customFormat="1" ht="63.75" hidden="1" outlineLevel="1">
      <c r="A731" s="211">
        <v>50</v>
      </c>
      <c r="B731" s="210" t="s">
        <v>1655</v>
      </c>
      <c r="C731" s="211" t="s">
        <v>1294</v>
      </c>
      <c r="D731" s="243">
        <v>2</v>
      </c>
      <c r="E731" s="385">
        <v>6030.0249999999996</v>
      </c>
      <c r="F731" s="385">
        <f t="shared" ref="F731" si="2041">IFERROR(E731*$D731,0)</f>
        <v>12060.05</v>
      </c>
      <c r="G731" s="388">
        <v>7500</v>
      </c>
      <c r="H731" s="404">
        <f t="shared" si="1895"/>
        <v>15000</v>
      </c>
      <c r="I731" s="388">
        <v>15583</v>
      </c>
      <c r="J731" s="387">
        <f t="shared" ref="J731" si="2042">IFERROR(I731*$D731,0)</f>
        <v>31166</v>
      </c>
      <c r="K731" s="388">
        <v>10934</v>
      </c>
      <c r="L731" s="387">
        <f t="shared" ref="L731:N731" si="2043">IFERROR(K731*$D731,0)</f>
        <v>21868</v>
      </c>
      <c r="M731" s="388">
        <v>8000</v>
      </c>
      <c r="N731" s="387">
        <f t="shared" si="2043"/>
        <v>16000</v>
      </c>
      <c r="O731" s="388">
        <v>10690</v>
      </c>
      <c r="P731" s="387">
        <f t="shared" ref="P731:R731" si="2044">IFERROR(O731*$D731,0)</f>
        <v>21380</v>
      </c>
      <c r="Q731" s="388">
        <v>10690</v>
      </c>
      <c r="R731" s="387">
        <f t="shared" si="2044"/>
        <v>21380</v>
      </c>
    </row>
    <row r="732" spans="1:18" s="353" customFormat="1" hidden="1" outlineLevel="1">
      <c r="A732" s="211"/>
      <c r="B732" s="210"/>
      <c r="C732" s="211"/>
      <c r="D732" s="243"/>
      <c r="E732" s="385">
        <v>0</v>
      </c>
      <c r="F732" s="385">
        <f t="shared" ref="F732" si="2045">IFERROR(E732*$D732,0)</f>
        <v>0</v>
      </c>
      <c r="G732" s="388"/>
      <c r="H732" s="404">
        <f t="shared" si="1895"/>
        <v>0</v>
      </c>
      <c r="I732" s="388"/>
      <c r="J732" s="387">
        <f t="shared" ref="J732" si="2046">IFERROR(I732*$D732,0)</f>
        <v>0</v>
      </c>
      <c r="K732" s="388">
        <v>0</v>
      </c>
      <c r="L732" s="387">
        <f t="shared" ref="L732:N732" si="2047">IFERROR(K732*$D732,0)</f>
        <v>0</v>
      </c>
      <c r="M732" s="388"/>
      <c r="N732" s="387">
        <f t="shared" si="2047"/>
        <v>0</v>
      </c>
      <c r="O732" s="388"/>
      <c r="P732" s="387">
        <f t="shared" ref="P732:R732" si="2048">IFERROR(O732*$D732,0)</f>
        <v>0</v>
      </c>
      <c r="Q732" s="388">
        <v>0</v>
      </c>
      <c r="R732" s="387">
        <f t="shared" si="2048"/>
        <v>0</v>
      </c>
    </row>
    <row r="733" spans="1:18" s="353" customFormat="1" ht="51" hidden="1" outlineLevel="1">
      <c r="A733" s="211">
        <v>51</v>
      </c>
      <c r="B733" s="210" t="s">
        <v>1656</v>
      </c>
      <c r="C733" s="211" t="s">
        <v>1073</v>
      </c>
      <c r="D733" s="243">
        <v>4</v>
      </c>
      <c r="E733" s="385">
        <v>10453.73</v>
      </c>
      <c r="F733" s="385">
        <f t="shared" ref="F733" si="2049">IFERROR(E733*$D733,0)</f>
        <v>41814.92</v>
      </c>
      <c r="G733" s="388">
        <v>2200</v>
      </c>
      <c r="H733" s="404">
        <f t="shared" si="1895"/>
        <v>8800</v>
      </c>
      <c r="I733" s="388">
        <v>14375</v>
      </c>
      <c r="J733" s="387">
        <f t="shared" ref="J733" si="2050">IFERROR(I733*$D733,0)</f>
        <v>57500</v>
      </c>
      <c r="K733" s="388">
        <v>13275</v>
      </c>
      <c r="L733" s="387">
        <f t="shared" ref="L733:N733" si="2051">IFERROR(K733*$D733,0)</f>
        <v>53100</v>
      </c>
      <c r="M733" s="388">
        <v>5500</v>
      </c>
      <c r="N733" s="387">
        <f t="shared" si="2051"/>
        <v>22000</v>
      </c>
      <c r="O733" s="388">
        <v>8940</v>
      </c>
      <c r="P733" s="387">
        <f t="shared" ref="P733:R733" si="2052">IFERROR(O733*$D733,0)</f>
        <v>35760</v>
      </c>
      <c r="Q733" s="388">
        <v>8940</v>
      </c>
      <c r="R733" s="387">
        <f t="shared" si="2052"/>
        <v>35760</v>
      </c>
    </row>
    <row r="734" spans="1:18" s="353" customFormat="1" hidden="1" outlineLevel="1">
      <c r="A734" s="211"/>
      <c r="B734" s="210"/>
      <c r="C734" s="211"/>
      <c r="D734" s="243"/>
      <c r="E734" s="385">
        <v>0</v>
      </c>
      <c r="F734" s="385">
        <f t="shared" ref="F734" si="2053">IFERROR(E734*$D734,0)</f>
        <v>0</v>
      </c>
      <c r="G734" s="388"/>
      <c r="H734" s="404">
        <f t="shared" si="1895"/>
        <v>0</v>
      </c>
      <c r="I734" s="388"/>
      <c r="J734" s="387">
        <f t="shared" ref="J734" si="2054">IFERROR(I734*$D734,0)</f>
        <v>0</v>
      </c>
      <c r="K734" s="388">
        <v>0</v>
      </c>
      <c r="L734" s="387">
        <f t="shared" ref="L734:N734" si="2055">IFERROR(K734*$D734,0)</f>
        <v>0</v>
      </c>
      <c r="M734" s="388"/>
      <c r="N734" s="387">
        <f t="shared" si="2055"/>
        <v>0</v>
      </c>
      <c r="O734" s="388"/>
      <c r="P734" s="387">
        <f t="shared" ref="P734:R734" si="2056">IFERROR(O734*$D734,0)</f>
        <v>0</v>
      </c>
      <c r="Q734" s="388">
        <v>0</v>
      </c>
      <c r="R734" s="387">
        <f t="shared" si="2056"/>
        <v>0</v>
      </c>
    </row>
    <row r="735" spans="1:18" s="353" customFormat="1" ht="140.25" hidden="1" outlineLevel="1">
      <c r="A735" s="211">
        <v>52</v>
      </c>
      <c r="B735" s="210" t="s">
        <v>1657</v>
      </c>
      <c r="C735" s="211" t="s">
        <v>1294</v>
      </c>
      <c r="D735" s="243">
        <v>2</v>
      </c>
      <c r="E735" s="385">
        <v>10152.199999999999</v>
      </c>
      <c r="F735" s="385">
        <f t="shared" ref="F735" si="2057">IFERROR(E735*$D735,0)</f>
        <v>20304.399999999998</v>
      </c>
      <c r="G735" s="388">
        <v>15000</v>
      </c>
      <c r="H735" s="404">
        <f t="shared" si="1895"/>
        <v>30000</v>
      </c>
      <c r="I735" s="388">
        <v>17825</v>
      </c>
      <c r="J735" s="387">
        <f t="shared" ref="J735" si="2058">IFERROR(I735*$D735,0)</f>
        <v>35650</v>
      </c>
      <c r="K735" s="388">
        <v>11655.5</v>
      </c>
      <c r="L735" s="387">
        <f t="shared" ref="L735:N735" si="2059">IFERROR(K735*$D735,0)</f>
        <v>23311</v>
      </c>
      <c r="M735" s="388">
        <v>4500</v>
      </c>
      <c r="N735" s="387">
        <f t="shared" si="2059"/>
        <v>9000</v>
      </c>
      <c r="O735" s="388">
        <v>9310</v>
      </c>
      <c r="P735" s="387">
        <f t="shared" ref="P735:R735" si="2060">IFERROR(O735*$D735,0)</f>
        <v>18620</v>
      </c>
      <c r="Q735" s="388">
        <v>9310</v>
      </c>
      <c r="R735" s="387">
        <f t="shared" si="2060"/>
        <v>18620</v>
      </c>
    </row>
    <row r="736" spans="1:18" s="353" customFormat="1" hidden="1" outlineLevel="1">
      <c r="A736" s="211"/>
      <c r="B736" s="355"/>
      <c r="C736" s="211"/>
      <c r="D736" s="243"/>
      <c r="E736" s="385">
        <v>0</v>
      </c>
      <c r="F736" s="385">
        <f t="shared" ref="F736" si="2061">IFERROR(E736*$D736,0)</f>
        <v>0</v>
      </c>
      <c r="G736" s="388"/>
      <c r="H736" s="404">
        <f t="shared" si="1895"/>
        <v>0</v>
      </c>
      <c r="I736" s="388"/>
      <c r="J736" s="387">
        <f t="shared" ref="J736" si="2062">IFERROR(I736*$D736,0)</f>
        <v>0</v>
      </c>
      <c r="K736" s="388">
        <v>0</v>
      </c>
      <c r="L736" s="387">
        <f t="shared" ref="L736:N736" si="2063">IFERROR(K736*$D736,0)</f>
        <v>0</v>
      </c>
      <c r="M736" s="388"/>
      <c r="N736" s="387">
        <f t="shared" si="2063"/>
        <v>0</v>
      </c>
      <c r="O736" s="388"/>
      <c r="P736" s="387">
        <f t="shared" ref="P736:R736" si="2064">IFERROR(O736*$D736,0)</f>
        <v>0</v>
      </c>
      <c r="Q736" s="388">
        <v>0</v>
      </c>
      <c r="R736" s="387">
        <f t="shared" si="2064"/>
        <v>0</v>
      </c>
    </row>
    <row r="737" spans="1:18" s="353" customFormat="1" ht="63.75" hidden="1" outlineLevel="1">
      <c r="A737" s="211">
        <v>53</v>
      </c>
      <c r="B737" s="210" t="s">
        <v>1658</v>
      </c>
      <c r="C737" s="211" t="s">
        <v>1294</v>
      </c>
      <c r="D737" s="243">
        <v>2</v>
      </c>
      <c r="E737" s="385">
        <v>2950.8999999999996</v>
      </c>
      <c r="F737" s="385">
        <f t="shared" ref="F737" si="2065">IFERROR(E737*$D737,0)</f>
        <v>5901.7999999999993</v>
      </c>
      <c r="G737" s="388">
        <v>1500</v>
      </c>
      <c r="H737" s="404">
        <f t="shared" si="1895"/>
        <v>3000</v>
      </c>
      <c r="I737" s="388">
        <v>8683</v>
      </c>
      <c r="J737" s="387">
        <f t="shared" ref="J737" si="2066">IFERROR(I737*$D737,0)</f>
        <v>17366</v>
      </c>
      <c r="K737" s="388">
        <v>4020.5</v>
      </c>
      <c r="L737" s="387">
        <f t="shared" ref="L737:N737" si="2067">IFERROR(K737*$D737,0)</f>
        <v>8041</v>
      </c>
      <c r="M737" s="388">
        <v>5500</v>
      </c>
      <c r="N737" s="387">
        <f t="shared" si="2067"/>
        <v>11000</v>
      </c>
      <c r="O737" s="388">
        <v>5000</v>
      </c>
      <c r="P737" s="387">
        <f t="shared" ref="P737:R737" si="2068">IFERROR(O737*$D737,0)</f>
        <v>10000</v>
      </c>
      <c r="Q737" s="388">
        <v>5000</v>
      </c>
      <c r="R737" s="387">
        <f t="shared" si="2068"/>
        <v>10000</v>
      </c>
    </row>
    <row r="738" spans="1:18" s="353" customFormat="1" hidden="1" outlineLevel="1">
      <c r="A738" s="211"/>
      <c r="B738" s="355"/>
      <c r="C738" s="211"/>
      <c r="D738" s="243"/>
      <c r="E738" s="385">
        <v>0</v>
      </c>
      <c r="F738" s="385">
        <f t="shared" ref="F738" si="2069">IFERROR(E738*$D738,0)</f>
        <v>0</v>
      </c>
      <c r="G738" s="388"/>
      <c r="H738" s="404">
        <f t="shared" si="1895"/>
        <v>0</v>
      </c>
      <c r="I738" s="388"/>
      <c r="J738" s="387">
        <f t="shared" ref="J738" si="2070">IFERROR(I738*$D738,0)</f>
        <v>0</v>
      </c>
      <c r="K738" s="388">
        <v>0</v>
      </c>
      <c r="L738" s="387">
        <f t="shared" ref="L738:N738" si="2071">IFERROR(K738*$D738,0)</f>
        <v>0</v>
      </c>
      <c r="M738" s="388"/>
      <c r="N738" s="387">
        <f t="shared" si="2071"/>
        <v>0</v>
      </c>
      <c r="O738" s="388"/>
      <c r="P738" s="387">
        <f t="shared" ref="P738:R738" si="2072">IFERROR(O738*$D738,0)</f>
        <v>0</v>
      </c>
      <c r="Q738" s="388">
        <v>0</v>
      </c>
      <c r="R738" s="387">
        <f t="shared" si="2072"/>
        <v>0</v>
      </c>
    </row>
    <row r="739" spans="1:18" s="353" customFormat="1" hidden="1" outlineLevel="1">
      <c r="A739" s="211">
        <v>54</v>
      </c>
      <c r="B739" s="210" t="s">
        <v>1332</v>
      </c>
      <c r="C739" s="211" t="s">
        <v>1294</v>
      </c>
      <c r="D739" s="243">
        <v>2</v>
      </c>
      <c r="E739" s="385">
        <v>1299.5</v>
      </c>
      <c r="F739" s="385">
        <f t="shared" ref="F739" si="2073">IFERROR(E739*$D739,0)</f>
        <v>2599</v>
      </c>
      <c r="G739" s="388">
        <v>1000</v>
      </c>
      <c r="H739" s="404">
        <f t="shared" si="1895"/>
        <v>2000</v>
      </c>
      <c r="I739" s="388">
        <v>2933</v>
      </c>
      <c r="J739" s="387">
        <f t="shared" ref="J739" si="2074">IFERROR(I739*$D739,0)</f>
        <v>5866</v>
      </c>
      <c r="K739" s="388">
        <v>1192.5</v>
      </c>
      <c r="L739" s="387">
        <f t="shared" ref="L739:N739" si="2075">IFERROR(K739*$D739,0)</f>
        <v>2385</v>
      </c>
      <c r="M739" s="388">
        <v>2000</v>
      </c>
      <c r="N739" s="387">
        <f t="shared" si="2075"/>
        <v>4000</v>
      </c>
      <c r="O739" s="388">
        <v>2350</v>
      </c>
      <c r="P739" s="387">
        <f t="shared" ref="P739:R739" si="2076">IFERROR(O739*$D739,0)</f>
        <v>4700</v>
      </c>
      <c r="Q739" s="388">
        <v>2350</v>
      </c>
      <c r="R739" s="387">
        <f t="shared" si="2076"/>
        <v>4700</v>
      </c>
    </row>
    <row r="740" spans="1:18" s="353" customFormat="1" hidden="1" outlineLevel="1">
      <c r="A740" s="211"/>
      <c r="B740" s="355"/>
      <c r="C740" s="211"/>
      <c r="D740" s="243"/>
      <c r="E740" s="385">
        <v>0</v>
      </c>
      <c r="F740" s="385">
        <f t="shared" ref="F740" si="2077">IFERROR(E740*$D740,0)</f>
        <v>0</v>
      </c>
      <c r="G740" s="388"/>
      <c r="H740" s="404">
        <f t="shared" si="1895"/>
        <v>0</v>
      </c>
      <c r="I740" s="388"/>
      <c r="J740" s="387">
        <f t="shared" ref="J740" si="2078">IFERROR(I740*$D740,0)</f>
        <v>0</v>
      </c>
      <c r="K740" s="388">
        <v>0</v>
      </c>
      <c r="L740" s="387">
        <f t="shared" ref="L740:N740" si="2079">IFERROR(K740*$D740,0)</f>
        <v>0</v>
      </c>
      <c r="M740" s="388"/>
      <c r="N740" s="387">
        <f t="shared" si="2079"/>
        <v>0</v>
      </c>
      <c r="O740" s="388"/>
      <c r="P740" s="387">
        <f t="shared" ref="P740:R740" si="2080">IFERROR(O740*$D740,0)</f>
        <v>0</v>
      </c>
      <c r="Q740" s="388">
        <v>0</v>
      </c>
      <c r="R740" s="387">
        <f t="shared" si="2080"/>
        <v>0</v>
      </c>
    </row>
    <row r="741" spans="1:18" s="353" customFormat="1" ht="102" hidden="1" outlineLevel="1">
      <c r="A741" s="211">
        <v>55</v>
      </c>
      <c r="B741" s="210" t="s">
        <v>1659</v>
      </c>
      <c r="C741" s="211" t="s">
        <v>1294</v>
      </c>
      <c r="D741" s="243">
        <v>2</v>
      </c>
      <c r="E741" s="385">
        <v>3783.4999999999995</v>
      </c>
      <c r="F741" s="385">
        <f t="shared" ref="F741" si="2081">IFERROR(E741*$D741,0)</f>
        <v>7566.9999999999991</v>
      </c>
      <c r="G741" s="388">
        <v>10000</v>
      </c>
      <c r="H741" s="404">
        <f t="shared" si="1895"/>
        <v>20000</v>
      </c>
      <c r="I741" s="388">
        <v>63250</v>
      </c>
      <c r="J741" s="387">
        <f t="shared" ref="J741" si="2082">IFERROR(I741*$D741,0)</f>
        <v>126500</v>
      </c>
      <c r="K741" s="388">
        <v>47702</v>
      </c>
      <c r="L741" s="387">
        <f t="shared" ref="L741:N741" si="2083">IFERROR(K741*$D741,0)</f>
        <v>95404</v>
      </c>
      <c r="M741" s="388">
        <v>4000</v>
      </c>
      <c r="N741" s="387">
        <f t="shared" si="2083"/>
        <v>8000</v>
      </c>
      <c r="O741" s="388">
        <v>26000</v>
      </c>
      <c r="P741" s="387">
        <f t="shared" ref="P741:R741" si="2084">IFERROR(O741*$D741,0)</f>
        <v>52000</v>
      </c>
      <c r="Q741" s="388">
        <v>26000</v>
      </c>
      <c r="R741" s="387">
        <f t="shared" si="2084"/>
        <v>52000</v>
      </c>
    </row>
    <row r="742" spans="1:18" s="353" customFormat="1" collapsed="1">
      <c r="A742" s="208"/>
      <c r="B742" s="376" t="s">
        <v>1503</v>
      </c>
      <c r="C742" s="208"/>
      <c r="D742" s="221"/>
      <c r="E742" s="384"/>
      <c r="F742" s="383">
        <f>SUM(F681:F741)</f>
        <v>617471.68698533683</v>
      </c>
      <c r="G742" s="383"/>
      <c r="H742" s="407">
        <f>SUM(H681:H741)</f>
        <v>526410</v>
      </c>
      <c r="I742" s="383"/>
      <c r="J742" s="407">
        <f>SUM(J681:J741)</f>
        <v>803634</v>
      </c>
      <c r="K742" s="383"/>
      <c r="L742" s="407">
        <f>SUM(L681:L741)</f>
        <v>955918</v>
      </c>
      <c r="M742" s="383"/>
      <c r="N742" s="407">
        <f>SUM(N681:N741)</f>
        <v>488310</v>
      </c>
      <c r="O742" s="383"/>
      <c r="P742" s="407">
        <f>SUM(P681:P741)</f>
        <v>855045</v>
      </c>
      <c r="Q742" s="383"/>
      <c r="R742" s="407">
        <f>SUM(R681:R741)</f>
        <v>855045</v>
      </c>
    </row>
  </sheetData>
  <mergeCells count="12">
    <mergeCell ref="Q2:R2"/>
    <mergeCell ref="M2:N2"/>
    <mergeCell ref="B384:B385"/>
    <mergeCell ref="G2:H2"/>
    <mergeCell ref="I2:J2"/>
    <mergeCell ref="K2:L2"/>
    <mergeCell ref="O2:P2"/>
    <mergeCell ref="A2:A3"/>
    <mergeCell ref="B2:B3"/>
    <mergeCell ref="C2:C3"/>
    <mergeCell ref="D2:D3"/>
    <mergeCell ref="E2:F2"/>
  </mergeCells>
  <conditionalFormatting sqref="D6:F190 D191:E196 D197:F199 D200:E201 D202:F727">
    <cfRule type="cellIs" dxfId="4" priority="3" operator="equal">
      <formula>0</formula>
    </cfRule>
  </conditionalFormatting>
  <conditionalFormatting sqref="G562:R562">
    <cfRule type="cellIs" dxfId="3" priority="2" operator="equal">
      <formula>0</formula>
    </cfRule>
  </conditionalFormatting>
  <conditionalFormatting sqref="H6">
    <cfRule type="cellIs" dxfId="2" priority="1" operator="equal">
      <formula>0</formula>
    </cfRule>
  </conditionalFormatting>
  <pageMargins left="0.7" right="0.7" top="0.75" bottom="0.75" header="0.3" footer="0.3"/>
  <pageSetup paperSize="9" scale="75" orientation="landscape" r:id="rId1"/>
  <ignoredErrors>
    <ignoredError sqref="H742"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767E8-2C46-44B6-8049-2F7C344E3E0B}">
  <sheetPr>
    <tabColor rgb="FFFFC000"/>
  </sheetPr>
  <dimension ref="A1:C135"/>
  <sheetViews>
    <sheetView topLeftCell="A19" zoomScaleNormal="100" workbookViewId="0">
      <selection activeCell="I161" sqref="I161"/>
    </sheetView>
  </sheetViews>
  <sheetFormatPr defaultColWidth="9.140625" defaultRowHeight="14.25"/>
  <cols>
    <col min="1" max="1" width="7.7109375" style="100" customWidth="1"/>
    <col min="2" max="2" width="61.42578125" style="100" customWidth="1"/>
    <col min="3" max="3" width="62.85546875" style="100" customWidth="1"/>
    <col min="4" max="16384" width="9.140625" style="100"/>
  </cols>
  <sheetData>
    <row r="1" spans="1:3">
      <c r="A1" s="117" t="str">
        <f>+' Summary'!A1</f>
        <v>PROJECT : AMD, CIP LOUNGE AT T1, AHEMDABAD AIRPORT</v>
      </c>
      <c r="B1" s="118"/>
      <c r="C1" s="119"/>
    </row>
    <row r="2" spans="1:3">
      <c r="A2" s="120" t="s">
        <v>520</v>
      </c>
      <c r="B2" s="121" t="s">
        <v>521</v>
      </c>
      <c r="C2" s="120" t="s">
        <v>522</v>
      </c>
    </row>
    <row r="3" spans="1:3">
      <c r="A3" s="523" t="s">
        <v>523</v>
      </c>
      <c r="B3" s="523"/>
      <c r="C3" s="523"/>
    </row>
    <row r="4" spans="1:3">
      <c r="A4" s="101">
        <v>1</v>
      </c>
      <c r="B4" s="103" t="s">
        <v>524</v>
      </c>
      <c r="C4" s="103" t="s">
        <v>525</v>
      </c>
    </row>
    <row r="5" spans="1:3">
      <c r="A5" s="101">
        <v>2</v>
      </c>
      <c r="B5" s="103" t="s">
        <v>526</v>
      </c>
      <c r="C5" s="103" t="s">
        <v>527</v>
      </c>
    </row>
    <row r="6" spans="1:3">
      <c r="A6" s="101">
        <v>3</v>
      </c>
      <c r="B6" s="103" t="s">
        <v>528</v>
      </c>
      <c r="C6" s="103" t="s">
        <v>527</v>
      </c>
    </row>
    <row r="7" spans="1:3">
      <c r="A7" s="101">
        <v>4</v>
      </c>
      <c r="B7" s="103" t="s">
        <v>529</v>
      </c>
      <c r="C7" s="103" t="s">
        <v>530</v>
      </c>
    </row>
    <row r="8" spans="1:3">
      <c r="A8" s="101">
        <v>5</v>
      </c>
      <c r="B8" s="103" t="s">
        <v>531</v>
      </c>
      <c r="C8" s="103" t="s">
        <v>532</v>
      </c>
    </row>
    <row r="9" spans="1:3">
      <c r="A9" s="101">
        <v>6</v>
      </c>
      <c r="B9" s="103" t="s">
        <v>533</v>
      </c>
      <c r="C9" s="103" t="s">
        <v>534</v>
      </c>
    </row>
    <row r="10" spans="1:3" ht="28.5">
      <c r="A10" s="101">
        <v>7</v>
      </c>
      <c r="B10" s="103" t="s">
        <v>535</v>
      </c>
      <c r="C10" s="103" t="s">
        <v>536</v>
      </c>
    </row>
    <row r="11" spans="1:3">
      <c r="A11" s="101">
        <v>8</v>
      </c>
      <c r="B11" s="103" t="s">
        <v>537</v>
      </c>
      <c r="C11" s="103" t="s">
        <v>538</v>
      </c>
    </row>
    <row r="12" spans="1:3">
      <c r="A12" s="101">
        <v>9</v>
      </c>
      <c r="B12" s="103" t="s">
        <v>539</v>
      </c>
      <c r="C12" s="103" t="s">
        <v>540</v>
      </c>
    </row>
    <row r="13" spans="1:3">
      <c r="A13" s="101">
        <v>10</v>
      </c>
      <c r="B13" s="103" t="s">
        <v>541</v>
      </c>
      <c r="C13" s="103" t="s">
        <v>542</v>
      </c>
    </row>
    <row r="14" spans="1:3">
      <c r="A14" s="101">
        <v>11</v>
      </c>
      <c r="B14" s="103" t="s">
        <v>543</v>
      </c>
      <c r="C14" s="103" t="s">
        <v>544</v>
      </c>
    </row>
    <row r="15" spans="1:3">
      <c r="A15" s="101">
        <v>12</v>
      </c>
      <c r="B15" s="103" t="s">
        <v>545</v>
      </c>
      <c r="C15" s="103" t="s">
        <v>546</v>
      </c>
    </row>
    <row r="16" spans="1:3">
      <c r="A16" s="101">
        <v>13</v>
      </c>
      <c r="B16" s="103" t="s">
        <v>547</v>
      </c>
      <c r="C16" s="103" t="s">
        <v>548</v>
      </c>
    </row>
    <row r="17" spans="1:3">
      <c r="A17" s="101">
        <v>14</v>
      </c>
      <c r="B17" s="103" t="s">
        <v>549</v>
      </c>
      <c r="C17" s="103" t="s">
        <v>550</v>
      </c>
    </row>
    <row r="18" spans="1:3">
      <c r="A18" s="101">
        <v>15</v>
      </c>
      <c r="B18" s="103" t="s">
        <v>551</v>
      </c>
      <c r="C18" s="103" t="s">
        <v>552</v>
      </c>
    </row>
    <row r="19" spans="1:3">
      <c r="A19" s="101">
        <v>16</v>
      </c>
      <c r="B19" s="103" t="s">
        <v>553</v>
      </c>
      <c r="C19" s="103" t="s">
        <v>554</v>
      </c>
    </row>
    <row r="20" spans="1:3" ht="28.5">
      <c r="A20" s="101">
        <v>17</v>
      </c>
      <c r="B20" s="103" t="s">
        <v>555</v>
      </c>
      <c r="C20" s="103" t="s">
        <v>556</v>
      </c>
    </row>
    <row r="21" spans="1:3">
      <c r="A21" s="101">
        <v>18</v>
      </c>
      <c r="B21" s="103" t="s">
        <v>557</v>
      </c>
      <c r="C21" s="103" t="s">
        <v>558</v>
      </c>
    </row>
    <row r="22" spans="1:3">
      <c r="A22" s="101">
        <v>19</v>
      </c>
      <c r="B22" s="103" t="s">
        <v>559</v>
      </c>
      <c r="C22" s="103" t="s">
        <v>560</v>
      </c>
    </row>
    <row r="23" spans="1:3">
      <c r="A23" s="101">
        <v>20</v>
      </c>
      <c r="B23" s="103" t="s">
        <v>561</v>
      </c>
      <c r="C23" s="103" t="s">
        <v>562</v>
      </c>
    </row>
    <row r="24" spans="1:3">
      <c r="A24" s="101">
        <v>21</v>
      </c>
      <c r="B24" s="103" t="s">
        <v>563</v>
      </c>
      <c r="C24" s="103" t="s">
        <v>564</v>
      </c>
    </row>
    <row r="25" spans="1:3">
      <c r="A25" s="101">
        <v>22</v>
      </c>
      <c r="B25" s="103" t="s">
        <v>565</v>
      </c>
      <c r="C25" s="103" t="s">
        <v>566</v>
      </c>
    </row>
    <row r="26" spans="1:3">
      <c r="A26" s="101">
        <v>23</v>
      </c>
      <c r="B26" s="103" t="s">
        <v>567</v>
      </c>
      <c r="C26" s="103" t="s">
        <v>568</v>
      </c>
    </row>
    <row r="27" spans="1:3">
      <c r="A27" s="101">
        <v>24</v>
      </c>
      <c r="B27" s="103" t="s">
        <v>569</v>
      </c>
      <c r="C27" s="103" t="s">
        <v>570</v>
      </c>
    </row>
    <row r="28" spans="1:3">
      <c r="A28" s="101">
        <v>25</v>
      </c>
      <c r="B28" s="103" t="s">
        <v>571</v>
      </c>
      <c r="C28" s="103" t="s">
        <v>572</v>
      </c>
    </row>
    <row r="29" spans="1:3">
      <c r="A29" s="101">
        <v>26</v>
      </c>
      <c r="B29" s="103" t="s">
        <v>573</v>
      </c>
      <c r="C29" s="103" t="s">
        <v>574</v>
      </c>
    </row>
    <row r="30" spans="1:3">
      <c r="A30" s="101">
        <v>27</v>
      </c>
      <c r="B30" s="103" t="s">
        <v>575</v>
      </c>
      <c r="C30" s="103" t="s">
        <v>574</v>
      </c>
    </row>
    <row r="31" spans="1:3">
      <c r="A31" s="101">
        <v>28</v>
      </c>
      <c r="B31" s="103" t="s">
        <v>576</v>
      </c>
      <c r="C31" s="103" t="s">
        <v>574</v>
      </c>
    </row>
    <row r="32" spans="1:3">
      <c r="A32" s="101">
        <v>29</v>
      </c>
      <c r="B32" s="103" t="s">
        <v>577</v>
      </c>
      <c r="C32" s="103" t="s">
        <v>578</v>
      </c>
    </row>
    <row r="33" spans="1:3">
      <c r="A33" s="101">
        <v>30</v>
      </c>
      <c r="B33" s="103" t="s">
        <v>579</v>
      </c>
      <c r="C33" s="103" t="s">
        <v>580</v>
      </c>
    </row>
    <row r="34" spans="1:3">
      <c r="A34" s="101">
        <v>31</v>
      </c>
      <c r="B34" s="103" t="s">
        <v>581</v>
      </c>
      <c r="C34" s="103" t="s">
        <v>582</v>
      </c>
    </row>
    <row r="35" spans="1:3">
      <c r="A35" s="101">
        <v>32</v>
      </c>
      <c r="B35" s="103" t="s">
        <v>583</v>
      </c>
      <c r="C35" s="103" t="s">
        <v>584</v>
      </c>
    </row>
    <row r="36" spans="1:3">
      <c r="A36" s="101">
        <v>33</v>
      </c>
      <c r="B36" s="103" t="s">
        <v>585</v>
      </c>
      <c r="C36" s="103" t="s">
        <v>574</v>
      </c>
    </row>
    <row r="37" spans="1:3">
      <c r="A37" s="101">
        <v>34</v>
      </c>
      <c r="B37" s="103" t="s">
        <v>586</v>
      </c>
      <c r="C37" s="103" t="s">
        <v>574</v>
      </c>
    </row>
    <row r="38" spans="1:3">
      <c r="A38" s="101">
        <v>35</v>
      </c>
      <c r="B38" s="103" t="s">
        <v>587</v>
      </c>
      <c r="C38" s="103" t="s">
        <v>574</v>
      </c>
    </row>
    <row r="39" spans="1:3">
      <c r="A39" s="101">
        <v>36</v>
      </c>
      <c r="B39" s="103" t="s">
        <v>588</v>
      </c>
      <c r="C39" s="103" t="s">
        <v>574</v>
      </c>
    </row>
    <row r="40" spans="1:3">
      <c r="A40" s="101">
        <v>37</v>
      </c>
      <c r="B40" s="103" t="s">
        <v>589</v>
      </c>
      <c r="C40" s="103" t="s">
        <v>574</v>
      </c>
    </row>
    <row r="41" spans="1:3">
      <c r="A41" s="101">
        <v>38</v>
      </c>
      <c r="B41" s="103" t="s">
        <v>590</v>
      </c>
      <c r="C41" s="103" t="s">
        <v>574</v>
      </c>
    </row>
    <row r="42" spans="1:3">
      <c r="A42" s="101">
        <v>39</v>
      </c>
      <c r="B42" s="103" t="s">
        <v>591</v>
      </c>
      <c r="C42" s="103" t="s">
        <v>574</v>
      </c>
    </row>
    <row r="44" spans="1:3">
      <c r="A44" s="523" t="s">
        <v>592</v>
      </c>
      <c r="B44" s="523"/>
      <c r="C44" s="523"/>
    </row>
    <row r="45" spans="1:3">
      <c r="A45" s="101">
        <v>1</v>
      </c>
      <c r="B45" s="31" t="s">
        <v>593</v>
      </c>
      <c r="C45" s="103" t="s">
        <v>594</v>
      </c>
    </row>
    <row r="46" spans="1:3">
      <c r="A46" s="101">
        <v>2</v>
      </c>
      <c r="B46" s="31" t="s">
        <v>595</v>
      </c>
      <c r="C46" s="103" t="s">
        <v>596</v>
      </c>
    </row>
    <row r="47" spans="1:3">
      <c r="A47" s="106">
        <v>3</v>
      </c>
      <c r="B47" s="103" t="s">
        <v>597</v>
      </c>
      <c r="C47" s="102" t="s">
        <v>598</v>
      </c>
    </row>
    <row r="48" spans="1:3">
      <c r="A48" s="106">
        <v>4</v>
      </c>
      <c r="B48" s="31" t="s">
        <v>599</v>
      </c>
      <c r="C48" s="103" t="s">
        <v>600</v>
      </c>
    </row>
    <row r="49" spans="1:3">
      <c r="A49" s="106">
        <v>5</v>
      </c>
      <c r="B49" s="31" t="s">
        <v>601</v>
      </c>
      <c r="C49" s="103" t="s">
        <v>602</v>
      </c>
    </row>
    <row r="50" spans="1:3">
      <c r="A50" s="106">
        <v>6</v>
      </c>
      <c r="B50" s="31" t="s">
        <v>603</v>
      </c>
      <c r="C50" s="103" t="s">
        <v>604</v>
      </c>
    </row>
    <row r="51" spans="1:3">
      <c r="A51" s="107">
        <v>7</v>
      </c>
      <c r="B51" s="105" t="s">
        <v>605</v>
      </c>
      <c r="C51" s="108" t="s">
        <v>606</v>
      </c>
    </row>
    <row r="52" spans="1:3">
      <c r="A52" s="107">
        <v>8</v>
      </c>
      <c r="B52" s="105" t="s">
        <v>607</v>
      </c>
      <c r="C52" s="108" t="s">
        <v>608</v>
      </c>
    </row>
    <row r="53" spans="1:3">
      <c r="A53" s="107">
        <v>9</v>
      </c>
      <c r="B53" s="105" t="s">
        <v>609</v>
      </c>
      <c r="C53" s="108" t="s">
        <v>610</v>
      </c>
    </row>
    <row r="54" spans="1:3">
      <c r="A54" s="107">
        <v>10</v>
      </c>
      <c r="B54" s="105" t="s">
        <v>611</v>
      </c>
      <c r="C54" s="108" t="s">
        <v>612</v>
      </c>
    </row>
    <row r="55" spans="1:3">
      <c r="A55" s="107">
        <v>11</v>
      </c>
      <c r="B55" s="105" t="s">
        <v>613</v>
      </c>
      <c r="C55" s="108" t="s">
        <v>614</v>
      </c>
    </row>
    <row r="56" spans="1:3">
      <c r="A56" s="106">
        <v>12</v>
      </c>
      <c r="B56" s="31" t="s">
        <v>615</v>
      </c>
      <c r="C56" s="103" t="s">
        <v>616</v>
      </c>
    </row>
    <row r="57" spans="1:3">
      <c r="A57" s="106">
        <v>13</v>
      </c>
      <c r="B57" s="31" t="s">
        <v>617</v>
      </c>
      <c r="C57" s="103" t="s">
        <v>618</v>
      </c>
    </row>
    <row r="58" spans="1:3">
      <c r="A58" s="106">
        <v>14</v>
      </c>
      <c r="B58" s="104" t="s">
        <v>619</v>
      </c>
      <c r="C58" s="104" t="s">
        <v>620</v>
      </c>
    </row>
    <row r="59" spans="1:3">
      <c r="A59" s="106">
        <v>15</v>
      </c>
      <c r="B59" s="104" t="s">
        <v>621</v>
      </c>
      <c r="C59" s="104" t="s">
        <v>622</v>
      </c>
    </row>
    <row r="60" spans="1:3">
      <c r="A60" s="106">
        <v>16</v>
      </c>
      <c r="B60" s="104" t="s">
        <v>623</v>
      </c>
      <c r="C60" s="104" t="s">
        <v>624</v>
      </c>
    </row>
    <row r="61" spans="1:3">
      <c r="A61" s="106">
        <v>17</v>
      </c>
      <c r="B61" s="104" t="s">
        <v>625</v>
      </c>
      <c r="C61" s="104" t="s">
        <v>626</v>
      </c>
    </row>
    <row r="62" spans="1:3">
      <c r="A62" s="106">
        <v>18</v>
      </c>
      <c r="B62" s="104" t="s">
        <v>627</v>
      </c>
      <c r="C62" s="104" t="s">
        <v>628</v>
      </c>
    </row>
    <row r="63" spans="1:3" ht="28.5">
      <c r="A63" s="106">
        <v>19</v>
      </c>
      <c r="B63" s="104" t="s">
        <v>629</v>
      </c>
      <c r="C63" s="104" t="s">
        <v>630</v>
      </c>
    </row>
    <row r="64" spans="1:3">
      <c r="A64" s="106">
        <v>20</v>
      </c>
      <c r="B64" s="104" t="s">
        <v>631</v>
      </c>
      <c r="C64" s="104" t="s">
        <v>632</v>
      </c>
    </row>
    <row r="65" spans="1:3">
      <c r="A65" s="106">
        <v>21</v>
      </c>
      <c r="B65" s="104" t="s">
        <v>633</v>
      </c>
      <c r="C65" s="104" t="s">
        <v>634</v>
      </c>
    </row>
    <row r="66" spans="1:3">
      <c r="A66" s="106">
        <v>22</v>
      </c>
      <c r="B66" s="104" t="s">
        <v>635</v>
      </c>
      <c r="C66" s="104" t="s">
        <v>636</v>
      </c>
    </row>
    <row r="67" spans="1:3">
      <c r="A67" s="106">
        <v>23</v>
      </c>
      <c r="B67" s="104" t="s">
        <v>637</v>
      </c>
      <c r="C67" s="104" t="s">
        <v>638</v>
      </c>
    </row>
    <row r="68" spans="1:3">
      <c r="A68" s="106">
        <v>24</v>
      </c>
      <c r="B68" s="104" t="s">
        <v>639</v>
      </c>
      <c r="C68" s="104" t="s">
        <v>640</v>
      </c>
    </row>
    <row r="69" spans="1:3">
      <c r="A69" s="106">
        <v>25</v>
      </c>
      <c r="B69" s="104" t="s">
        <v>641</v>
      </c>
      <c r="C69" s="104" t="s">
        <v>642</v>
      </c>
    </row>
    <row r="70" spans="1:3">
      <c r="A70" s="106">
        <v>26</v>
      </c>
      <c r="B70" s="104" t="s">
        <v>643</v>
      </c>
      <c r="C70" s="104" t="s">
        <v>644</v>
      </c>
    </row>
    <row r="71" spans="1:3">
      <c r="A71" s="106">
        <v>27</v>
      </c>
      <c r="B71" s="104" t="s">
        <v>645</v>
      </c>
      <c r="C71" s="104" t="s">
        <v>646</v>
      </c>
    </row>
    <row r="72" spans="1:3">
      <c r="A72" s="106">
        <v>28</v>
      </c>
      <c r="B72" s="104" t="s">
        <v>647</v>
      </c>
      <c r="C72" s="104" t="s">
        <v>648</v>
      </c>
    </row>
    <row r="73" spans="1:3">
      <c r="A73" s="106">
        <v>29</v>
      </c>
      <c r="B73" s="104" t="s">
        <v>649</v>
      </c>
      <c r="C73" s="104" t="s">
        <v>650</v>
      </c>
    </row>
    <row r="74" spans="1:3">
      <c r="A74" s="106">
        <v>30</v>
      </c>
      <c r="B74" s="104" t="s">
        <v>651</v>
      </c>
      <c r="C74" s="104" t="s">
        <v>652</v>
      </c>
    </row>
    <row r="75" spans="1:3">
      <c r="A75" s="101">
        <v>31</v>
      </c>
      <c r="B75" s="104" t="s">
        <v>653</v>
      </c>
      <c r="C75" s="104" t="s">
        <v>654</v>
      </c>
    </row>
    <row r="76" spans="1:3">
      <c r="A76" s="101">
        <v>32</v>
      </c>
      <c r="B76" s="104" t="s">
        <v>655</v>
      </c>
      <c r="C76" s="104" t="s">
        <v>656</v>
      </c>
    </row>
    <row r="77" spans="1:3">
      <c r="A77" s="101">
        <v>33</v>
      </c>
      <c r="B77" s="104" t="s">
        <v>657</v>
      </c>
      <c r="C77" s="104" t="s">
        <v>658</v>
      </c>
    </row>
    <row r="78" spans="1:3">
      <c r="A78" s="101">
        <v>34</v>
      </c>
      <c r="B78" s="104" t="s">
        <v>659</v>
      </c>
      <c r="C78" s="103" t="s">
        <v>660</v>
      </c>
    </row>
    <row r="79" spans="1:3">
      <c r="A79" s="101">
        <v>35</v>
      </c>
      <c r="B79" s="103" t="s">
        <v>583</v>
      </c>
      <c r="C79" s="103" t="s">
        <v>584</v>
      </c>
    </row>
    <row r="80" spans="1:3">
      <c r="A80" s="101">
        <v>36</v>
      </c>
      <c r="B80" s="103" t="s">
        <v>533</v>
      </c>
      <c r="C80" s="103" t="s">
        <v>534</v>
      </c>
    </row>
    <row r="81" spans="1:3">
      <c r="A81" s="101">
        <v>37</v>
      </c>
      <c r="B81" s="103" t="s">
        <v>661</v>
      </c>
      <c r="C81" s="103" t="s">
        <v>662</v>
      </c>
    </row>
    <row r="82" spans="1:3">
      <c r="A82" s="101">
        <v>38</v>
      </c>
      <c r="B82" s="103" t="s">
        <v>663</v>
      </c>
      <c r="C82" s="103" t="s">
        <v>664</v>
      </c>
    </row>
    <row r="83" spans="1:3">
      <c r="A83" s="101">
        <v>39</v>
      </c>
      <c r="B83" s="103" t="s">
        <v>665</v>
      </c>
      <c r="C83" s="103" t="s">
        <v>666</v>
      </c>
    </row>
    <row r="84" spans="1:3">
      <c r="A84" s="101">
        <v>40</v>
      </c>
      <c r="B84" s="103" t="s">
        <v>667</v>
      </c>
      <c r="C84" s="103" t="s">
        <v>668</v>
      </c>
    </row>
    <row r="85" spans="1:3">
      <c r="A85" s="101">
        <v>41</v>
      </c>
      <c r="B85" s="103" t="s">
        <v>669</v>
      </c>
      <c r="C85" s="103" t="s">
        <v>670</v>
      </c>
    </row>
    <row r="86" spans="1:3">
      <c r="A86" s="101">
        <v>42</v>
      </c>
      <c r="B86" s="103" t="s">
        <v>671</v>
      </c>
      <c r="C86" s="103" t="s">
        <v>672</v>
      </c>
    </row>
    <row r="87" spans="1:3">
      <c r="A87" s="101">
        <v>43</v>
      </c>
      <c r="B87" s="103" t="s">
        <v>673</v>
      </c>
      <c r="C87" s="103" t="s">
        <v>674</v>
      </c>
    </row>
    <row r="88" spans="1:3">
      <c r="A88" s="101">
        <v>43</v>
      </c>
      <c r="B88" s="103" t="s">
        <v>675</v>
      </c>
      <c r="C88" s="103" t="s">
        <v>676</v>
      </c>
    </row>
    <row r="89" spans="1:3">
      <c r="A89" s="101">
        <v>44</v>
      </c>
      <c r="B89" s="103" t="s">
        <v>677</v>
      </c>
      <c r="C89" s="103" t="s">
        <v>678</v>
      </c>
    </row>
    <row r="90" spans="1:3">
      <c r="A90" s="101">
        <v>45</v>
      </c>
      <c r="B90" s="103" t="s">
        <v>679</v>
      </c>
      <c r="C90" s="103" t="s">
        <v>680</v>
      </c>
    </row>
    <row r="91" spans="1:3">
      <c r="A91" s="101">
        <v>46</v>
      </c>
      <c r="B91" s="103" t="s">
        <v>681</v>
      </c>
      <c r="C91" s="103" t="s">
        <v>608</v>
      </c>
    </row>
    <row r="92" spans="1:3">
      <c r="A92" s="101">
        <v>47</v>
      </c>
      <c r="B92" s="103" t="s">
        <v>682</v>
      </c>
      <c r="C92" s="103" t="s">
        <v>683</v>
      </c>
    </row>
    <row r="93" spans="1:3">
      <c r="A93" s="101">
        <v>48</v>
      </c>
      <c r="B93" s="103" t="s">
        <v>485</v>
      </c>
      <c r="C93" s="103" t="s">
        <v>684</v>
      </c>
    </row>
    <row r="94" spans="1:3">
      <c r="A94" s="101">
        <v>49</v>
      </c>
      <c r="B94" s="103" t="s">
        <v>685</v>
      </c>
      <c r="C94" s="103" t="s">
        <v>686</v>
      </c>
    </row>
    <row r="95" spans="1:3">
      <c r="A95" s="101">
        <v>50</v>
      </c>
      <c r="B95" s="103" t="s">
        <v>687</v>
      </c>
      <c r="C95" s="103" t="s">
        <v>688</v>
      </c>
    </row>
    <row r="96" spans="1:3">
      <c r="A96" s="101">
        <v>51</v>
      </c>
      <c r="B96" s="103" t="s">
        <v>689</v>
      </c>
      <c r="C96" s="103" t="s">
        <v>690</v>
      </c>
    </row>
    <row r="97" spans="1:3">
      <c r="A97" s="101">
        <v>52</v>
      </c>
      <c r="B97" s="103" t="s">
        <v>691</v>
      </c>
      <c r="C97" s="103" t="s">
        <v>692</v>
      </c>
    </row>
    <row r="98" spans="1:3">
      <c r="A98" s="101">
        <v>53</v>
      </c>
      <c r="B98" s="103" t="s">
        <v>486</v>
      </c>
      <c r="C98" s="103" t="s">
        <v>693</v>
      </c>
    </row>
    <row r="99" spans="1:3">
      <c r="A99" s="101">
        <v>54</v>
      </c>
      <c r="B99" s="103" t="s">
        <v>694</v>
      </c>
      <c r="C99" s="103" t="s">
        <v>693</v>
      </c>
    </row>
    <row r="100" spans="1:3">
      <c r="A100" s="101">
        <v>55</v>
      </c>
      <c r="B100" s="103" t="s">
        <v>487</v>
      </c>
      <c r="C100" s="103" t="s">
        <v>695</v>
      </c>
    </row>
    <row r="101" spans="1:3">
      <c r="A101" s="101">
        <v>56</v>
      </c>
      <c r="B101" s="103" t="s">
        <v>696</v>
      </c>
      <c r="C101" s="103" t="s">
        <v>697</v>
      </c>
    </row>
    <row r="102" spans="1:3">
      <c r="A102" s="101"/>
      <c r="B102" s="103"/>
      <c r="C102" s="103"/>
    </row>
    <row r="103" spans="1:3">
      <c r="A103" s="523" t="s">
        <v>698</v>
      </c>
      <c r="B103" s="523"/>
      <c r="C103" s="523"/>
    </row>
    <row r="104" spans="1:3">
      <c r="A104" s="99"/>
      <c r="B104" s="524" t="s">
        <v>699</v>
      </c>
      <c r="C104" s="525"/>
    </row>
    <row r="105" spans="1:3">
      <c r="A105" s="99">
        <v>1</v>
      </c>
      <c r="B105" s="31" t="s">
        <v>700</v>
      </c>
      <c r="C105" s="31" t="s">
        <v>701</v>
      </c>
    </row>
    <row r="106" spans="1:3" ht="42.75">
      <c r="A106" s="99">
        <v>2</v>
      </c>
      <c r="B106" s="31" t="s">
        <v>702</v>
      </c>
      <c r="C106" s="103" t="s">
        <v>757</v>
      </c>
    </row>
    <row r="107" spans="1:3">
      <c r="A107" s="99">
        <v>3</v>
      </c>
      <c r="B107" s="31" t="s">
        <v>703</v>
      </c>
      <c r="C107" s="103" t="s">
        <v>758</v>
      </c>
    </row>
    <row r="108" spans="1:3" ht="42.75">
      <c r="A108" s="99">
        <v>4</v>
      </c>
      <c r="B108" s="31" t="s">
        <v>704</v>
      </c>
      <c r="C108" s="103" t="s">
        <v>705</v>
      </c>
    </row>
    <row r="109" spans="1:3" ht="28.5">
      <c r="A109" s="99">
        <v>5</v>
      </c>
      <c r="B109" s="31" t="s">
        <v>706</v>
      </c>
      <c r="C109" s="29" t="s">
        <v>707</v>
      </c>
    </row>
    <row r="110" spans="1:3">
      <c r="A110" s="99">
        <v>6</v>
      </c>
      <c r="B110" s="31" t="s">
        <v>708</v>
      </c>
      <c r="C110" s="103" t="s">
        <v>709</v>
      </c>
    </row>
    <row r="111" spans="1:3">
      <c r="A111" s="99">
        <v>7</v>
      </c>
      <c r="B111" s="31" t="s">
        <v>659</v>
      </c>
      <c r="C111" s="103" t="s">
        <v>660</v>
      </c>
    </row>
    <row r="112" spans="1:3">
      <c r="A112" s="99">
        <v>8</v>
      </c>
      <c r="B112" s="31" t="s">
        <v>710</v>
      </c>
      <c r="C112" s="103" t="s">
        <v>711</v>
      </c>
    </row>
    <row r="113" spans="1:3">
      <c r="A113" s="99">
        <v>9</v>
      </c>
      <c r="B113" s="31" t="s">
        <v>712</v>
      </c>
      <c r="C113" s="103" t="s">
        <v>713</v>
      </c>
    </row>
    <row r="114" spans="1:3">
      <c r="A114" s="99">
        <v>10</v>
      </c>
      <c r="B114" s="104" t="s">
        <v>714</v>
      </c>
      <c r="C114" s="104" t="s">
        <v>715</v>
      </c>
    </row>
    <row r="115" spans="1:3">
      <c r="A115" s="99">
        <v>11</v>
      </c>
      <c r="B115" s="104" t="s">
        <v>716</v>
      </c>
      <c r="C115" s="104" t="s">
        <v>717</v>
      </c>
    </row>
    <row r="116" spans="1:3" ht="28.5">
      <c r="A116" s="99">
        <v>12</v>
      </c>
      <c r="B116" s="104" t="s">
        <v>718</v>
      </c>
      <c r="C116" s="104" t="s">
        <v>719</v>
      </c>
    </row>
    <row r="117" spans="1:3">
      <c r="A117" s="99">
        <v>13</v>
      </c>
      <c r="B117" s="104" t="s">
        <v>720</v>
      </c>
      <c r="C117" s="104" t="s">
        <v>721</v>
      </c>
    </row>
    <row r="118" spans="1:3">
      <c r="A118" s="99">
        <v>14</v>
      </c>
      <c r="B118" s="104" t="s">
        <v>722</v>
      </c>
      <c r="C118" s="104" t="s">
        <v>723</v>
      </c>
    </row>
    <row r="119" spans="1:3">
      <c r="A119" s="99">
        <v>15</v>
      </c>
      <c r="B119" s="104" t="s">
        <v>724</v>
      </c>
      <c r="C119" s="104" t="s">
        <v>725</v>
      </c>
    </row>
    <row r="120" spans="1:3" ht="28.5">
      <c r="A120" s="99">
        <v>16</v>
      </c>
      <c r="B120" s="104" t="s">
        <v>726</v>
      </c>
      <c r="C120" s="104" t="s">
        <v>727</v>
      </c>
    </row>
    <row r="121" spans="1:3">
      <c r="A121" s="99">
        <v>17</v>
      </c>
      <c r="B121" s="102" t="s">
        <v>728</v>
      </c>
      <c r="C121" s="102" t="s">
        <v>729</v>
      </c>
    </row>
    <row r="122" spans="1:3">
      <c r="A122" s="99">
        <v>18</v>
      </c>
      <c r="B122" s="104" t="s">
        <v>730</v>
      </c>
      <c r="C122" s="104" t="s">
        <v>731</v>
      </c>
    </row>
    <row r="123" spans="1:3" ht="28.5">
      <c r="A123" s="99">
        <v>19</v>
      </c>
      <c r="B123" s="104" t="s">
        <v>732</v>
      </c>
      <c r="C123" s="104" t="s">
        <v>733</v>
      </c>
    </row>
    <row r="124" spans="1:3">
      <c r="A124" s="99"/>
      <c r="B124" s="524" t="s">
        <v>734</v>
      </c>
      <c r="C124" s="525"/>
    </row>
    <row r="125" spans="1:3">
      <c r="A125" s="99">
        <v>20</v>
      </c>
      <c r="B125" s="104" t="s">
        <v>735</v>
      </c>
      <c r="C125" s="104" t="s">
        <v>736</v>
      </c>
    </row>
    <row r="126" spans="1:3">
      <c r="A126" s="99">
        <v>21</v>
      </c>
      <c r="B126" s="104" t="s">
        <v>737</v>
      </c>
      <c r="C126" s="104" t="s">
        <v>738</v>
      </c>
    </row>
    <row r="127" spans="1:3">
      <c r="A127" s="99">
        <v>22</v>
      </c>
      <c r="B127" s="104" t="s">
        <v>739</v>
      </c>
      <c r="C127" s="104" t="s">
        <v>740</v>
      </c>
    </row>
    <row r="128" spans="1:3">
      <c r="A128" s="99">
        <v>23</v>
      </c>
      <c r="B128" s="104" t="s">
        <v>741</v>
      </c>
      <c r="C128" s="104" t="s">
        <v>742</v>
      </c>
    </row>
    <row r="129" spans="1:3">
      <c r="A129" s="99">
        <v>24</v>
      </c>
      <c r="B129" s="104" t="s">
        <v>743</v>
      </c>
      <c r="C129" s="104" t="s">
        <v>744</v>
      </c>
    </row>
    <row r="130" spans="1:3">
      <c r="A130" s="99">
        <v>25</v>
      </c>
      <c r="B130" s="104" t="s">
        <v>745</v>
      </c>
      <c r="C130" s="104" t="s">
        <v>746</v>
      </c>
    </row>
    <row r="131" spans="1:3">
      <c r="A131" s="99">
        <v>26</v>
      </c>
      <c r="B131" s="104" t="s">
        <v>747</v>
      </c>
      <c r="C131" s="104" t="s">
        <v>748</v>
      </c>
    </row>
    <row r="132" spans="1:3">
      <c r="A132" s="99">
        <v>27</v>
      </c>
      <c r="B132" s="104" t="s">
        <v>749</v>
      </c>
      <c r="C132" s="104" t="s">
        <v>750</v>
      </c>
    </row>
    <row r="133" spans="1:3" ht="42.75">
      <c r="A133" s="99">
        <v>28</v>
      </c>
      <c r="B133" s="104" t="s">
        <v>751</v>
      </c>
      <c r="C133" s="104" t="s">
        <v>752</v>
      </c>
    </row>
    <row r="134" spans="1:3">
      <c r="A134" s="99">
        <v>29</v>
      </c>
      <c r="B134" s="104" t="s">
        <v>753</v>
      </c>
      <c r="C134" s="104" t="s">
        <v>754</v>
      </c>
    </row>
    <row r="135" spans="1:3" ht="28.5">
      <c r="A135" s="99">
        <v>30</v>
      </c>
      <c r="B135" s="104" t="s">
        <v>755</v>
      </c>
      <c r="C135" s="104" t="s">
        <v>756</v>
      </c>
    </row>
  </sheetData>
  <mergeCells count="5">
    <mergeCell ref="A3:C3"/>
    <mergeCell ref="A44:C44"/>
    <mergeCell ref="A103:C103"/>
    <mergeCell ref="B104:C104"/>
    <mergeCell ref="B124:C124"/>
  </mergeCells>
  <pageMargins left="0.7" right="0.7" top="0.75" bottom="0.75" header="0.3" footer="0.3"/>
  <pageSetup paperSize="9" scale="67"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C6479-26C5-4C68-AE0A-E5428FBBB1D4}">
  <dimension ref="A1:R72"/>
  <sheetViews>
    <sheetView zoomScale="85" zoomScaleNormal="85" workbookViewId="0">
      <pane xSplit="6" ySplit="3" topLeftCell="J4" activePane="bottomRight" state="frozen"/>
      <selection pane="topRight" activeCell="G1" sqref="G1"/>
      <selection pane="bottomLeft" activeCell="A4" sqref="A4"/>
      <selection pane="bottomRight" activeCell="Q65" sqref="Q65:Q69"/>
    </sheetView>
  </sheetViews>
  <sheetFormatPr defaultColWidth="8.85546875" defaultRowHeight="12.75"/>
  <cols>
    <col min="1" max="1" width="7.42578125" style="326" customWidth="1"/>
    <col min="2" max="2" width="81" style="327" customWidth="1"/>
    <col min="3" max="3" width="7.85546875" style="328" customWidth="1"/>
    <col min="4" max="4" width="6" style="329" bestFit="1" customWidth="1"/>
    <col min="5" max="5" width="9" style="329" bestFit="1" customWidth="1"/>
    <col min="6" max="6" width="11.7109375" style="329" bestFit="1" customWidth="1"/>
    <col min="7" max="7" width="9.42578125" style="330" bestFit="1" customWidth="1"/>
    <col min="8" max="8" width="11.7109375" style="330" bestFit="1" customWidth="1"/>
    <col min="9" max="9" width="9.28515625" style="330" bestFit="1" customWidth="1"/>
    <col min="10" max="10" width="12.140625" style="330" bestFit="1" customWidth="1"/>
    <col min="11" max="11" width="9.42578125" style="330" bestFit="1" customWidth="1"/>
    <col min="12" max="12" width="12.42578125" style="330" bestFit="1" customWidth="1"/>
    <col min="13" max="13" width="9.42578125" style="330" bestFit="1" customWidth="1"/>
    <col min="14" max="14" width="12.42578125" style="330" bestFit="1" customWidth="1"/>
    <col min="15" max="15" width="9.28515625" style="330" bestFit="1" customWidth="1"/>
    <col min="16" max="16" width="11.42578125" style="330" bestFit="1" customWidth="1"/>
    <col min="17" max="17" width="9.28515625" style="330" bestFit="1" customWidth="1"/>
    <col min="18" max="18" width="11.42578125" style="330" bestFit="1" customWidth="1"/>
    <col min="19" max="19" width="10.85546875" style="308" customWidth="1"/>
    <col min="20" max="20" width="15.7109375" style="308" bestFit="1" customWidth="1"/>
    <col min="21" max="16384" width="8.85546875" style="308"/>
  </cols>
  <sheetData>
    <row r="1" spans="1:18" s="286" customFormat="1">
      <c r="A1" s="528" t="s">
        <v>759</v>
      </c>
      <c r="B1" s="528"/>
      <c r="C1" s="528"/>
      <c r="D1" s="528"/>
      <c r="E1" s="528"/>
      <c r="F1" s="528"/>
      <c r="G1" s="528"/>
      <c r="H1" s="528"/>
      <c r="I1" s="528"/>
      <c r="J1" s="528"/>
      <c r="K1" s="528"/>
      <c r="L1" s="528"/>
      <c r="M1" s="528"/>
      <c r="N1" s="528"/>
      <c r="O1" s="528"/>
      <c r="P1" s="528"/>
      <c r="Q1" s="528"/>
      <c r="R1" s="528"/>
    </row>
    <row r="2" spans="1:18" s="286" customFormat="1">
      <c r="A2" s="526" t="s">
        <v>760</v>
      </c>
      <c r="B2" s="527"/>
      <c r="C2" s="529" t="s">
        <v>761</v>
      </c>
      <c r="D2" s="531" t="s">
        <v>13</v>
      </c>
      <c r="E2" s="519" t="str">
        <f>'Abstract-C&amp;I'!H2</f>
        <v>I.E.</v>
      </c>
      <c r="F2" s="520"/>
      <c r="G2" s="519" t="str">
        <f>'Abstract-C&amp;I'!J2</f>
        <v>Creative Design</v>
      </c>
      <c r="H2" s="520"/>
      <c r="I2" s="519" t="str">
        <f>'Abstract-C&amp;I'!L2</f>
        <v>ANSPIPL</v>
      </c>
      <c r="J2" s="520"/>
      <c r="K2" s="519" t="str">
        <f>'Abstract-C&amp;I'!N2</f>
        <v>Ensemble</v>
      </c>
      <c r="L2" s="520"/>
      <c r="M2" s="519" t="str">
        <f>'Abstract-C&amp;I'!P2</f>
        <v>Maitri</v>
      </c>
      <c r="N2" s="520"/>
      <c r="O2" s="519" t="str">
        <f>'Abstract-C&amp;I'!R2</f>
        <v>GF_R0-RFP</v>
      </c>
      <c r="P2" s="520"/>
      <c r="Q2" s="519" t="str">
        <f>'Abstract-C&amp;I'!T2</f>
        <v>GF_R1-Auction</v>
      </c>
      <c r="R2" s="520"/>
    </row>
    <row r="3" spans="1:18" s="290" customFormat="1">
      <c r="A3" s="287"/>
      <c r="B3" s="288" t="s">
        <v>763</v>
      </c>
      <c r="C3" s="530"/>
      <c r="D3" s="532"/>
      <c r="E3" s="333" t="s">
        <v>505</v>
      </c>
      <c r="F3" s="333" t="s">
        <v>506</v>
      </c>
      <c r="G3" s="333" t="s">
        <v>505</v>
      </c>
      <c r="H3" s="333" t="s">
        <v>506</v>
      </c>
      <c r="I3" s="333" t="s">
        <v>505</v>
      </c>
      <c r="J3" s="333" t="s">
        <v>506</v>
      </c>
      <c r="K3" s="333" t="s">
        <v>505</v>
      </c>
      <c r="L3" s="333" t="s">
        <v>506</v>
      </c>
      <c r="M3" s="333" t="s">
        <v>505</v>
      </c>
      <c r="N3" s="333" t="s">
        <v>506</v>
      </c>
      <c r="O3" s="333" t="s">
        <v>505</v>
      </c>
      <c r="P3" s="333" t="s">
        <v>506</v>
      </c>
      <c r="Q3" s="333" t="s">
        <v>505</v>
      </c>
      <c r="R3" s="333" t="s">
        <v>506</v>
      </c>
    </row>
    <row r="4" spans="1:18" s="294" customFormat="1">
      <c r="A4" s="287"/>
      <c r="B4" s="291"/>
      <c r="C4" s="289"/>
      <c r="D4" s="292"/>
      <c r="E4" s="293"/>
      <c r="F4" s="293"/>
      <c r="G4" s="293"/>
      <c r="H4" s="293"/>
      <c r="I4" s="293"/>
      <c r="J4" s="293"/>
      <c r="K4" s="293"/>
      <c r="L4" s="293"/>
      <c r="M4" s="293"/>
      <c r="N4" s="293"/>
      <c r="O4" s="293"/>
      <c r="P4" s="293"/>
      <c r="Q4" s="293"/>
      <c r="R4" s="293"/>
    </row>
    <row r="5" spans="1:18" s="294" customFormat="1" hidden="1">
      <c r="A5" s="287"/>
      <c r="B5" s="295" t="s">
        <v>764</v>
      </c>
      <c r="C5" s="289"/>
      <c r="D5" s="292"/>
      <c r="E5" s="293"/>
      <c r="F5" s="293"/>
      <c r="G5" s="293"/>
      <c r="H5" s="293"/>
      <c r="I5" s="293"/>
      <c r="J5" s="293"/>
      <c r="K5" s="293"/>
      <c r="L5" s="293"/>
      <c r="M5" s="293"/>
      <c r="N5" s="293"/>
      <c r="O5" s="293"/>
      <c r="P5" s="293"/>
      <c r="Q5" s="293"/>
      <c r="R5" s="293"/>
    </row>
    <row r="6" spans="1:18" s="294" customFormat="1" hidden="1">
      <c r="A6" s="287"/>
      <c r="B6" s="291"/>
      <c r="C6" s="289"/>
      <c r="D6" s="292"/>
      <c r="E6" s="293"/>
      <c r="F6" s="293"/>
      <c r="G6" s="293"/>
      <c r="H6" s="293"/>
      <c r="I6" s="293"/>
      <c r="J6" s="293"/>
      <c r="K6" s="293"/>
      <c r="L6" s="293"/>
      <c r="M6" s="293"/>
      <c r="N6" s="293"/>
      <c r="O6" s="293"/>
      <c r="P6" s="293"/>
      <c r="Q6" s="293"/>
      <c r="R6" s="293"/>
    </row>
    <row r="7" spans="1:18" s="294" customFormat="1" ht="51" hidden="1">
      <c r="A7" s="287" t="s">
        <v>4</v>
      </c>
      <c r="B7" s="296" t="s">
        <v>765</v>
      </c>
      <c r="C7" s="289" t="s">
        <v>766</v>
      </c>
      <c r="D7" s="292"/>
      <c r="E7" s="293"/>
      <c r="F7" s="293"/>
      <c r="G7" s="293"/>
      <c r="H7" s="293"/>
      <c r="I7" s="293"/>
      <c r="J7" s="293"/>
      <c r="K7" s="293"/>
      <c r="L7" s="293"/>
      <c r="M7" s="293"/>
      <c r="N7" s="293"/>
      <c r="O7" s="293"/>
      <c r="P7" s="293"/>
      <c r="Q7" s="293"/>
      <c r="R7" s="293"/>
    </row>
    <row r="8" spans="1:18" s="294" customFormat="1" hidden="1">
      <c r="A8" s="287"/>
      <c r="B8" s="291"/>
      <c r="C8" s="289"/>
      <c r="D8" s="292"/>
      <c r="E8" s="293"/>
      <c r="F8" s="293"/>
      <c r="G8" s="293"/>
      <c r="H8" s="293"/>
      <c r="I8" s="293"/>
      <c r="J8" s="293"/>
      <c r="K8" s="293"/>
      <c r="L8" s="293"/>
      <c r="M8" s="293"/>
      <c r="N8" s="293"/>
      <c r="O8" s="293"/>
      <c r="P8" s="293"/>
      <c r="Q8" s="293"/>
      <c r="R8" s="293"/>
    </row>
    <row r="9" spans="1:18" s="294" customFormat="1" hidden="1">
      <c r="A9" s="287"/>
      <c r="B9" s="297" t="s">
        <v>767</v>
      </c>
      <c r="C9" s="289"/>
      <c r="D9" s="292"/>
      <c r="E9" s="293"/>
      <c r="F9" s="293"/>
      <c r="G9" s="293"/>
      <c r="H9" s="293"/>
      <c r="I9" s="293"/>
      <c r="J9" s="293"/>
      <c r="K9" s="293"/>
      <c r="L9" s="293"/>
      <c r="M9" s="293"/>
      <c r="N9" s="293"/>
      <c r="O9" s="293"/>
      <c r="P9" s="293"/>
      <c r="Q9" s="293"/>
      <c r="R9" s="293"/>
    </row>
    <row r="10" spans="1:18" s="294" customFormat="1" hidden="1">
      <c r="A10" s="287"/>
      <c r="B10" s="298"/>
      <c r="C10" s="289"/>
      <c r="D10" s="292"/>
      <c r="E10" s="293"/>
      <c r="F10" s="293"/>
      <c r="G10" s="293"/>
      <c r="H10" s="293"/>
      <c r="I10" s="293"/>
      <c r="J10" s="293"/>
      <c r="K10" s="293"/>
      <c r="L10" s="293"/>
      <c r="M10" s="293"/>
      <c r="N10" s="293"/>
      <c r="O10" s="293"/>
      <c r="P10" s="293"/>
      <c r="Q10" s="293"/>
      <c r="R10" s="293"/>
    </row>
    <row r="11" spans="1:18" s="294" customFormat="1" hidden="1">
      <c r="A11" s="287" t="s">
        <v>5</v>
      </c>
      <c r="B11" s="299" t="s">
        <v>1856</v>
      </c>
      <c r="C11" s="289" t="s">
        <v>766</v>
      </c>
      <c r="D11" s="292"/>
      <c r="E11" s="293"/>
      <c r="F11" s="293"/>
      <c r="G11" s="293"/>
      <c r="H11" s="293"/>
      <c r="I11" s="293"/>
      <c r="J11" s="293"/>
      <c r="K11" s="293"/>
      <c r="L11" s="293"/>
      <c r="M11" s="293"/>
      <c r="N11" s="293"/>
      <c r="O11" s="293"/>
      <c r="P11" s="293"/>
      <c r="Q11" s="293"/>
      <c r="R11" s="293"/>
    </row>
    <row r="12" spans="1:18" s="294" customFormat="1" hidden="1">
      <c r="A12" s="287"/>
      <c r="B12" s="298"/>
      <c r="C12" s="289"/>
      <c r="D12" s="292"/>
      <c r="E12" s="293"/>
      <c r="F12" s="293"/>
      <c r="G12" s="293"/>
      <c r="H12" s="293"/>
      <c r="I12" s="293"/>
      <c r="J12" s="293"/>
      <c r="K12" s="293"/>
      <c r="L12" s="293"/>
      <c r="M12" s="293"/>
      <c r="N12" s="293"/>
      <c r="O12" s="293"/>
      <c r="P12" s="293"/>
      <c r="Q12" s="293"/>
      <c r="R12" s="293"/>
    </row>
    <row r="13" spans="1:18" s="294" customFormat="1" ht="63.75" hidden="1">
      <c r="A13" s="287" t="s">
        <v>173</v>
      </c>
      <c r="B13" s="296" t="s">
        <v>1857</v>
      </c>
      <c r="C13" s="289" t="s">
        <v>766</v>
      </c>
      <c r="D13" s="292"/>
      <c r="E13" s="293"/>
      <c r="F13" s="293"/>
      <c r="G13" s="293"/>
      <c r="H13" s="293"/>
      <c r="I13" s="293"/>
      <c r="J13" s="293"/>
      <c r="K13" s="293"/>
      <c r="L13" s="293"/>
      <c r="M13" s="293"/>
      <c r="N13" s="293"/>
      <c r="O13" s="293"/>
      <c r="P13" s="293"/>
      <c r="Q13" s="293"/>
      <c r="R13" s="293"/>
    </row>
    <row r="14" spans="1:18" s="294" customFormat="1" hidden="1">
      <c r="A14" s="287"/>
      <c r="B14" s="298"/>
      <c r="C14" s="289"/>
      <c r="D14" s="292"/>
      <c r="E14" s="293"/>
      <c r="F14" s="293"/>
      <c r="G14" s="293"/>
      <c r="H14" s="293"/>
      <c r="I14" s="293"/>
      <c r="J14" s="293"/>
      <c r="K14" s="293"/>
      <c r="L14" s="293"/>
      <c r="M14" s="293"/>
      <c r="N14" s="293"/>
      <c r="O14" s="293"/>
      <c r="P14" s="293"/>
      <c r="Q14" s="293"/>
      <c r="R14" s="293"/>
    </row>
    <row r="15" spans="1:18" s="294" customFormat="1" ht="25.5" hidden="1">
      <c r="A15" s="287" t="s">
        <v>768</v>
      </c>
      <c r="B15" s="296" t="s">
        <v>769</v>
      </c>
      <c r="C15" s="289" t="s">
        <v>766</v>
      </c>
      <c r="D15" s="292"/>
      <c r="E15" s="293"/>
      <c r="F15" s="293"/>
      <c r="G15" s="293"/>
      <c r="H15" s="293"/>
      <c r="I15" s="293"/>
      <c r="J15" s="293"/>
      <c r="K15" s="293"/>
      <c r="L15" s="293"/>
      <c r="M15" s="293"/>
      <c r="N15" s="293"/>
      <c r="O15" s="293"/>
      <c r="P15" s="293"/>
      <c r="Q15" s="293"/>
      <c r="R15" s="293"/>
    </row>
    <row r="16" spans="1:18" s="294" customFormat="1" hidden="1">
      <c r="A16" s="287"/>
      <c r="B16" s="298"/>
      <c r="C16" s="289"/>
      <c r="D16" s="292"/>
      <c r="E16" s="293"/>
      <c r="F16" s="293"/>
      <c r="G16" s="293"/>
      <c r="H16" s="293"/>
      <c r="I16" s="293"/>
      <c r="J16" s="293"/>
      <c r="K16" s="293"/>
      <c r="L16" s="293"/>
      <c r="M16" s="293"/>
      <c r="N16" s="293"/>
      <c r="O16" s="293"/>
      <c r="P16" s="293"/>
      <c r="Q16" s="293"/>
      <c r="R16" s="293"/>
    </row>
    <row r="17" spans="1:18" s="294" customFormat="1" hidden="1">
      <c r="A17" s="287"/>
      <c r="B17" s="297" t="s">
        <v>770</v>
      </c>
      <c r="C17" s="289"/>
      <c r="D17" s="292"/>
      <c r="E17" s="293"/>
      <c r="F17" s="293"/>
      <c r="G17" s="293"/>
      <c r="H17" s="293"/>
      <c r="I17" s="293"/>
      <c r="J17" s="293"/>
      <c r="K17" s="293"/>
      <c r="L17" s="293"/>
      <c r="M17" s="293"/>
      <c r="N17" s="293"/>
      <c r="O17" s="293"/>
      <c r="P17" s="293"/>
      <c r="Q17" s="293"/>
      <c r="R17" s="293"/>
    </row>
    <row r="18" spans="1:18" s="294" customFormat="1" hidden="1">
      <c r="A18" s="287"/>
      <c r="B18" s="298"/>
      <c r="C18" s="289"/>
      <c r="D18" s="292"/>
      <c r="E18" s="293"/>
      <c r="F18" s="293"/>
      <c r="G18" s="293"/>
      <c r="H18" s="293"/>
      <c r="I18" s="293"/>
      <c r="J18" s="293"/>
      <c r="K18" s="293"/>
      <c r="L18" s="293"/>
      <c r="M18" s="293"/>
      <c r="N18" s="293"/>
      <c r="O18" s="293"/>
      <c r="P18" s="293"/>
      <c r="Q18" s="293"/>
      <c r="R18" s="293"/>
    </row>
    <row r="19" spans="1:18" s="294" customFormat="1" ht="38.25" hidden="1">
      <c r="A19" s="287" t="s">
        <v>771</v>
      </c>
      <c r="B19" s="296" t="s">
        <v>772</v>
      </c>
      <c r="C19" s="289" t="s">
        <v>766</v>
      </c>
      <c r="D19" s="292"/>
      <c r="E19" s="293"/>
      <c r="F19" s="293"/>
      <c r="G19" s="293"/>
      <c r="H19" s="293"/>
      <c r="I19" s="293"/>
      <c r="J19" s="293"/>
      <c r="K19" s="293"/>
      <c r="L19" s="293"/>
      <c r="M19" s="293"/>
      <c r="N19" s="293"/>
      <c r="O19" s="293"/>
      <c r="P19" s="293"/>
      <c r="Q19" s="293"/>
      <c r="R19" s="293"/>
    </row>
    <row r="20" spans="1:18" s="294" customFormat="1" hidden="1">
      <c r="A20" s="287"/>
      <c r="B20" s="298"/>
      <c r="C20" s="300"/>
      <c r="D20" s="292"/>
      <c r="E20" s="293"/>
      <c r="F20" s="293"/>
      <c r="G20" s="293"/>
      <c r="H20" s="293"/>
      <c r="I20" s="293"/>
      <c r="J20" s="293"/>
      <c r="K20" s="293"/>
      <c r="L20" s="293"/>
      <c r="M20" s="293"/>
      <c r="N20" s="293"/>
      <c r="O20" s="293"/>
      <c r="P20" s="293"/>
      <c r="Q20" s="293"/>
      <c r="R20" s="293"/>
    </row>
    <row r="21" spans="1:18" s="294" customFormat="1" hidden="1">
      <c r="A21" s="287"/>
      <c r="B21" s="301" t="s">
        <v>773</v>
      </c>
      <c r="C21" s="289"/>
      <c r="D21" s="292"/>
      <c r="E21" s="293"/>
      <c r="F21" s="293"/>
      <c r="G21" s="293"/>
      <c r="H21" s="293"/>
      <c r="I21" s="293"/>
      <c r="J21" s="293"/>
      <c r="K21" s="293"/>
      <c r="L21" s="293"/>
      <c r="M21" s="293"/>
      <c r="N21" s="293"/>
      <c r="O21" s="293"/>
      <c r="P21" s="293"/>
      <c r="Q21" s="293"/>
      <c r="R21" s="293"/>
    </row>
    <row r="22" spans="1:18" s="294" customFormat="1" ht="38.25" hidden="1">
      <c r="A22" s="287" t="s">
        <v>774</v>
      </c>
      <c r="B22" s="298" t="s">
        <v>775</v>
      </c>
      <c r="C22" s="289" t="s">
        <v>766</v>
      </c>
      <c r="D22" s="292"/>
      <c r="E22" s="293"/>
      <c r="F22" s="293"/>
      <c r="G22" s="293"/>
      <c r="H22" s="293"/>
      <c r="I22" s="293"/>
      <c r="J22" s="293"/>
      <c r="K22" s="293"/>
      <c r="L22" s="293"/>
      <c r="M22" s="293"/>
      <c r="N22" s="293"/>
      <c r="O22" s="293"/>
      <c r="P22" s="293"/>
      <c r="Q22" s="293"/>
      <c r="R22" s="293"/>
    </row>
    <row r="23" spans="1:18" s="294" customFormat="1" hidden="1">
      <c r="A23" s="287"/>
      <c r="B23" s="298"/>
      <c r="C23" s="289"/>
      <c r="D23" s="292"/>
      <c r="E23" s="293"/>
      <c r="F23" s="293"/>
      <c r="G23" s="293"/>
      <c r="H23" s="293"/>
      <c r="I23" s="293"/>
      <c r="J23" s="293"/>
      <c r="K23" s="293"/>
      <c r="L23" s="293"/>
      <c r="M23" s="293"/>
      <c r="N23" s="293"/>
      <c r="O23" s="293"/>
      <c r="P23" s="293"/>
      <c r="Q23" s="293"/>
      <c r="R23" s="293"/>
    </row>
    <row r="24" spans="1:18" s="294" customFormat="1" ht="38.25" hidden="1">
      <c r="A24" s="287" t="s">
        <v>776</v>
      </c>
      <c r="B24" s="296" t="s">
        <v>1858</v>
      </c>
      <c r="C24" s="289" t="s">
        <v>766</v>
      </c>
      <c r="D24" s="292"/>
      <c r="E24" s="293"/>
      <c r="F24" s="293"/>
      <c r="G24" s="293"/>
      <c r="H24" s="293"/>
      <c r="I24" s="293"/>
      <c r="J24" s="293"/>
      <c r="K24" s="293"/>
      <c r="L24" s="293"/>
      <c r="M24" s="293"/>
      <c r="N24" s="293"/>
      <c r="O24" s="293"/>
      <c r="P24" s="293"/>
      <c r="Q24" s="293"/>
      <c r="R24" s="293"/>
    </row>
    <row r="25" spans="1:18" s="294" customFormat="1" hidden="1">
      <c r="A25" s="287"/>
      <c r="B25" s="298"/>
      <c r="C25" s="289"/>
      <c r="D25" s="292"/>
      <c r="E25" s="293"/>
      <c r="F25" s="293"/>
      <c r="G25" s="293"/>
      <c r="H25" s="293"/>
      <c r="I25" s="293"/>
      <c r="J25" s="293"/>
      <c r="K25" s="293"/>
      <c r="L25" s="293"/>
      <c r="M25" s="293"/>
      <c r="N25" s="293"/>
      <c r="O25" s="293"/>
      <c r="P25" s="293"/>
      <c r="Q25" s="293"/>
      <c r="R25" s="293"/>
    </row>
    <row r="26" spans="1:18" s="294" customFormat="1" ht="25.5" hidden="1">
      <c r="A26" s="287" t="s">
        <v>777</v>
      </c>
      <c r="B26" s="296" t="s">
        <v>778</v>
      </c>
      <c r="C26" s="289" t="s">
        <v>766</v>
      </c>
      <c r="D26" s="292"/>
      <c r="E26" s="293"/>
      <c r="F26" s="293"/>
      <c r="G26" s="293"/>
      <c r="H26" s="293"/>
      <c r="I26" s="293"/>
      <c r="J26" s="293"/>
      <c r="K26" s="293"/>
      <c r="L26" s="293"/>
      <c r="M26" s="293"/>
      <c r="N26" s="293"/>
      <c r="O26" s="293"/>
      <c r="P26" s="293"/>
      <c r="Q26" s="293"/>
      <c r="R26" s="293"/>
    </row>
    <row r="27" spans="1:18" s="294" customFormat="1" hidden="1">
      <c r="A27" s="287"/>
      <c r="B27" s="298"/>
      <c r="C27" s="289"/>
      <c r="D27" s="292"/>
      <c r="E27" s="293"/>
      <c r="F27" s="293"/>
      <c r="G27" s="293"/>
      <c r="H27" s="293"/>
      <c r="I27" s="293"/>
      <c r="J27" s="293"/>
      <c r="K27" s="293"/>
      <c r="L27" s="293"/>
      <c r="M27" s="293"/>
      <c r="N27" s="293"/>
      <c r="O27" s="293"/>
      <c r="P27" s="293"/>
      <c r="Q27" s="293"/>
      <c r="R27" s="293"/>
    </row>
    <row r="28" spans="1:18" s="294" customFormat="1" ht="25.5" hidden="1">
      <c r="A28" s="287" t="s">
        <v>779</v>
      </c>
      <c r="B28" s="296" t="s">
        <v>780</v>
      </c>
      <c r="C28" s="289" t="s">
        <v>766</v>
      </c>
      <c r="D28" s="292"/>
      <c r="E28" s="293"/>
      <c r="F28" s="293"/>
      <c r="G28" s="293"/>
      <c r="H28" s="293"/>
      <c r="I28" s="293"/>
      <c r="J28" s="293"/>
      <c r="K28" s="293"/>
      <c r="L28" s="293"/>
      <c r="M28" s="293"/>
      <c r="N28" s="293"/>
      <c r="O28" s="293"/>
      <c r="P28" s="293"/>
      <c r="Q28" s="293"/>
      <c r="R28" s="293"/>
    </row>
    <row r="29" spans="1:18" s="294" customFormat="1" hidden="1">
      <c r="A29" s="287"/>
      <c r="B29" s="298"/>
      <c r="C29" s="289"/>
      <c r="D29" s="292"/>
      <c r="E29" s="293"/>
      <c r="F29" s="293"/>
      <c r="G29" s="293"/>
      <c r="H29" s="293"/>
      <c r="I29" s="293"/>
      <c r="J29" s="293"/>
      <c r="K29" s="293"/>
      <c r="L29" s="293"/>
      <c r="M29" s="293"/>
      <c r="N29" s="293"/>
      <c r="O29" s="293"/>
      <c r="P29" s="293"/>
      <c r="Q29" s="293"/>
      <c r="R29" s="293"/>
    </row>
    <row r="30" spans="1:18" s="294" customFormat="1" ht="25.5" hidden="1">
      <c r="A30" s="287" t="s">
        <v>781</v>
      </c>
      <c r="B30" s="296" t="s">
        <v>782</v>
      </c>
      <c r="C30" s="289" t="s">
        <v>766</v>
      </c>
      <c r="D30" s="292"/>
      <c r="E30" s="293"/>
      <c r="F30" s="293"/>
      <c r="G30" s="293"/>
      <c r="H30" s="293"/>
      <c r="I30" s="293"/>
      <c r="J30" s="293"/>
      <c r="K30" s="293"/>
      <c r="L30" s="293"/>
      <c r="M30" s="293"/>
      <c r="N30" s="293"/>
      <c r="O30" s="293"/>
      <c r="P30" s="293"/>
      <c r="Q30" s="293"/>
      <c r="R30" s="293"/>
    </row>
    <row r="31" spans="1:18" s="294" customFormat="1" hidden="1">
      <c r="A31" s="287"/>
      <c r="B31" s="298"/>
      <c r="C31" s="289"/>
      <c r="D31" s="292"/>
      <c r="E31" s="293"/>
      <c r="F31" s="293"/>
      <c r="G31" s="293"/>
      <c r="H31" s="293"/>
      <c r="I31" s="293"/>
      <c r="J31" s="293"/>
      <c r="K31" s="293"/>
      <c r="L31" s="293"/>
      <c r="M31" s="293"/>
      <c r="N31" s="293"/>
      <c r="O31" s="293"/>
      <c r="P31" s="293"/>
      <c r="Q31" s="293"/>
      <c r="R31" s="293"/>
    </row>
    <row r="32" spans="1:18" s="294" customFormat="1" ht="25.5" hidden="1">
      <c r="A32" s="287" t="s">
        <v>783</v>
      </c>
      <c r="B32" s="298" t="s">
        <v>784</v>
      </c>
      <c r="C32" s="289" t="s">
        <v>766</v>
      </c>
      <c r="D32" s="292"/>
      <c r="E32" s="293"/>
      <c r="F32" s="293"/>
      <c r="G32" s="293"/>
      <c r="H32" s="293"/>
      <c r="I32" s="293"/>
      <c r="J32" s="293"/>
      <c r="K32" s="293"/>
      <c r="L32" s="293"/>
      <c r="M32" s="293"/>
      <c r="N32" s="293"/>
      <c r="O32" s="293"/>
      <c r="P32" s="293"/>
      <c r="Q32" s="293"/>
      <c r="R32" s="293"/>
    </row>
    <row r="33" spans="1:18" s="294" customFormat="1" hidden="1">
      <c r="A33" s="287"/>
      <c r="B33" s="298"/>
      <c r="C33" s="289"/>
      <c r="D33" s="292"/>
      <c r="E33" s="293"/>
      <c r="F33" s="293"/>
      <c r="G33" s="293"/>
      <c r="H33" s="293"/>
      <c r="I33" s="293"/>
      <c r="J33" s="293"/>
      <c r="K33" s="293"/>
      <c r="L33" s="293"/>
      <c r="M33" s="293"/>
      <c r="N33" s="293"/>
      <c r="O33" s="293"/>
      <c r="P33" s="293"/>
      <c r="Q33" s="293"/>
      <c r="R33" s="293"/>
    </row>
    <row r="34" spans="1:18" s="294" customFormat="1" ht="25.5" hidden="1">
      <c r="A34" s="287" t="s">
        <v>785</v>
      </c>
      <c r="B34" s="298" t="s">
        <v>786</v>
      </c>
      <c r="C34" s="289" t="s">
        <v>766</v>
      </c>
      <c r="D34" s="292"/>
      <c r="E34" s="293"/>
      <c r="F34" s="293"/>
      <c r="G34" s="293"/>
      <c r="H34" s="293"/>
      <c r="I34" s="293"/>
      <c r="J34" s="293"/>
      <c r="K34" s="293"/>
      <c r="L34" s="293"/>
      <c r="M34" s="293"/>
      <c r="N34" s="293"/>
      <c r="O34" s="293"/>
      <c r="P34" s="293"/>
      <c r="Q34" s="293"/>
      <c r="R34" s="293"/>
    </row>
    <row r="35" spans="1:18" s="294" customFormat="1" hidden="1">
      <c r="A35" s="287"/>
      <c r="B35" s="298"/>
      <c r="C35" s="289"/>
      <c r="D35" s="292"/>
      <c r="E35" s="293"/>
      <c r="F35" s="293"/>
      <c r="G35" s="293"/>
      <c r="H35" s="293"/>
      <c r="I35" s="293"/>
      <c r="J35" s="293"/>
      <c r="K35" s="293"/>
      <c r="L35" s="293"/>
      <c r="M35" s="293"/>
      <c r="N35" s="293"/>
      <c r="O35" s="293"/>
      <c r="P35" s="293"/>
      <c r="Q35" s="293"/>
      <c r="R35" s="293"/>
    </row>
    <row r="36" spans="1:18" s="294" customFormat="1" hidden="1">
      <c r="A36" s="287" t="s">
        <v>787</v>
      </c>
      <c r="B36" s="298" t="s">
        <v>788</v>
      </c>
      <c r="C36" s="289" t="s">
        <v>766</v>
      </c>
      <c r="D36" s="292"/>
      <c r="E36" s="293"/>
      <c r="F36" s="293"/>
      <c r="G36" s="293"/>
      <c r="H36" s="293"/>
      <c r="I36" s="293"/>
      <c r="J36" s="293"/>
      <c r="K36" s="293"/>
      <c r="L36" s="293"/>
      <c r="M36" s="293"/>
      <c r="N36" s="293"/>
      <c r="O36" s="293"/>
      <c r="P36" s="293"/>
      <c r="Q36" s="293"/>
      <c r="R36" s="293"/>
    </row>
    <row r="37" spans="1:18" s="294" customFormat="1" hidden="1">
      <c r="A37" s="287"/>
      <c r="B37" s="298"/>
      <c r="C37" s="289"/>
      <c r="D37" s="292"/>
      <c r="E37" s="293"/>
      <c r="F37" s="293"/>
      <c r="G37" s="293"/>
      <c r="H37" s="293"/>
      <c r="I37" s="293"/>
      <c r="J37" s="293"/>
      <c r="K37" s="293"/>
      <c r="L37" s="293"/>
      <c r="M37" s="293"/>
      <c r="N37" s="293"/>
      <c r="O37" s="293"/>
      <c r="P37" s="293"/>
      <c r="Q37" s="293"/>
      <c r="R37" s="293"/>
    </row>
    <row r="38" spans="1:18" s="294" customFormat="1" hidden="1">
      <c r="A38" s="287" t="s">
        <v>789</v>
      </c>
      <c r="B38" s="296" t="s">
        <v>790</v>
      </c>
      <c r="C38" s="289" t="s">
        <v>766</v>
      </c>
      <c r="D38" s="292"/>
      <c r="E38" s="293"/>
      <c r="F38" s="293"/>
      <c r="G38" s="293"/>
      <c r="H38" s="293"/>
      <c r="I38" s="293"/>
      <c r="J38" s="293"/>
      <c r="K38" s="293"/>
      <c r="L38" s="293"/>
      <c r="M38" s="293"/>
      <c r="N38" s="293"/>
      <c r="O38" s="293"/>
      <c r="P38" s="293"/>
      <c r="Q38" s="293"/>
      <c r="R38" s="293"/>
    </row>
    <row r="39" spans="1:18" s="294" customFormat="1" hidden="1">
      <c r="A39" s="287"/>
      <c r="B39" s="298"/>
      <c r="C39" s="289"/>
      <c r="D39" s="292"/>
      <c r="E39" s="293"/>
      <c r="F39" s="293"/>
      <c r="G39" s="293"/>
      <c r="H39" s="293"/>
      <c r="I39" s="293"/>
      <c r="J39" s="293"/>
      <c r="K39" s="293"/>
      <c r="L39" s="293"/>
      <c r="M39" s="293"/>
      <c r="N39" s="293"/>
      <c r="O39" s="293"/>
      <c r="P39" s="293"/>
      <c r="Q39" s="293"/>
      <c r="R39" s="293"/>
    </row>
    <row r="40" spans="1:18" s="294" customFormat="1" ht="38.25" hidden="1">
      <c r="A40" s="287" t="s">
        <v>791</v>
      </c>
      <c r="B40" s="298" t="s">
        <v>792</v>
      </c>
      <c r="C40" s="289" t="s">
        <v>766</v>
      </c>
      <c r="D40" s="292"/>
      <c r="E40" s="293"/>
      <c r="F40" s="293"/>
      <c r="G40" s="293"/>
      <c r="H40" s="293"/>
      <c r="I40" s="293"/>
      <c r="J40" s="293"/>
      <c r="K40" s="293"/>
      <c r="L40" s="293"/>
      <c r="M40" s="293"/>
      <c r="N40" s="293"/>
      <c r="O40" s="293"/>
      <c r="P40" s="293"/>
      <c r="Q40" s="293"/>
      <c r="R40" s="293"/>
    </row>
    <row r="41" spans="1:18" s="294" customFormat="1" hidden="1">
      <c r="A41" s="287"/>
      <c r="B41" s="298"/>
      <c r="C41" s="289"/>
      <c r="D41" s="292"/>
      <c r="E41" s="293"/>
      <c r="F41" s="293"/>
      <c r="G41" s="293"/>
      <c r="H41" s="293"/>
      <c r="I41" s="293"/>
      <c r="J41" s="293"/>
      <c r="K41" s="293"/>
      <c r="L41" s="293"/>
      <c r="M41" s="293"/>
      <c r="N41" s="293"/>
      <c r="O41" s="293"/>
      <c r="P41" s="293"/>
      <c r="Q41" s="293"/>
      <c r="R41" s="293"/>
    </row>
    <row r="42" spans="1:18" s="294" customFormat="1" ht="25.5" hidden="1">
      <c r="A42" s="287" t="s">
        <v>793</v>
      </c>
      <c r="B42" s="296" t="s">
        <v>794</v>
      </c>
      <c r="C42" s="289" t="s">
        <v>766</v>
      </c>
      <c r="D42" s="292"/>
      <c r="E42" s="293"/>
      <c r="F42" s="293"/>
      <c r="G42" s="293"/>
      <c r="H42" s="293"/>
      <c r="I42" s="293"/>
      <c r="J42" s="293"/>
      <c r="K42" s="293"/>
      <c r="L42" s="293"/>
      <c r="M42" s="293"/>
      <c r="N42" s="293"/>
      <c r="O42" s="293"/>
      <c r="P42" s="293"/>
      <c r="Q42" s="293"/>
      <c r="R42" s="293"/>
    </row>
    <row r="43" spans="1:18" s="294" customFormat="1" hidden="1">
      <c r="A43" s="287"/>
      <c r="B43" s="298"/>
      <c r="C43" s="289"/>
      <c r="D43" s="292"/>
      <c r="E43" s="293"/>
      <c r="F43" s="293"/>
      <c r="G43" s="293"/>
      <c r="H43" s="293"/>
      <c r="I43" s="293"/>
      <c r="J43" s="293"/>
      <c r="K43" s="293"/>
      <c r="L43" s="293"/>
      <c r="M43" s="293"/>
      <c r="N43" s="293"/>
      <c r="O43" s="293"/>
      <c r="P43" s="293"/>
      <c r="Q43" s="293"/>
      <c r="R43" s="293"/>
    </row>
    <row r="44" spans="1:18" s="294" customFormat="1" ht="25.5" hidden="1">
      <c r="A44" s="287" t="s">
        <v>795</v>
      </c>
      <c r="B44" s="298" t="s">
        <v>796</v>
      </c>
      <c r="C44" s="289" t="s">
        <v>766</v>
      </c>
      <c r="D44" s="292"/>
      <c r="E44" s="293"/>
      <c r="F44" s="293"/>
      <c r="G44" s="293"/>
      <c r="H44" s="293"/>
      <c r="I44" s="293"/>
      <c r="J44" s="293"/>
      <c r="K44" s="293"/>
      <c r="L44" s="293"/>
      <c r="M44" s="293"/>
      <c r="N44" s="293"/>
      <c r="O44" s="293"/>
      <c r="P44" s="293"/>
      <c r="Q44" s="293"/>
      <c r="R44" s="293"/>
    </row>
    <row r="45" spans="1:18" s="294" customFormat="1" hidden="1">
      <c r="A45" s="287"/>
      <c r="B45" s="298"/>
      <c r="C45" s="289"/>
      <c r="D45" s="292"/>
      <c r="E45" s="293"/>
      <c r="F45" s="293"/>
      <c r="G45" s="293"/>
      <c r="H45" s="293"/>
      <c r="I45" s="293"/>
      <c r="J45" s="293"/>
      <c r="K45" s="293"/>
      <c r="L45" s="293"/>
      <c r="M45" s="293"/>
      <c r="N45" s="293"/>
      <c r="O45" s="293"/>
      <c r="P45" s="293"/>
      <c r="Q45" s="293"/>
      <c r="R45" s="293"/>
    </row>
    <row r="46" spans="1:18" s="294" customFormat="1" hidden="1">
      <c r="A46" s="287" t="s">
        <v>797</v>
      </c>
      <c r="B46" s="298" t="s">
        <v>798</v>
      </c>
      <c r="C46" s="289" t="s">
        <v>766</v>
      </c>
      <c r="D46" s="292"/>
      <c r="E46" s="293"/>
      <c r="F46" s="293"/>
      <c r="G46" s="293"/>
      <c r="H46" s="293"/>
      <c r="I46" s="293"/>
      <c r="J46" s="293"/>
      <c r="K46" s="293"/>
      <c r="L46" s="293"/>
      <c r="M46" s="293"/>
      <c r="N46" s="293"/>
      <c r="O46" s="293"/>
      <c r="P46" s="293"/>
      <c r="Q46" s="293"/>
      <c r="R46" s="293"/>
    </row>
    <row r="47" spans="1:18" s="294" customFormat="1" hidden="1">
      <c r="A47" s="287"/>
      <c r="B47" s="298"/>
      <c r="C47" s="289"/>
      <c r="D47" s="292"/>
      <c r="E47" s="293"/>
      <c r="F47" s="293"/>
      <c r="G47" s="293"/>
      <c r="H47" s="293"/>
      <c r="I47" s="293"/>
      <c r="J47" s="293"/>
      <c r="K47" s="293"/>
      <c r="L47" s="293"/>
      <c r="M47" s="293"/>
      <c r="N47" s="293"/>
      <c r="O47" s="293"/>
      <c r="P47" s="293"/>
      <c r="Q47" s="293"/>
      <c r="R47" s="293"/>
    </row>
    <row r="48" spans="1:18" s="294" customFormat="1" ht="25.5" hidden="1">
      <c r="A48" s="287" t="s">
        <v>799</v>
      </c>
      <c r="B48" s="298" t="s">
        <v>800</v>
      </c>
      <c r="C48" s="289" t="s">
        <v>766</v>
      </c>
      <c r="D48" s="292"/>
      <c r="E48" s="293"/>
      <c r="F48" s="293"/>
      <c r="G48" s="293"/>
      <c r="H48" s="293"/>
      <c r="I48" s="293"/>
      <c r="J48" s="293"/>
      <c r="K48" s="293"/>
      <c r="L48" s="293"/>
      <c r="M48" s="293"/>
      <c r="N48" s="293"/>
      <c r="O48" s="293"/>
      <c r="P48" s="293"/>
      <c r="Q48" s="293"/>
      <c r="R48" s="293"/>
    </row>
    <row r="49" spans="1:18" s="294" customFormat="1" hidden="1">
      <c r="A49" s="287"/>
      <c r="B49" s="298"/>
      <c r="C49" s="289"/>
      <c r="D49" s="292"/>
      <c r="E49" s="293"/>
      <c r="F49" s="293"/>
      <c r="G49" s="293"/>
      <c r="H49" s="293"/>
      <c r="I49" s="293"/>
      <c r="J49" s="293"/>
      <c r="K49" s="293"/>
      <c r="L49" s="293"/>
      <c r="M49" s="293"/>
      <c r="N49" s="293"/>
      <c r="O49" s="293"/>
      <c r="P49" s="293"/>
      <c r="Q49" s="293"/>
      <c r="R49" s="293"/>
    </row>
    <row r="50" spans="1:18" s="294" customFormat="1">
      <c r="A50" s="302">
        <v>1</v>
      </c>
      <c r="B50" s="303" t="s">
        <v>801</v>
      </c>
      <c r="C50" s="304"/>
      <c r="D50" s="305"/>
      <c r="E50" s="306"/>
      <c r="F50" s="306"/>
      <c r="G50" s="306"/>
      <c r="H50" s="306"/>
      <c r="I50" s="306"/>
      <c r="J50" s="306"/>
      <c r="K50" s="306"/>
      <c r="L50" s="306"/>
      <c r="M50" s="306"/>
      <c r="N50" s="306"/>
      <c r="O50" s="306"/>
      <c r="P50" s="306"/>
      <c r="Q50" s="306"/>
      <c r="R50" s="306"/>
    </row>
    <row r="51" spans="1:18" s="294" customFormat="1" ht="25.5">
      <c r="A51" s="287" t="s">
        <v>4</v>
      </c>
      <c r="B51" s="298" t="s">
        <v>802</v>
      </c>
      <c r="C51" s="304"/>
      <c r="D51" s="305"/>
      <c r="E51" s="307"/>
      <c r="F51" s="307"/>
      <c r="G51" s="307"/>
      <c r="H51" s="307"/>
      <c r="I51" s="307"/>
      <c r="J51" s="307"/>
      <c r="K51" s="307"/>
      <c r="L51" s="307"/>
      <c r="M51" s="307"/>
      <c r="N51" s="307"/>
      <c r="O51" s="307"/>
      <c r="P51" s="307"/>
      <c r="Q51" s="307"/>
      <c r="R51" s="307"/>
    </row>
    <row r="52" spans="1:18" s="294" customFormat="1">
      <c r="A52" s="287" t="s">
        <v>5</v>
      </c>
      <c r="B52" s="298" t="s">
        <v>803</v>
      </c>
      <c r="C52" s="304"/>
      <c r="D52" s="305"/>
      <c r="E52" s="307"/>
      <c r="F52" s="307"/>
      <c r="G52" s="307"/>
      <c r="H52" s="307"/>
      <c r="I52" s="307"/>
      <c r="J52" s="307"/>
      <c r="K52" s="307"/>
      <c r="L52" s="307"/>
      <c r="M52" s="307"/>
      <c r="N52" s="307"/>
      <c r="O52" s="307"/>
      <c r="P52" s="307"/>
      <c r="Q52" s="307"/>
      <c r="R52" s="307"/>
    </row>
    <row r="53" spans="1:18" s="294" customFormat="1">
      <c r="A53" s="287" t="s">
        <v>173</v>
      </c>
      <c r="B53" s="298" t="s">
        <v>804</v>
      </c>
      <c r="C53" s="304"/>
      <c r="D53" s="305"/>
      <c r="E53" s="307"/>
      <c r="F53" s="307"/>
      <c r="G53" s="307"/>
      <c r="H53" s="307"/>
      <c r="I53" s="307"/>
      <c r="J53" s="307"/>
      <c r="K53" s="307"/>
      <c r="L53" s="307"/>
      <c r="M53" s="307"/>
      <c r="N53" s="307"/>
      <c r="O53" s="307"/>
      <c r="P53" s="307"/>
      <c r="Q53" s="307"/>
      <c r="R53" s="307"/>
    </row>
    <row r="54" spans="1:18" ht="25.5">
      <c r="A54" s="287" t="s">
        <v>768</v>
      </c>
      <c r="B54" s="298" t="s">
        <v>805</v>
      </c>
      <c r="C54" s="304"/>
      <c r="D54" s="305"/>
      <c r="E54" s="307"/>
      <c r="F54" s="307"/>
      <c r="G54" s="307"/>
      <c r="H54" s="307"/>
      <c r="I54" s="307"/>
      <c r="J54" s="307"/>
      <c r="K54" s="307"/>
      <c r="L54" s="307"/>
      <c r="M54" s="307"/>
      <c r="N54" s="307"/>
      <c r="O54" s="307"/>
      <c r="P54" s="307"/>
      <c r="Q54" s="307"/>
      <c r="R54" s="307"/>
    </row>
    <row r="55" spans="1:18" ht="38.25">
      <c r="A55" s="287" t="s">
        <v>771</v>
      </c>
      <c r="B55" s="298" t="s">
        <v>806</v>
      </c>
      <c r="C55" s="304"/>
      <c r="D55" s="305"/>
      <c r="E55" s="307"/>
      <c r="F55" s="307"/>
      <c r="G55" s="307"/>
      <c r="H55" s="307"/>
      <c r="I55" s="307"/>
      <c r="J55" s="307"/>
      <c r="K55" s="307"/>
      <c r="L55" s="307"/>
      <c r="M55" s="307"/>
      <c r="N55" s="307"/>
      <c r="O55" s="307"/>
      <c r="P55" s="307"/>
      <c r="Q55" s="307"/>
      <c r="R55" s="307"/>
    </row>
    <row r="56" spans="1:18">
      <c r="A56" s="287" t="s">
        <v>774</v>
      </c>
      <c r="B56" s="298" t="s">
        <v>807</v>
      </c>
      <c r="C56" s="304"/>
      <c r="D56" s="305"/>
      <c r="E56" s="307"/>
      <c r="F56" s="307"/>
      <c r="G56" s="307"/>
      <c r="H56" s="307"/>
      <c r="I56" s="307"/>
      <c r="J56" s="307"/>
      <c r="K56" s="307"/>
      <c r="L56" s="307"/>
      <c r="M56" s="307"/>
      <c r="N56" s="307"/>
      <c r="O56" s="307"/>
      <c r="P56" s="307"/>
      <c r="Q56" s="307"/>
      <c r="R56" s="307"/>
    </row>
    <row r="57" spans="1:18" ht="25.5">
      <c r="A57" s="287" t="s">
        <v>776</v>
      </c>
      <c r="B57" s="298" t="s">
        <v>808</v>
      </c>
      <c r="C57" s="304"/>
      <c r="D57" s="305"/>
      <c r="E57" s="307"/>
      <c r="F57" s="307"/>
      <c r="G57" s="307"/>
      <c r="H57" s="307"/>
      <c r="I57" s="307"/>
      <c r="J57" s="307"/>
      <c r="K57" s="307"/>
      <c r="L57" s="307"/>
      <c r="M57" s="307"/>
      <c r="N57" s="307"/>
      <c r="O57" s="307"/>
      <c r="P57" s="307"/>
      <c r="Q57" s="307"/>
      <c r="R57" s="307"/>
    </row>
    <row r="58" spans="1:18" ht="25.5">
      <c r="A58" s="287" t="s">
        <v>777</v>
      </c>
      <c r="B58" s="298" t="s">
        <v>809</v>
      </c>
      <c r="C58" s="304"/>
      <c r="D58" s="305"/>
      <c r="E58" s="307"/>
      <c r="F58" s="307"/>
      <c r="G58" s="307"/>
      <c r="H58" s="307"/>
      <c r="I58" s="307"/>
      <c r="J58" s="307"/>
      <c r="K58" s="307"/>
      <c r="L58" s="307"/>
      <c r="M58" s="307"/>
      <c r="N58" s="307"/>
      <c r="O58" s="307"/>
      <c r="P58" s="307"/>
      <c r="Q58" s="307"/>
      <c r="R58" s="307"/>
    </row>
    <row r="59" spans="1:18" ht="51">
      <c r="A59" s="287" t="s">
        <v>779</v>
      </c>
      <c r="B59" s="309" t="s">
        <v>810</v>
      </c>
      <c r="C59" s="304"/>
      <c r="D59" s="305"/>
      <c r="E59" s="307"/>
      <c r="F59" s="307"/>
      <c r="G59" s="307"/>
      <c r="H59" s="307"/>
      <c r="I59" s="307"/>
      <c r="J59" s="307"/>
      <c r="K59" s="307"/>
      <c r="L59" s="307"/>
      <c r="M59" s="307"/>
      <c r="N59" s="307"/>
      <c r="O59" s="307"/>
      <c r="P59" s="307"/>
      <c r="Q59" s="307"/>
      <c r="R59" s="307"/>
    </row>
    <row r="60" spans="1:18" ht="25.5">
      <c r="A60" s="287" t="s">
        <v>781</v>
      </c>
      <c r="B60" s="309" t="s">
        <v>811</v>
      </c>
      <c r="C60" s="304"/>
      <c r="D60" s="305"/>
      <c r="E60" s="310"/>
      <c r="F60" s="310"/>
      <c r="G60" s="310"/>
      <c r="H60" s="310"/>
      <c r="I60" s="310"/>
      <c r="J60" s="310"/>
      <c r="K60" s="310"/>
      <c r="L60" s="310"/>
      <c r="M60" s="310"/>
      <c r="N60" s="310"/>
      <c r="O60" s="310"/>
      <c r="P60" s="310"/>
      <c r="Q60" s="310"/>
      <c r="R60" s="310"/>
    </row>
    <row r="61" spans="1:18" ht="25.5">
      <c r="A61" s="287" t="s">
        <v>783</v>
      </c>
      <c r="B61" s="309" t="s">
        <v>922</v>
      </c>
      <c r="C61" s="304"/>
      <c r="D61" s="305"/>
      <c r="E61" s="310"/>
      <c r="F61" s="310"/>
      <c r="G61" s="310"/>
      <c r="H61" s="310"/>
      <c r="I61" s="310"/>
      <c r="J61" s="310"/>
      <c r="K61" s="310"/>
      <c r="L61" s="310"/>
      <c r="M61" s="310"/>
      <c r="N61" s="310"/>
      <c r="O61" s="310"/>
      <c r="P61" s="310"/>
      <c r="Q61" s="310"/>
      <c r="R61" s="310"/>
    </row>
    <row r="62" spans="1:18">
      <c r="A62" s="287" t="s">
        <v>785</v>
      </c>
      <c r="B62" s="309" t="s">
        <v>812</v>
      </c>
      <c r="C62" s="304"/>
      <c r="D62" s="305"/>
      <c r="E62" s="310"/>
      <c r="F62" s="310"/>
      <c r="G62" s="310"/>
      <c r="H62" s="310"/>
      <c r="I62" s="310"/>
      <c r="J62" s="310"/>
      <c r="K62" s="310"/>
      <c r="L62" s="310"/>
      <c r="M62" s="310"/>
      <c r="N62" s="310"/>
      <c r="O62" s="310"/>
      <c r="P62" s="310"/>
      <c r="Q62" s="310"/>
      <c r="R62" s="310"/>
    </row>
    <row r="63" spans="1:18" ht="25.5">
      <c r="A63" s="287" t="s">
        <v>787</v>
      </c>
      <c r="B63" s="309" t="s">
        <v>813</v>
      </c>
      <c r="C63" s="304"/>
      <c r="D63" s="305"/>
      <c r="E63" s="310"/>
      <c r="F63" s="310"/>
      <c r="G63" s="310"/>
      <c r="H63" s="310"/>
      <c r="I63" s="310"/>
      <c r="J63" s="310"/>
      <c r="K63" s="310"/>
      <c r="L63" s="310"/>
      <c r="M63" s="310"/>
      <c r="N63" s="310"/>
      <c r="O63" s="310"/>
      <c r="P63" s="310"/>
      <c r="Q63" s="310"/>
      <c r="R63" s="310"/>
    </row>
    <row r="64" spans="1:18" ht="153">
      <c r="A64" s="332">
        <v>1</v>
      </c>
      <c r="B64" s="311" t="s">
        <v>923</v>
      </c>
      <c r="C64" s="304"/>
      <c r="D64" s="310"/>
      <c r="E64" s="307"/>
      <c r="F64" s="306"/>
      <c r="G64" s="307"/>
      <c r="H64" s="306"/>
      <c r="I64" s="307"/>
      <c r="J64" s="306"/>
      <c r="K64" s="307"/>
      <c r="L64" s="306"/>
      <c r="M64" s="307"/>
      <c r="N64" s="306"/>
      <c r="O64" s="307"/>
      <c r="P64" s="306"/>
      <c r="Q64" s="307"/>
      <c r="R64" s="306"/>
    </row>
    <row r="65" spans="1:18">
      <c r="A65" s="302" t="s">
        <v>4</v>
      </c>
      <c r="B65" s="312" t="s">
        <v>921</v>
      </c>
      <c r="C65" s="304" t="s">
        <v>814</v>
      </c>
      <c r="D65" s="313">
        <v>7.9169999999999998</v>
      </c>
      <c r="E65" s="313">
        <v>121500</v>
      </c>
      <c r="F65" s="306">
        <f>IFERROR(E65*$D65,0)</f>
        <v>961915.5</v>
      </c>
      <c r="G65" s="313">
        <v>150000</v>
      </c>
      <c r="H65" s="306">
        <f>IFERROR(G65*$D65,0)</f>
        <v>1187550</v>
      </c>
      <c r="I65" s="313">
        <v>161000</v>
      </c>
      <c r="J65" s="306">
        <f>IFERROR(I65*$D65,0)</f>
        <v>1274637</v>
      </c>
      <c r="K65" s="313">
        <v>156400</v>
      </c>
      <c r="L65" s="306">
        <f>IFERROR(K65*$D65,0)</f>
        <v>1238218.8</v>
      </c>
      <c r="M65" s="313">
        <v>130000</v>
      </c>
      <c r="N65" s="306">
        <f>IFERROR(M65*$D65,0)</f>
        <v>1029210</v>
      </c>
      <c r="O65" s="313">
        <v>100000</v>
      </c>
      <c r="P65" s="306">
        <f>IFERROR(O65*$D65,0)</f>
        <v>791700</v>
      </c>
      <c r="Q65" s="313">
        <v>100000</v>
      </c>
      <c r="R65" s="306">
        <f>IFERROR(Q65*$D65,0)</f>
        <v>791700</v>
      </c>
    </row>
    <row r="66" spans="1:18">
      <c r="A66" s="287"/>
      <c r="B66" s="314"/>
      <c r="C66" s="315"/>
      <c r="D66" s="313"/>
      <c r="E66" s="316"/>
      <c r="F66" s="306"/>
      <c r="G66" s="316"/>
      <c r="H66" s="306"/>
      <c r="I66" s="316"/>
      <c r="J66" s="306"/>
      <c r="K66" s="316"/>
      <c r="L66" s="306"/>
      <c r="M66" s="316"/>
      <c r="N66" s="306"/>
      <c r="O66" s="316"/>
      <c r="P66" s="306"/>
      <c r="Q66" s="316"/>
      <c r="R66" s="306"/>
    </row>
    <row r="67" spans="1:18" s="319" customFormat="1">
      <c r="A67" s="285">
        <v>2</v>
      </c>
      <c r="B67" s="317" t="s">
        <v>815</v>
      </c>
      <c r="C67" s="318"/>
      <c r="D67" s="305"/>
      <c r="E67" s="316"/>
      <c r="F67" s="306"/>
      <c r="G67" s="316"/>
      <c r="H67" s="306"/>
      <c r="I67" s="316"/>
      <c r="J67" s="306"/>
      <c r="K67" s="316"/>
      <c r="L67" s="306"/>
      <c r="M67" s="316"/>
      <c r="N67" s="306"/>
      <c r="O67" s="316"/>
      <c r="P67" s="306"/>
      <c r="Q67" s="316"/>
      <c r="R67" s="306"/>
    </row>
    <row r="68" spans="1:18" ht="51">
      <c r="A68" s="320"/>
      <c r="B68" s="321" t="s">
        <v>816</v>
      </c>
      <c r="C68" s="291"/>
      <c r="D68" s="305"/>
      <c r="E68" s="305"/>
      <c r="F68" s="306"/>
      <c r="G68" s="305"/>
      <c r="H68" s="306"/>
      <c r="I68" s="305"/>
      <c r="J68" s="306"/>
      <c r="K68" s="305"/>
      <c r="L68" s="306"/>
      <c r="M68" s="305"/>
      <c r="N68" s="306"/>
      <c r="O68" s="305"/>
      <c r="P68" s="306"/>
      <c r="Q68" s="305"/>
      <c r="R68" s="306"/>
    </row>
    <row r="69" spans="1:18">
      <c r="A69" s="322" t="s">
        <v>4</v>
      </c>
      <c r="B69" s="323" t="s">
        <v>924</v>
      </c>
      <c r="C69" s="318" t="s">
        <v>162</v>
      </c>
      <c r="D69" s="305">
        <v>402</v>
      </c>
      <c r="E69" s="313">
        <v>466.2</v>
      </c>
      <c r="F69" s="306">
        <f>IFERROR(E69*$D69,0)</f>
        <v>187412.4</v>
      </c>
      <c r="G69" s="305">
        <v>800</v>
      </c>
      <c r="H69" s="306">
        <f>IFERROR(G69*$D69,0)</f>
        <v>321600</v>
      </c>
      <c r="I69" s="305">
        <v>518</v>
      </c>
      <c r="J69" s="306">
        <f>IFERROR(I69*$D69,0)</f>
        <v>208236</v>
      </c>
      <c r="K69" s="305">
        <v>797</v>
      </c>
      <c r="L69" s="306">
        <f>IFERROR(K69*$D69,0)</f>
        <v>320394</v>
      </c>
      <c r="M69" s="305">
        <v>800</v>
      </c>
      <c r="N69" s="306">
        <f>IFERROR(M69*$D69,0)</f>
        <v>321600</v>
      </c>
      <c r="O69" s="305">
        <v>1050</v>
      </c>
      <c r="P69" s="306">
        <f>IFERROR(O69*$D69,0)</f>
        <v>422100</v>
      </c>
      <c r="Q69" s="305">
        <v>1050</v>
      </c>
      <c r="R69" s="306">
        <f>IFERROR(Q69*$D69,0)</f>
        <v>422100</v>
      </c>
    </row>
    <row r="70" spans="1:18">
      <c r="A70" s="243"/>
      <c r="B70" s="317" t="s">
        <v>817</v>
      </c>
      <c r="C70" s="318"/>
      <c r="D70" s="305"/>
      <c r="E70" s="325"/>
      <c r="F70" s="325">
        <f>SUM(F7:F69)</f>
        <v>1149327.8999999999</v>
      </c>
      <c r="G70" s="325"/>
      <c r="H70" s="325">
        <f>SUM(H7:H69)</f>
        <v>1509150</v>
      </c>
      <c r="I70" s="325"/>
      <c r="J70" s="325">
        <f>SUM(J7:J69)</f>
        <v>1482873</v>
      </c>
      <c r="K70" s="325"/>
      <c r="L70" s="325">
        <f>SUM(L7:L69)</f>
        <v>1558612.8</v>
      </c>
      <c r="M70" s="325"/>
      <c r="N70" s="325">
        <f>SUM(N7:N69)</f>
        <v>1350810</v>
      </c>
      <c r="O70" s="325"/>
      <c r="P70" s="325">
        <f>SUM(P7:P69)</f>
        <v>1213800</v>
      </c>
      <c r="Q70" s="325"/>
      <c r="R70" s="325">
        <f>SUM(R7:R69)</f>
        <v>1213800</v>
      </c>
    </row>
    <row r="71" spans="1:18">
      <c r="B71" s="331" t="s">
        <v>925</v>
      </c>
    </row>
    <row r="72" spans="1:18">
      <c r="B72" s="331" t="s">
        <v>1044</v>
      </c>
    </row>
  </sheetData>
  <mergeCells count="11">
    <mergeCell ref="A2:B2"/>
    <mergeCell ref="A1:R1"/>
    <mergeCell ref="K2:L2"/>
    <mergeCell ref="O2:P2"/>
    <mergeCell ref="C2:C3"/>
    <mergeCell ref="D2:D3"/>
    <mergeCell ref="E2:F2"/>
    <mergeCell ref="G2:H2"/>
    <mergeCell ref="I2:J2"/>
    <mergeCell ref="M2:N2"/>
    <mergeCell ref="Q2:R2"/>
  </mergeCells>
  <pageMargins left="0.7" right="0.7" top="0.75" bottom="0.75" header="0.3" footer="0.3"/>
  <pageSetup paperSize="9" scale="63"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243B4A6F7A1294F99A3ADE32F27F465" ma:contentTypeVersion="17" ma:contentTypeDescription="Create a new document." ma:contentTypeScope="" ma:versionID="7f63d705a4b50574954efea9bbf2165c">
  <xsd:schema xmlns:xsd="http://www.w3.org/2001/XMLSchema" xmlns:xs="http://www.w3.org/2001/XMLSchema" xmlns:p="http://schemas.microsoft.com/office/2006/metadata/properties" xmlns:ns2="5ea10f32-7212-4a2a-a9d9-04644cc410d1" xmlns:ns3="48cdc694-09d7-4716-91bc-4c555be874ad" targetNamespace="http://schemas.microsoft.com/office/2006/metadata/properties" ma:root="true" ma:fieldsID="a71c29d988917bceba0cb16344107311" ns2:_="" ns3:_="">
    <xsd:import namespace="5ea10f32-7212-4a2a-a9d9-04644cc410d1"/>
    <xsd:import namespace="48cdc694-09d7-4716-91bc-4c555be874a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a10f32-7212-4a2a-a9d9-04644cc410d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deb4d11-de61-46d9-b628-b4b210ee8d43}" ma:internalName="TaxCatchAll" ma:showField="CatchAllData" ma:web="5ea10f32-7212-4a2a-a9d9-04644cc410d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cdc694-09d7-4716-91bc-4c555be874a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b514443-b7a3-4086-9c59-89a49c0c910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65F3FB-0B5E-4BC8-B65B-57B7A684CE8D}">
  <ds:schemaRefs>
    <ds:schemaRef ds:uri="http://schemas.microsoft.com/sharepoint/v3/contenttype/forms"/>
  </ds:schemaRefs>
</ds:datastoreItem>
</file>

<file path=customXml/itemProps2.xml><?xml version="1.0" encoding="utf-8"?>
<ds:datastoreItem xmlns:ds="http://schemas.openxmlformats.org/officeDocument/2006/customXml" ds:itemID="{957C2FE1-0AB6-4274-B7BE-EB016EB964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a10f32-7212-4a2a-a9d9-04644cc410d1"/>
    <ds:schemaRef ds:uri="48cdc694-09d7-4716-91bc-4c555be874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 Page </vt:lpstr>
      <vt:lpstr> Summary</vt:lpstr>
      <vt:lpstr>Abstract-C&amp;I</vt:lpstr>
      <vt:lpstr>Take off_C&amp;I_Toilet &amp; Kitchen</vt:lpstr>
      <vt:lpstr>Take off_C&amp;I_Lounge</vt:lpstr>
      <vt:lpstr>LOM-C&amp;I</vt:lpstr>
      <vt:lpstr>MEP</vt:lpstr>
      <vt:lpstr>LOM-MEP</vt:lpstr>
      <vt:lpstr>Structure work</vt:lpstr>
      <vt:lpstr>Lights</vt:lpstr>
      <vt:lpstr>Furniture</vt:lpstr>
      <vt:lpstr>'Abstract-C&amp;I'!Print_Area</vt:lpstr>
      <vt:lpstr>Lights!Print_Area</vt:lpstr>
      <vt:lpstr>'LOM-C&amp;I'!Print_Area</vt:lpstr>
      <vt:lpstr>MEP!Print_Area</vt:lpstr>
      <vt:lpstr>'Take off_C&amp;I_Lounge'!Print_Area</vt:lpstr>
      <vt:lpstr>'Take off_C&amp;I_Toilet &amp; Kitchen'!Print_Area</vt:lpstr>
      <vt:lpstr>'Abstract-C&amp;I'!Print_Titles</vt:lpstr>
      <vt:lpstr>Furniture!Print_Titles</vt:lpstr>
      <vt:lpstr>Lights!Print_Titles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Vajid</dc:creator>
  <cp:lastModifiedBy>Dhruv Thakkar</cp:lastModifiedBy>
  <cp:lastPrinted>2023-11-04T16:43:23Z</cp:lastPrinted>
  <dcterms:created xsi:type="dcterms:W3CDTF">1996-10-14T23:33:28Z</dcterms:created>
  <dcterms:modified xsi:type="dcterms:W3CDTF">2024-01-12T12:15:54Z</dcterms:modified>
</cp:coreProperties>
</file>