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binu_balachandran_k-corp_in/Documents/Desktop/Working Folder/"/>
    </mc:Choice>
  </mc:AlternateContent>
  <xr:revisionPtr revIDLastSave="2" documentId="8_{BABA6984-C2B5-44E3-8742-EDA3F09EB30A}" xr6:coauthVersionLast="47" xr6:coauthVersionMax="47" xr10:uidLastSave="{E8615698-8807-41AA-9BF8-D8B9AA1D0775}"/>
  <bookViews>
    <workbookView xWindow="-120" yWindow="-120" windowWidth="20730" windowHeight="11160" xr2:uid="{00000000-000D-0000-FFFF-FFFF00000000}"/>
  </bookViews>
  <sheets>
    <sheet name="SUMMARY" sheetId="1" r:id="rId1"/>
    <sheet name="BILLING 1" sheetId="4" r:id="rId2"/>
    <sheet name="BILLING 2" sheetId="2" r:id="rId3"/>
    <sheet name="BILLING 3" sheetId="6" r:id="rId4"/>
    <sheet name="MEASUREMENT SHEET-1" sheetId="3" r:id="rId5"/>
    <sheet name="MEASUREMENT SHEET-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M34" i="2" l="1"/>
  <c r="F7" i="1" s="1"/>
  <c r="M27" i="2"/>
  <c r="M20" i="2"/>
  <c r="M19" i="2"/>
  <c r="M18" i="2"/>
  <c r="M17" i="2"/>
  <c r="M16" i="2"/>
  <c r="M15" i="2"/>
  <c r="M14" i="2"/>
  <c r="M13" i="2"/>
  <c r="M12" i="2"/>
  <c r="M10" i="2"/>
  <c r="M9" i="2"/>
  <c r="M8" i="2"/>
  <c r="M7" i="2"/>
  <c r="M6" i="2"/>
  <c r="M5" i="2"/>
  <c r="M4" i="2"/>
  <c r="L23" i="6"/>
  <c r="L21" i="6"/>
  <c r="M48" i="6"/>
  <c r="K34" i="2"/>
  <c r="G32" i="2"/>
  <c r="H32" i="2"/>
  <c r="I32" i="2"/>
  <c r="L32" i="2"/>
  <c r="J34" i="2"/>
  <c r="K31" i="2"/>
  <c r="L31" i="2" s="1"/>
  <c r="K25" i="2"/>
  <c r="K26" i="2"/>
  <c r="K29" i="2"/>
  <c r="K24" i="2"/>
  <c r="J5" i="2"/>
  <c r="L5" i="2" s="1"/>
  <c r="J6" i="2"/>
  <c r="L6" i="2" s="1"/>
  <c r="L10" i="2"/>
  <c r="J11" i="2"/>
  <c r="L11" i="2" s="1"/>
  <c r="L12" i="2"/>
  <c r="L13" i="2"/>
  <c r="L14" i="2"/>
  <c r="L18" i="2"/>
  <c r="L19" i="2"/>
  <c r="L20" i="2"/>
  <c r="L22" i="2"/>
  <c r="J25" i="2"/>
  <c r="J26" i="2"/>
  <c r="L26" i="2" s="1"/>
  <c r="L27" i="2"/>
  <c r="J29" i="2"/>
  <c r="L29" i="2" s="1"/>
  <c r="L30" i="2" s="1"/>
  <c r="J31" i="2"/>
  <c r="J33" i="2"/>
  <c r="J35" i="2"/>
  <c r="L35" i="2" s="1"/>
  <c r="J36" i="2"/>
  <c r="L36" i="2" s="1"/>
  <c r="J4" i="2"/>
  <c r="L4" i="2" s="1"/>
  <c r="G5" i="2"/>
  <c r="I5" i="2" s="1"/>
  <c r="G6" i="2"/>
  <c r="I6" i="2" s="1"/>
  <c r="G8" i="2"/>
  <c r="G10" i="2"/>
  <c r="I10" i="2" s="1"/>
  <c r="I11" i="2"/>
  <c r="G12" i="2"/>
  <c r="I12" i="2" s="1"/>
  <c r="G13" i="2"/>
  <c r="I13" i="2" s="1"/>
  <c r="G14" i="2"/>
  <c r="I14" i="2" s="1"/>
  <c r="G16" i="2"/>
  <c r="G17" i="2"/>
  <c r="G18" i="2"/>
  <c r="I18" i="2" s="1"/>
  <c r="G19" i="2"/>
  <c r="I19" i="2" s="1"/>
  <c r="G20" i="2"/>
  <c r="I20" i="2" s="1"/>
  <c r="I21" i="2"/>
  <c r="I22" i="2"/>
  <c r="G25" i="2"/>
  <c r="G26" i="2"/>
  <c r="I26" i="2" s="1"/>
  <c r="G27" i="2"/>
  <c r="I27" i="2" s="1"/>
  <c r="G29" i="2"/>
  <c r="I29" i="2" s="1"/>
  <c r="I30" i="2" s="1"/>
  <c r="G4" i="2"/>
  <c r="I4" i="2" s="1"/>
  <c r="L7" i="2"/>
  <c r="L8" i="2"/>
  <c r="L9" i="2"/>
  <c r="L15" i="2"/>
  <c r="L16" i="2"/>
  <c r="L17" i="2"/>
  <c r="L25" i="2"/>
  <c r="L33" i="2"/>
  <c r="I8" i="2"/>
  <c r="I16" i="2"/>
  <c r="I17" i="2"/>
  <c r="I25" i="2"/>
  <c r="I31" i="2"/>
  <c r="I33" i="2"/>
  <c r="I35" i="2"/>
  <c r="I36" i="2"/>
  <c r="H17" i="4"/>
  <c r="G17" i="4"/>
  <c r="L20" i="4"/>
  <c r="K9" i="4"/>
  <c r="K10" i="4"/>
  <c r="K11" i="4"/>
  <c r="K12" i="4"/>
  <c r="K13" i="4"/>
  <c r="K14" i="4"/>
  <c r="K15" i="4"/>
  <c r="K16" i="4"/>
  <c r="K17" i="4"/>
  <c r="J9" i="4"/>
  <c r="J10" i="4"/>
  <c r="J11" i="4"/>
  <c r="J12" i="4"/>
  <c r="J13" i="4"/>
  <c r="L13" i="4" s="1"/>
  <c r="J14" i="4"/>
  <c r="J15" i="4"/>
  <c r="L15" i="4" s="1"/>
  <c r="J16" i="4"/>
  <c r="K8" i="4"/>
  <c r="J8" i="4"/>
  <c r="L11" i="4"/>
  <c r="L18" i="4"/>
  <c r="I9" i="4"/>
  <c r="I10" i="4"/>
  <c r="I11" i="4"/>
  <c r="I12" i="4"/>
  <c r="I13" i="4"/>
  <c r="I14" i="4"/>
  <c r="I15" i="4"/>
  <c r="I16" i="4"/>
  <c r="I18" i="4"/>
  <c r="I20" i="4"/>
  <c r="I8" i="4"/>
  <c r="L12" i="4" l="1"/>
  <c r="L16" i="4"/>
  <c r="H34" i="2"/>
  <c r="G34" i="2"/>
  <c r="I17" i="4"/>
  <c r="I19" i="4" s="1"/>
  <c r="I21" i="4" s="1"/>
  <c r="I23" i="4" s="1"/>
  <c r="D6" i="1" s="1"/>
  <c r="L10" i="4"/>
  <c r="L14" i="4"/>
  <c r="L17" i="4"/>
  <c r="L19" i="4" s="1"/>
  <c r="L21" i="4" s="1"/>
  <c r="L23" i="4" s="1"/>
  <c r="C6" i="1" s="1"/>
  <c r="E6" i="1" s="1"/>
  <c r="L9" i="4"/>
  <c r="L8" i="4"/>
  <c r="J7" i="6"/>
  <c r="L7" i="6" s="1"/>
  <c r="H16" i="6"/>
  <c r="J16" i="6" s="1"/>
  <c r="K16" i="6" s="1"/>
  <c r="H8" i="6"/>
  <c r="J8" i="6" s="1"/>
  <c r="K8" i="6" s="1"/>
  <c r="H45" i="6"/>
  <c r="H44" i="6"/>
  <c r="H41" i="6"/>
  <c r="H40" i="6"/>
  <c r="H39" i="6"/>
  <c r="H38" i="6"/>
  <c r="H37" i="6"/>
  <c r="H34" i="6"/>
  <c r="H33" i="6"/>
  <c r="H31" i="6"/>
  <c r="J31" i="6" s="1"/>
  <c r="K31" i="6" s="1"/>
  <c r="H28" i="6"/>
  <c r="H27" i="6"/>
  <c r="H25" i="6"/>
  <c r="J25" i="6" s="1"/>
  <c r="K25" i="6" s="1"/>
  <c r="H24" i="6"/>
  <c r="J24" i="6" s="1"/>
  <c r="K24" i="6" s="1"/>
  <c r="H22" i="6"/>
  <c r="J22" i="6" s="1"/>
  <c r="L22" i="6" s="1"/>
  <c r="H20" i="6"/>
  <c r="J20" i="6" s="1"/>
  <c r="L20" i="6" s="1"/>
  <c r="H19" i="6"/>
  <c r="J19" i="6" s="1"/>
  <c r="L19" i="6" s="1"/>
  <c r="H18" i="6"/>
  <c r="J18" i="6" s="1"/>
  <c r="L18" i="6" s="1"/>
  <c r="H13" i="6"/>
  <c r="H12" i="6"/>
  <c r="H11" i="6"/>
  <c r="H9" i="6"/>
  <c r="J9" i="6" s="1"/>
  <c r="L9" i="6" s="1"/>
  <c r="I9" i="5"/>
  <c r="I45" i="5"/>
  <c r="I44" i="5"/>
  <c r="I38" i="5"/>
  <c r="I39" i="5"/>
  <c r="I40" i="5"/>
  <c r="I41" i="5"/>
  <c r="I37" i="5"/>
  <c r="I34" i="5"/>
  <c r="I33" i="5"/>
  <c r="I31" i="5"/>
  <c r="I25" i="5"/>
  <c r="I24" i="5"/>
  <c r="I22" i="5"/>
  <c r="I20" i="5"/>
  <c r="I19" i="5"/>
  <c r="I16" i="5"/>
  <c r="I28" i="5"/>
  <c r="I27" i="5"/>
  <c r="I18" i="5"/>
  <c r="I12" i="5"/>
  <c r="I13" i="5"/>
  <c r="I11" i="5"/>
  <c r="F22" i="2"/>
  <c r="F27" i="2"/>
  <c r="F17" i="4"/>
  <c r="F16" i="4"/>
  <c r="F15" i="4"/>
  <c r="F14" i="4"/>
  <c r="F13" i="4"/>
  <c r="F12" i="4"/>
  <c r="F11" i="4"/>
  <c r="F10" i="4"/>
  <c r="F9" i="4"/>
  <c r="F19" i="4" s="1"/>
  <c r="F21" i="4" s="1"/>
  <c r="F23" i="4" s="1"/>
  <c r="F8" i="4"/>
  <c r="K48" i="6" l="1"/>
  <c r="D8" i="1" s="1"/>
  <c r="I46" i="5"/>
  <c r="H29" i="6"/>
  <c r="J29" i="6" s="1"/>
  <c r="K29" i="6" s="1"/>
  <c r="H46" i="6"/>
  <c r="J46" i="6" s="1"/>
  <c r="L46" i="6" s="1"/>
  <c r="H35" i="6"/>
  <c r="J35" i="6" s="1"/>
  <c r="K35" i="6" s="1"/>
  <c r="H14" i="6"/>
  <c r="J14" i="6" s="1"/>
  <c r="K14" i="6" s="1"/>
  <c r="H42" i="6"/>
  <c r="J42" i="6" s="1"/>
  <c r="L42" i="6" s="1"/>
  <c r="L48" i="6" s="1"/>
  <c r="C8" i="1" s="1"/>
  <c r="I35" i="5"/>
  <c r="I42" i="5"/>
  <c r="I29" i="5"/>
  <c r="I14" i="5"/>
  <c r="F26" i="2"/>
  <c r="F25" i="2"/>
  <c r="D24" i="2"/>
  <c r="G24" i="2" l="1"/>
  <c r="I24" i="2" s="1"/>
  <c r="I28" i="2" s="1"/>
  <c r="J24" i="2"/>
  <c r="L24" i="2" s="1"/>
  <c r="L28" i="2" s="1"/>
  <c r="J48" i="6"/>
  <c r="J50" i="6"/>
  <c r="E8" i="1" s="1"/>
  <c r="F4" i="2"/>
  <c r="G56" i="3"/>
  <c r="G55" i="3"/>
  <c r="G54" i="3"/>
  <c r="G53" i="3"/>
  <c r="G52" i="3"/>
  <c r="G51" i="3"/>
  <c r="G50" i="3"/>
  <c r="G49" i="3"/>
  <c r="G48" i="3"/>
  <c r="G47" i="3"/>
  <c r="G43" i="3"/>
  <c r="G42" i="3"/>
  <c r="G41" i="3"/>
  <c r="G40" i="3"/>
  <c r="G39" i="3"/>
  <c r="G38" i="3"/>
  <c r="G37" i="3"/>
  <c r="G36" i="3"/>
  <c r="G35" i="3"/>
  <c r="G34" i="3"/>
  <c r="G31" i="3"/>
  <c r="G30" i="3"/>
  <c r="G29" i="3"/>
  <c r="F31" i="2"/>
  <c r="F32" i="2" s="1"/>
  <c r="F29" i="2"/>
  <c r="F30" i="2" s="1"/>
  <c r="F24" i="2"/>
  <c r="F28" i="2" s="1"/>
  <c r="D21" i="2"/>
  <c r="F20" i="2"/>
  <c r="F19" i="2"/>
  <c r="F18" i="2"/>
  <c r="F17" i="2"/>
  <c r="F16" i="2"/>
  <c r="D15" i="2"/>
  <c r="F14" i="2"/>
  <c r="F13" i="2"/>
  <c r="F12" i="2"/>
  <c r="F11" i="2"/>
  <c r="F10" i="2"/>
  <c r="D9" i="2"/>
  <c r="F8" i="2"/>
  <c r="D7" i="2"/>
  <c r="F6" i="2"/>
  <c r="F5" i="2"/>
  <c r="G57" i="3" l="1"/>
  <c r="G44" i="3"/>
  <c r="F7" i="2"/>
  <c r="G7" i="2"/>
  <c r="I7" i="2" s="1"/>
  <c r="F15" i="2"/>
  <c r="G15" i="2"/>
  <c r="I15" i="2" s="1"/>
  <c r="F23" i="2"/>
  <c r="F34" i="2" s="1"/>
  <c r="G32" i="3"/>
  <c r="F21" i="2"/>
  <c r="J21" i="2"/>
  <c r="L21" i="2" s="1"/>
  <c r="L23" i="2" s="1"/>
  <c r="L34" i="2" s="1"/>
  <c r="C7" i="1" s="1"/>
  <c r="F9" i="2"/>
  <c r="G9" i="2"/>
  <c r="I9" i="2" s="1"/>
  <c r="I23" i="2" l="1"/>
  <c r="I34" i="2" s="1"/>
  <c r="D7" i="1" s="1"/>
  <c r="D11" i="1" s="1"/>
  <c r="F36" i="2"/>
  <c r="E7" i="1" l="1"/>
  <c r="E11" i="1" s="1"/>
  <c r="C11" i="1"/>
</calcChain>
</file>

<file path=xl/sharedStrings.xml><?xml version="1.0" encoding="utf-8"?>
<sst xmlns="http://schemas.openxmlformats.org/spreadsheetml/2006/main" count="313" uniqueCount="166">
  <si>
    <t>SL NO</t>
  </si>
  <si>
    <t>DESCRIPTION OF WORK</t>
  </si>
  <si>
    <t>AMOUNT</t>
  </si>
  <si>
    <t>A</t>
  </si>
  <si>
    <t>PLUMBING WORK TOTAL</t>
  </si>
  <si>
    <t>B</t>
  </si>
  <si>
    <t>WALL DADO TILING WORK TOTAL</t>
  </si>
  <si>
    <t>C</t>
  </si>
  <si>
    <t>CEILING WORK TOTAL</t>
  </si>
  <si>
    <t>D</t>
  </si>
  <si>
    <t>MANPOWER TOTAL</t>
  </si>
  <si>
    <t>TOTAL</t>
  </si>
  <si>
    <t>GRAND TOTAL</t>
  </si>
  <si>
    <t>UNIT</t>
  </si>
  <si>
    <t>QTY</t>
  </si>
  <si>
    <t>RATE</t>
  </si>
  <si>
    <t>Angel Cock Providing &amp; Fixing</t>
  </si>
  <si>
    <t>nos</t>
  </si>
  <si>
    <t>Sink Cock single Liver Providing &amp; Fixing</t>
  </si>
  <si>
    <t>Sink Cock Double Liver Providing &amp; Fixing</t>
  </si>
  <si>
    <t>Conection Pipe  Providing &amp; Fixing</t>
  </si>
  <si>
    <t>feet</t>
  </si>
  <si>
    <t>CP Hex Nipple Providing &amp; Fixing</t>
  </si>
  <si>
    <t>Waste Pipe Providing &amp; Fixing</t>
  </si>
  <si>
    <t>38 X 1/2, CP Bush Providing &amp; Fixing</t>
  </si>
  <si>
    <t>Grittings Jali Providing &amp; fixing</t>
  </si>
  <si>
    <t>Pree Rines Installation only</t>
  </si>
  <si>
    <t>Foot operated installation only</t>
  </si>
  <si>
    <t xml:space="preserve">UPVC pipe for drain line 50mm dia Providing &amp; Fixing </t>
  </si>
  <si>
    <t xml:space="preserve">Union joint of 50mm dia </t>
  </si>
  <si>
    <t>T 50mm</t>
  </si>
  <si>
    <t>Elbow 50mm</t>
  </si>
  <si>
    <t>FTA 50mm</t>
  </si>
  <si>
    <t>MTA 50mm</t>
  </si>
  <si>
    <t>CPVC 20mm pipe Providing &amp; Fixing</t>
  </si>
  <si>
    <t xml:space="preserve">BAR Counter Front area Dado Tile fixing </t>
  </si>
  <si>
    <t>sqft</t>
  </si>
  <si>
    <t>Armstrong Ceiling work installation only</t>
  </si>
  <si>
    <t>Manpower providing</t>
  </si>
  <si>
    <t>pax</t>
  </si>
  <si>
    <t>JAMES PIZZARIES</t>
  </si>
  <si>
    <t>Sr.No</t>
  </si>
  <si>
    <t>Descripition</t>
  </si>
  <si>
    <t>LENGTH</t>
  </si>
  <si>
    <t>BREADTH</t>
  </si>
  <si>
    <t>HEIGHT</t>
  </si>
  <si>
    <t>PLUMBING</t>
  </si>
  <si>
    <t xml:space="preserve">CP FITTING </t>
  </si>
  <si>
    <t xml:space="preserve">Angel Cock </t>
  </si>
  <si>
    <t xml:space="preserve">Sink Cock single Liver </t>
  </si>
  <si>
    <t xml:space="preserve">Sink Cock Double Liver </t>
  </si>
  <si>
    <t xml:space="preserve">Conection Pipe 3 ft </t>
  </si>
  <si>
    <t>CP Hex Nipple</t>
  </si>
  <si>
    <t>Waste Pipe</t>
  </si>
  <si>
    <t>38 X 1/2, CP Bush</t>
  </si>
  <si>
    <t>Grittings Jali</t>
  </si>
  <si>
    <t>Pree Rines  only Installation</t>
  </si>
  <si>
    <t>Gris trape only Installation</t>
  </si>
  <si>
    <t>UPVC</t>
  </si>
  <si>
    <t>UPVC Pipe</t>
  </si>
  <si>
    <t>4.5 Mtr</t>
  </si>
  <si>
    <t xml:space="preserve">Unoin 50mm </t>
  </si>
  <si>
    <t>Tee 50mm</t>
  </si>
  <si>
    <t>Albo 50mm</t>
  </si>
  <si>
    <t>MTA 40mm</t>
  </si>
  <si>
    <t>CPVC</t>
  </si>
  <si>
    <t>CPVC 20mm Pipe</t>
  </si>
  <si>
    <t>6 Mtr</t>
  </si>
  <si>
    <t>DADO WORK</t>
  </si>
  <si>
    <t xml:space="preserve">Counter Front area Dado Tile fixing </t>
  </si>
  <si>
    <t>SQMTR</t>
  </si>
  <si>
    <t xml:space="preserve">ARMSRONG CELLING WORK </t>
  </si>
  <si>
    <t xml:space="preserve">Kitchen inside storage </t>
  </si>
  <si>
    <t>LESS</t>
  </si>
  <si>
    <t>Emergency Exit Oppsite area celling</t>
  </si>
  <si>
    <t>Dish wash area oppsite</t>
  </si>
  <si>
    <t>Dish wash entry door upward celling</t>
  </si>
  <si>
    <t xml:space="preserve">Counter Area </t>
  </si>
  <si>
    <t>Counter Area  Reworked 2 times</t>
  </si>
  <si>
    <t>Liqure Store room inside</t>
  </si>
  <si>
    <t xml:space="preserve">Live Kitchen Entry </t>
  </si>
  <si>
    <t xml:space="preserve">Less Oppset </t>
  </si>
  <si>
    <t>MANPOWER DETAILS</t>
  </si>
  <si>
    <t xml:space="preserve">No of labour </t>
  </si>
  <si>
    <t xml:space="preserve">Attandance </t>
  </si>
  <si>
    <t xml:space="preserve">CARPENTER </t>
  </si>
  <si>
    <t>PAX</t>
  </si>
  <si>
    <t>Grees trap Installation only</t>
  </si>
  <si>
    <t>Sqmtr</t>
  </si>
  <si>
    <t>Kg</t>
  </si>
  <si>
    <t>Grout Providing &amp; Filling</t>
  </si>
  <si>
    <t>WEBER Tile Adhesive Chemical</t>
  </si>
  <si>
    <t>Date</t>
  </si>
  <si>
    <t>NAME OF THE PROJECT</t>
  </si>
  <si>
    <t>JAMIE'S PIZZERIA</t>
  </si>
  <si>
    <t>SHAH ENTERPRISES</t>
  </si>
  <si>
    <t>SUMMARY OF TILES WORK</t>
  </si>
  <si>
    <t>Sr. No.</t>
  </si>
  <si>
    <t>Item Description</t>
  </si>
  <si>
    <t>GREEN TILES ( 300 X 100 )</t>
  </si>
  <si>
    <t>SQ. M.</t>
  </si>
  <si>
    <t>WHITE TILES ( 300 X 600 )</t>
  </si>
  <si>
    <t>PINK TILES ( 100 X 100 )</t>
  </si>
  <si>
    <t>FLOOR  TILES ( 600 X 600 )</t>
  </si>
  <si>
    <t>FLOOR TILES ( 1200 X 600 )</t>
  </si>
  <si>
    <t>KOTA STONE 4 SIDE CUTTING &amp; FITTING</t>
  </si>
  <si>
    <t>KOTA SKIRTING CUTTING, CHAMFERING, POLISHING &amp; FIXING</t>
  </si>
  <si>
    <t>RMT.</t>
  </si>
  <si>
    <t xml:space="preserve"> CHAMBER INSIDE FINISH TILE WORK &amp; SS JAIL FITTING 300 X 300 DEPTH 100mm</t>
  </si>
  <si>
    <t>NOS</t>
  </si>
  <si>
    <t>CHAMBER INSIDE FINISH TILE WORK &amp; SS JAIL FITTING 300 X 600 DEPTH 100mm</t>
  </si>
  <si>
    <t xml:space="preserve"> SS CORNER GUARD ( 600 X 600 )</t>
  </si>
  <si>
    <t xml:space="preserve">MATERIAL BILL </t>
  </si>
  <si>
    <t xml:space="preserve">GRAND TOTAL ( A + B + C ) </t>
  </si>
  <si>
    <t>TOTAL(A+B+C+D)</t>
  </si>
  <si>
    <t>BILLING 1</t>
  </si>
  <si>
    <t>BILLING 2</t>
  </si>
  <si>
    <t>BILLING DETAILS</t>
  </si>
  <si>
    <t>DATE</t>
  </si>
  <si>
    <t>Water Proofing work for chamber</t>
  </si>
  <si>
    <t>WATER METER SUPPLY &amp;FIXING</t>
  </si>
  <si>
    <t>SNAG WORKS</t>
  </si>
  <si>
    <t>Kota cutting and laying as per requirement@cold room entrance</t>
  </si>
  <si>
    <t>SS Door skirting providing and fixing</t>
  </si>
  <si>
    <t>Front Logo façade back side texture retouching</t>
  </si>
  <si>
    <t>Sofa Glass wooden bit fixing</t>
  </si>
  <si>
    <t>Vertical wall partition wooden cladding filling in lower side</t>
  </si>
  <si>
    <t>Water Meter installation</t>
  </si>
  <si>
    <t>SS Sheet providing &amp;fixing near Basin</t>
  </si>
  <si>
    <t>SS sheet Providing &amp; fixing for guarding wire near oven</t>
  </si>
  <si>
    <t>SS sheet Providing &amp; fixing over wooden partition near pizza oven both side and top</t>
  </si>
  <si>
    <t>DB boxing having 1 door with 2 hinges and 1 push magnet</t>
  </si>
  <si>
    <t>100mm height Fluted Glass Providing &amp; installstion</t>
  </si>
  <si>
    <t>Black paint on front façade both side</t>
  </si>
  <si>
    <t>BrokenTile 600X300 Fixing</t>
  </si>
  <si>
    <t>Store Room wooden boxing for wire</t>
  </si>
  <si>
    <t>Service Counter-2 Front door both side polish</t>
  </si>
  <si>
    <t>Service Counter-1 Front door both side polish</t>
  </si>
  <si>
    <t>Rmtr</t>
  </si>
  <si>
    <t>Radium Sticker providing and fixing</t>
  </si>
  <si>
    <t>Anti Skid sticker providing and fixing</t>
  </si>
  <si>
    <t>PRICE</t>
  </si>
  <si>
    <t>BILLING 3</t>
  </si>
  <si>
    <t>Store Room wooden boxing for wire pasted white Laminate over it</t>
  </si>
  <si>
    <t>lumpsum</t>
  </si>
  <si>
    <t>Sofa Glass wooden beeding fixing</t>
  </si>
  <si>
    <t>DATE-</t>
  </si>
  <si>
    <t>TFS</t>
  </si>
  <si>
    <t>DAIVIK</t>
  </si>
  <si>
    <t>Qty</t>
  </si>
  <si>
    <t>Rate</t>
  </si>
  <si>
    <t>Amount</t>
  </si>
  <si>
    <t>Less: payment received</t>
  </si>
  <si>
    <t>DAIVIK (Descope)</t>
  </si>
  <si>
    <t>Remarks (RS)</t>
  </si>
  <si>
    <t>New requirement</t>
  </si>
  <si>
    <t>Daivik already completed veneer work. This was later added.</t>
  </si>
  <si>
    <t>not in Daivik scope</t>
  </si>
  <si>
    <t>Not in Daivik scope</t>
  </si>
  <si>
    <t>The description of work &amp; if this is veneer work then basic rate for same is missing</t>
  </si>
  <si>
    <t>Purchase Remark</t>
  </si>
  <si>
    <t>Proposed</t>
  </si>
  <si>
    <t>Purchase remark</t>
  </si>
  <si>
    <t>Confirmation  required from project team on whether its SITC or supply only
Make &amp; invoice required as there is huge rate difference</t>
  </si>
  <si>
    <t>Purchase proposal(TFS scope)</t>
  </si>
  <si>
    <t>closure post project clarification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</si>
</sst>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0"/>
    <numFmt numFmtId="165" formatCode="_ * #,##0_ ;_ * \-#,##0_ ;_ * &quot;-&quot;??_ ;_ @_ "/>
    <numFmt numFmtId="166" formatCode="_ * #,##0.000_ ;_ * \-#,##0.000_ ;_ * &quot;-&quot;??_ ;_ @_ "/>
  </numFmts>
  <fonts count="30">
    <font>
      <sz val="11"/>
      <name val="Calibri"/>
      <scheme val="minor"/>
    </font>
    <font>
      <sz val="11"/>
      <name val="Calibri"/>
    </font>
    <font>
      <b/>
      <sz val="11"/>
      <name val="Calibri"/>
    </font>
    <font>
      <b/>
      <sz val="12"/>
      <name val="Calibri"/>
    </font>
    <font>
      <sz val="11"/>
      <name val="Calibri"/>
    </font>
    <font>
      <sz val="12"/>
      <name val="Calibri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sz val="11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b/>
      <sz val="18"/>
      <name val="Tahoma"/>
      <family val="2"/>
    </font>
    <font>
      <b/>
      <sz val="11"/>
      <name val="Tahoma"/>
      <family val="2"/>
    </font>
    <font>
      <b/>
      <sz val="24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  <font>
      <b/>
      <sz val="16"/>
      <color theme="1"/>
      <name val="Tahoma"/>
      <family val="2"/>
    </font>
    <font>
      <sz val="11"/>
      <color rgb="FFC00000"/>
      <name val="Tahoma"/>
      <family val="2"/>
    </font>
    <font>
      <sz val="11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rgb="FFC6D9F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4" borderId="3" xfId="0" applyFont="1" applyFill="1" applyBorder="1"/>
    <xf numFmtId="0" fontId="3" fillId="4" borderId="4" xfId="0" applyFont="1" applyFill="1" applyBorder="1"/>
    <xf numFmtId="0" fontId="3" fillId="4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4" borderId="1" xfId="0" applyFont="1" applyFill="1" applyBorder="1"/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4" borderId="8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2" fontId="9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1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/>
    <xf numFmtId="164" fontId="5" fillId="0" borderId="8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/>
    </xf>
    <xf numFmtId="0" fontId="15" fillId="0" borderId="0" xfId="0" applyFont="1"/>
    <xf numFmtId="165" fontId="15" fillId="0" borderId="0" xfId="1" applyNumberFormat="1" applyFont="1"/>
    <xf numFmtId="0" fontId="15" fillId="7" borderId="15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 applyProtection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65" fontId="15" fillId="0" borderId="17" xfId="1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165" fontId="19" fillId="8" borderId="27" xfId="1" applyNumberFormat="1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1" fillId="7" borderId="8" xfId="0" applyFont="1" applyFill="1" applyBorder="1" applyAlignment="1">
      <alignment vertical="center"/>
    </xf>
    <xf numFmtId="0" fontId="21" fillId="7" borderId="19" xfId="0" applyFont="1" applyFill="1" applyBorder="1" applyAlignment="1">
      <alignment horizontal="right" vertical="center"/>
    </xf>
    <xf numFmtId="0" fontId="15" fillId="0" borderId="8" xfId="0" applyFont="1" applyBorder="1" applyAlignment="1">
      <alignment horizontal="right" vertical="center" wrapText="1"/>
    </xf>
    <xf numFmtId="165" fontId="15" fillId="0" borderId="27" xfId="1" applyNumberFormat="1" applyFont="1" applyBorder="1" applyAlignment="1">
      <alignment horizontal="right" vertical="center" wrapText="1"/>
    </xf>
    <xf numFmtId="0" fontId="15" fillId="0" borderId="8" xfId="0" applyFont="1" applyBorder="1"/>
    <xf numFmtId="166" fontId="15" fillId="0" borderId="20" xfId="1" applyNumberFormat="1" applyFont="1" applyBorder="1" applyAlignment="1">
      <alignment horizontal="center" vertical="center" wrapText="1"/>
    </xf>
    <xf numFmtId="166" fontId="15" fillId="0" borderId="8" xfId="1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66" fontId="15" fillId="0" borderId="8" xfId="1" applyNumberFormat="1" applyFont="1" applyFill="1" applyBorder="1" applyAlignment="1" applyProtection="1">
      <alignment horizontal="center" vertical="center" wrapText="1"/>
    </xf>
    <xf numFmtId="165" fontId="15" fillId="0" borderId="8" xfId="0" applyNumberFormat="1" applyFont="1" applyBorder="1" applyAlignment="1">
      <alignment horizontal="right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right" vertical="center" wrapText="1"/>
    </xf>
    <xf numFmtId="0" fontId="23" fillId="0" borderId="8" xfId="0" applyFont="1" applyBorder="1" applyAlignment="1">
      <alignment horizontal="right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right" vertical="center"/>
    </xf>
    <xf numFmtId="0" fontId="15" fillId="0" borderId="22" xfId="0" applyFont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right" vertical="center"/>
    </xf>
    <xf numFmtId="0" fontId="23" fillId="7" borderId="21" xfId="0" applyFont="1" applyFill="1" applyBorder="1" applyAlignment="1">
      <alignment horizontal="right" vertical="center" wrapText="1"/>
    </xf>
    <xf numFmtId="165" fontId="15" fillId="0" borderId="28" xfId="1" applyNumberFormat="1" applyFont="1" applyBorder="1" applyAlignment="1">
      <alignment horizontal="right" vertical="center" wrapText="1"/>
    </xf>
    <xf numFmtId="0" fontId="15" fillId="0" borderId="18" xfId="0" applyFont="1" applyBorder="1"/>
    <xf numFmtId="0" fontId="21" fillId="7" borderId="8" xfId="0" applyFont="1" applyFill="1" applyBorder="1" applyAlignment="1">
      <alignment horizontal="center" wrapText="1"/>
    </xf>
    <xf numFmtId="0" fontId="23" fillId="0" borderId="8" xfId="0" applyFont="1" applyBorder="1" applyAlignment="1">
      <alignment horizontal="center" vertical="center" wrapText="1"/>
    </xf>
    <xf numFmtId="165" fontId="23" fillId="0" borderId="27" xfId="1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165" fontId="24" fillId="0" borderId="27" xfId="1" applyNumberFormat="1" applyFont="1" applyBorder="1" applyAlignment="1">
      <alignment horizontal="right" wrapText="1"/>
    </xf>
    <xf numFmtId="0" fontId="24" fillId="0" borderId="1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165" fontId="24" fillId="0" borderId="27" xfId="1" applyNumberFormat="1" applyFont="1" applyBorder="1" applyAlignment="1">
      <alignment horizontal="right"/>
    </xf>
    <xf numFmtId="0" fontId="24" fillId="0" borderId="18" xfId="0" applyFont="1" applyBorder="1" applyAlignment="1">
      <alignment horizontal="center"/>
    </xf>
    <xf numFmtId="0" fontId="24" fillId="0" borderId="8" xfId="0" applyFont="1" applyBorder="1"/>
    <xf numFmtId="165" fontId="24" fillId="0" borderId="27" xfId="1" applyNumberFormat="1" applyFont="1" applyBorder="1"/>
    <xf numFmtId="0" fontId="25" fillId="0" borderId="8" xfId="0" applyFont="1" applyBorder="1"/>
    <xf numFmtId="0" fontId="15" fillId="0" borderId="25" xfId="0" applyFont="1" applyBorder="1"/>
    <xf numFmtId="165" fontId="26" fillId="0" borderId="29" xfId="1" applyNumberFormat="1" applyFont="1" applyBorder="1" applyAlignment="1">
      <alignment horizontal="right" vertical="center"/>
    </xf>
    <xf numFmtId="165" fontId="16" fillId="5" borderId="8" xfId="1" applyNumberFormat="1" applyFont="1" applyFill="1" applyBorder="1" applyAlignment="1">
      <alignment horizontal="center" vertical="center" wrapText="1"/>
    </xf>
    <xf numFmtId="165" fontId="15" fillId="0" borderId="8" xfId="1" applyNumberFormat="1" applyFont="1" applyBorder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5" borderId="8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43" fontId="17" fillId="6" borderId="12" xfId="1" applyFont="1" applyFill="1" applyBorder="1" applyAlignment="1" applyProtection="1">
      <alignment horizontal="center" vertical="center"/>
    </xf>
    <xf numFmtId="43" fontId="17" fillId="6" borderId="13" xfId="1" applyFont="1" applyFill="1" applyBorder="1" applyAlignment="1" applyProtection="1">
      <alignment horizontal="center" vertical="center"/>
    </xf>
    <xf numFmtId="43" fontId="17" fillId="6" borderId="14" xfId="1" applyFont="1" applyFill="1" applyBorder="1" applyAlignment="1" applyProtection="1">
      <alignment horizontal="center" vertical="center"/>
    </xf>
    <xf numFmtId="43" fontId="18" fillId="6" borderId="15" xfId="1" applyFont="1" applyFill="1" applyBorder="1" applyAlignment="1" applyProtection="1">
      <alignment horizontal="center" vertical="center" wrapText="1"/>
    </xf>
    <xf numFmtId="43" fontId="18" fillId="6" borderId="16" xfId="1" applyFont="1" applyFill="1" applyBorder="1" applyAlignment="1" applyProtection="1">
      <alignment horizontal="center" vertical="center" wrapText="1"/>
    </xf>
    <xf numFmtId="43" fontId="18" fillId="6" borderId="17" xfId="1" applyFont="1" applyFill="1" applyBorder="1" applyAlignment="1" applyProtection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left"/>
    </xf>
    <xf numFmtId="0" fontId="4" fillId="0" borderId="6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16" fillId="0" borderId="30" xfId="0" applyFont="1" applyBorder="1" applyAlignment="1">
      <alignment horizontal="center"/>
    </xf>
    <xf numFmtId="0" fontId="15" fillId="0" borderId="30" xfId="0" applyFont="1" applyBorder="1"/>
    <xf numFmtId="0" fontId="15" fillId="5" borderId="30" xfId="0" applyFont="1" applyFill="1" applyBorder="1" applyAlignment="1">
      <alignment horizontal="center" vertical="center"/>
    </xf>
    <xf numFmtId="165" fontId="15" fillId="5" borderId="30" xfId="1" applyNumberFormat="1" applyFont="1" applyFill="1" applyBorder="1"/>
    <xf numFmtId="165" fontId="15" fillId="0" borderId="30" xfId="1" applyNumberFormat="1" applyFont="1" applyBorder="1"/>
    <xf numFmtId="0" fontId="15" fillId="0" borderId="30" xfId="0" applyFont="1" applyBorder="1"/>
    <xf numFmtId="0" fontId="16" fillId="0" borderId="30" xfId="0" applyFont="1" applyBorder="1" applyAlignment="1">
      <alignment horizontal="center"/>
    </xf>
    <xf numFmtId="0" fontId="16" fillId="0" borderId="30" xfId="0" applyFont="1" applyBorder="1" applyAlignment="1">
      <alignment horizontal="center" vertical="center"/>
    </xf>
    <xf numFmtId="165" fontId="16" fillId="0" borderId="30" xfId="1" applyNumberFormat="1" applyFont="1" applyBorder="1" applyAlignment="1">
      <alignment horizontal="center"/>
    </xf>
    <xf numFmtId="165" fontId="19" fillId="0" borderId="30" xfId="1" applyNumberFormat="1" applyFont="1" applyBorder="1"/>
    <xf numFmtId="0" fontId="19" fillId="0" borderId="30" xfId="0" applyFont="1" applyBorder="1"/>
    <xf numFmtId="0" fontId="16" fillId="4" borderId="30" xfId="0" applyFont="1" applyFill="1" applyBorder="1"/>
    <xf numFmtId="0" fontId="16" fillId="4" borderId="30" xfId="0" applyFont="1" applyFill="1" applyBorder="1" applyAlignment="1">
      <alignment horizontal="center" vertical="center"/>
    </xf>
    <xf numFmtId="0" fontId="15" fillId="10" borderId="30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/>
    </xf>
    <xf numFmtId="165" fontId="15" fillId="12" borderId="30" xfId="1" applyNumberFormat="1" applyFont="1" applyFill="1" applyBorder="1"/>
    <xf numFmtId="0" fontId="15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165" fontId="15" fillId="0" borderId="30" xfId="1" applyNumberFormat="1" applyFont="1" applyBorder="1" applyAlignment="1">
      <alignment horizontal="center" vertical="center"/>
    </xf>
    <xf numFmtId="165" fontId="15" fillId="0" borderId="30" xfId="1" applyNumberFormat="1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0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center" vertical="center" wrapText="1"/>
    </xf>
    <xf numFmtId="2" fontId="19" fillId="0" borderId="30" xfId="0" applyNumberFormat="1" applyFont="1" applyBorder="1" applyAlignment="1">
      <alignment horizontal="center" vertical="center"/>
    </xf>
    <xf numFmtId="2" fontId="15" fillId="0" borderId="30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vertical="center" wrapText="1"/>
    </xf>
    <xf numFmtId="0" fontId="15" fillId="0" borderId="30" xfId="0" applyFont="1" applyBorder="1" applyAlignment="1">
      <alignment horizontal="center"/>
    </xf>
    <xf numFmtId="0" fontId="15" fillId="0" borderId="30" xfId="0" applyFont="1" applyBorder="1" applyAlignment="1">
      <alignment horizontal="left"/>
    </xf>
    <xf numFmtId="165" fontId="15" fillId="0" borderId="30" xfId="1" applyNumberFormat="1" applyFont="1" applyBorder="1" applyAlignment="1">
      <alignment horizontal="center"/>
    </xf>
    <xf numFmtId="0" fontId="15" fillId="0" borderId="30" xfId="0" applyFont="1" applyBorder="1" applyAlignment="1">
      <alignment horizontal="left" wrapText="1"/>
    </xf>
    <xf numFmtId="1" fontId="15" fillId="0" borderId="30" xfId="0" applyNumberFormat="1" applyFont="1" applyBorder="1" applyAlignment="1">
      <alignment horizontal="center" vertical="center"/>
    </xf>
    <xf numFmtId="164" fontId="15" fillId="0" borderId="30" xfId="0" applyNumberFormat="1" applyFont="1" applyBorder="1" applyAlignment="1">
      <alignment horizontal="center" vertical="center"/>
    </xf>
    <xf numFmtId="164" fontId="22" fillId="0" borderId="30" xfId="0" applyNumberFormat="1" applyFont="1" applyBorder="1" applyAlignment="1">
      <alignment horizontal="center" vertical="center"/>
    </xf>
    <xf numFmtId="14" fontId="15" fillId="0" borderId="30" xfId="0" applyNumberFormat="1" applyFont="1" applyBorder="1" applyAlignment="1">
      <alignment horizontal="center"/>
    </xf>
    <xf numFmtId="14" fontId="19" fillId="0" borderId="30" xfId="0" applyNumberFormat="1" applyFont="1" applyBorder="1" applyAlignment="1">
      <alignment horizontal="center"/>
    </xf>
    <xf numFmtId="165" fontId="19" fillId="0" borderId="30" xfId="1" applyNumberFormat="1" applyFont="1" applyBorder="1" applyAlignment="1">
      <alignment horizontal="center" vertical="center"/>
    </xf>
    <xf numFmtId="14" fontId="15" fillId="0" borderId="30" xfId="0" applyNumberFormat="1" applyFont="1" applyBorder="1" applyAlignment="1">
      <alignment horizontal="center" vertical="center"/>
    </xf>
    <xf numFmtId="0" fontId="27" fillId="6" borderId="30" xfId="0" applyFont="1" applyFill="1" applyBorder="1"/>
    <xf numFmtId="0" fontId="27" fillId="6" borderId="30" xfId="0" applyFont="1" applyFill="1" applyBorder="1" applyAlignment="1">
      <alignment vertical="center"/>
    </xf>
    <xf numFmtId="0" fontId="27" fillId="6" borderId="30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5" borderId="30" xfId="0" applyFont="1" applyFill="1" applyBorder="1" applyAlignment="1">
      <alignment horizontal="center" vertical="center"/>
    </xf>
    <xf numFmtId="165" fontId="11" fillId="5" borderId="30" xfId="1" applyNumberFormat="1" applyFont="1" applyFill="1" applyBorder="1" applyAlignment="1">
      <alignment horizontal="center" vertical="center"/>
    </xf>
    <xf numFmtId="43" fontId="11" fillId="0" borderId="30" xfId="1" applyFont="1" applyBorder="1" applyAlignment="1">
      <alignment horizontal="center"/>
    </xf>
    <xf numFmtId="0" fontId="11" fillId="0" borderId="30" xfId="0" applyFont="1" applyBorder="1"/>
    <xf numFmtId="165" fontId="11" fillId="0" borderId="30" xfId="1" applyNumberFormat="1" applyFont="1" applyBorder="1"/>
    <xf numFmtId="43" fontId="11" fillId="0" borderId="30" xfId="1" applyFont="1" applyBorder="1"/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0" fontId="11" fillId="0" borderId="30" xfId="0" applyFont="1" applyBorder="1" applyAlignment="1">
      <alignment horizontal="center"/>
    </xf>
    <xf numFmtId="165" fontId="11" fillId="0" borderId="30" xfId="1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left"/>
    </xf>
    <xf numFmtId="2" fontId="11" fillId="0" borderId="30" xfId="0" applyNumberFormat="1" applyFont="1" applyBorder="1" applyAlignment="1">
      <alignment horizontal="center"/>
    </xf>
    <xf numFmtId="0" fontId="11" fillId="10" borderId="30" xfId="0" applyFont="1" applyFill="1" applyBorder="1" applyAlignment="1">
      <alignment horizontal="center" vertical="center"/>
    </xf>
    <xf numFmtId="0" fontId="11" fillId="10" borderId="30" xfId="0" applyFont="1" applyFill="1" applyBorder="1"/>
    <xf numFmtId="0" fontId="11" fillId="10" borderId="30" xfId="0" applyFont="1" applyFill="1" applyBorder="1" applyAlignment="1">
      <alignment horizontal="center"/>
    </xf>
    <xf numFmtId="165" fontId="11" fillId="10" borderId="30" xfId="1" applyNumberFormat="1" applyFont="1" applyFill="1" applyBorder="1" applyAlignment="1">
      <alignment horizontal="center" vertical="center"/>
    </xf>
    <xf numFmtId="165" fontId="11" fillId="0" borderId="0" xfId="1" applyNumberFormat="1" applyFont="1" applyAlignment="1">
      <alignment horizontal="center" vertical="center"/>
    </xf>
    <xf numFmtId="165" fontId="11" fillId="0" borderId="0" xfId="1" applyNumberFormat="1" applyFont="1"/>
    <xf numFmtId="0" fontId="11" fillId="3" borderId="30" xfId="0" applyFont="1" applyFill="1" applyBorder="1" applyAlignment="1">
      <alignment horizontal="center" vertical="center"/>
    </xf>
    <xf numFmtId="165" fontId="11" fillId="3" borderId="30" xfId="1" applyNumberFormat="1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30" xfId="0" applyFont="1" applyFill="1" applyBorder="1"/>
    <xf numFmtId="0" fontId="11" fillId="4" borderId="30" xfId="0" applyFont="1" applyFill="1" applyBorder="1" applyAlignment="1">
      <alignment horizontal="center"/>
    </xf>
    <xf numFmtId="165" fontId="11" fillId="4" borderId="30" xfId="1" applyNumberFormat="1" applyFont="1" applyFill="1" applyBorder="1" applyAlignment="1">
      <alignment horizontal="center" vertical="center"/>
    </xf>
    <xf numFmtId="165" fontId="11" fillId="4" borderId="30" xfId="1" applyNumberFormat="1" applyFont="1" applyFill="1" applyBorder="1" applyAlignment="1">
      <alignment horizontal="center"/>
    </xf>
    <xf numFmtId="0" fontId="11" fillId="9" borderId="30" xfId="0" applyFont="1" applyFill="1" applyBorder="1"/>
    <xf numFmtId="43" fontId="28" fillId="0" borderId="30" xfId="1" applyFont="1" applyBorder="1"/>
    <xf numFmtId="165" fontId="28" fillId="4" borderId="30" xfId="1" applyNumberFormat="1" applyFont="1" applyFill="1" applyBorder="1" applyAlignment="1">
      <alignment horizontal="center" vertical="center"/>
    </xf>
    <xf numFmtId="165" fontId="28" fillId="4" borderId="30" xfId="1" applyNumberFormat="1" applyFont="1" applyFill="1" applyBorder="1" applyAlignment="1">
      <alignment horizontal="center"/>
    </xf>
    <xf numFmtId="165" fontId="28" fillId="10" borderId="30" xfId="1" applyNumberFormat="1" applyFont="1" applyFill="1" applyBorder="1" applyAlignment="1">
      <alignment horizontal="center" vertical="center"/>
    </xf>
    <xf numFmtId="0" fontId="28" fillId="0" borderId="0" xfId="0" applyFont="1"/>
    <xf numFmtId="0" fontId="28" fillId="6" borderId="30" xfId="0" applyFont="1" applyFill="1" applyBorder="1"/>
    <xf numFmtId="43" fontId="28" fillId="6" borderId="30" xfId="0" applyNumberFormat="1" applyFont="1" applyFill="1" applyBorder="1"/>
    <xf numFmtId="165" fontId="11" fillId="0" borderId="30" xfId="1" applyNumberFormat="1" applyFont="1" applyBorder="1" applyAlignment="1">
      <alignment vertical="center"/>
    </xf>
    <xf numFmtId="43" fontId="28" fillId="0" borderId="30" xfId="1" applyFont="1" applyBorder="1" applyAlignment="1">
      <alignment vertical="center"/>
    </xf>
    <xf numFmtId="43" fontId="11" fillId="0" borderId="30" xfId="1" applyFont="1" applyBorder="1" applyAlignment="1">
      <alignment vertical="center"/>
    </xf>
    <xf numFmtId="43" fontId="28" fillId="6" borderId="30" xfId="0" applyNumberFormat="1" applyFont="1" applyFill="1" applyBorder="1" applyAlignment="1">
      <alignment vertical="center"/>
    </xf>
    <xf numFmtId="0" fontId="28" fillId="6" borderId="30" xfId="0" applyFont="1" applyFill="1" applyBorder="1" applyAlignment="1">
      <alignment vertical="center" wrapText="1"/>
    </xf>
    <xf numFmtId="0" fontId="6" fillId="5" borderId="30" xfId="0" applyFont="1" applyFill="1" applyBorder="1"/>
    <xf numFmtId="0" fontId="6" fillId="5" borderId="30" xfId="0" applyFont="1" applyFill="1" applyBorder="1" applyAlignment="1">
      <alignment horizontal="right"/>
    </xf>
    <xf numFmtId="14" fontId="7" fillId="5" borderId="30" xfId="0" applyNumberFormat="1" applyFont="1" applyFill="1" applyBorder="1" applyAlignment="1">
      <alignment horizontal="center" vertical="center"/>
    </xf>
    <xf numFmtId="0" fontId="6" fillId="0" borderId="30" xfId="0" applyFont="1" applyBorder="1"/>
    <xf numFmtId="0" fontId="8" fillId="2" borderId="30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165" fontId="7" fillId="0" borderId="30" xfId="1" applyNumberFormat="1" applyFont="1" applyBorder="1" applyAlignment="1">
      <alignment horizontal="center" vertical="center"/>
    </xf>
    <xf numFmtId="43" fontId="6" fillId="0" borderId="30" xfId="1" applyFont="1" applyBorder="1"/>
    <xf numFmtId="0" fontId="7" fillId="11" borderId="30" xfId="0" applyFont="1" applyFill="1" applyBorder="1"/>
    <xf numFmtId="0" fontId="8" fillId="11" borderId="30" xfId="0" applyFont="1" applyFill="1" applyBorder="1"/>
    <xf numFmtId="165" fontId="8" fillId="11" borderId="30" xfId="1" applyNumberFormat="1" applyFont="1" applyFill="1" applyBorder="1" applyAlignment="1">
      <alignment horizontal="center" vertical="center"/>
    </xf>
    <xf numFmtId="0" fontId="6" fillId="11" borderId="30" xfId="0" applyFont="1" applyFill="1" applyBorder="1"/>
    <xf numFmtId="0" fontId="13" fillId="11" borderId="30" xfId="0" applyFont="1" applyFill="1" applyBorder="1"/>
    <xf numFmtId="165" fontId="14" fillId="11" borderId="30" xfId="1" applyNumberFormat="1" applyFont="1" applyFill="1" applyBorder="1" applyAlignment="1">
      <alignment horizontal="center" vertical="center"/>
    </xf>
    <xf numFmtId="0" fontId="29" fillId="0" borderId="0" xfId="0" applyFont="1" applyAlignment="1">
      <alignment wrapText="1"/>
    </xf>
    <xf numFmtId="0" fontId="29" fillId="6" borderId="30" xfId="0" applyFont="1" applyFill="1" applyBorder="1" applyAlignment="1">
      <alignment wrapText="1"/>
    </xf>
    <xf numFmtId="43" fontId="29" fillId="6" borderId="30" xfId="0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"/>
  <sheetViews>
    <sheetView showGridLines="0" tabSelected="1" workbookViewId="0">
      <selection activeCell="F8" sqref="F8"/>
    </sheetView>
  </sheetViews>
  <sheetFormatPr defaultColWidth="14.42578125" defaultRowHeight="15" customHeight="1"/>
  <cols>
    <col min="1" max="1" width="8.7109375" style="25" customWidth="1"/>
    <col min="2" max="2" width="35.42578125" style="25" customWidth="1"/>
    <col min="3" max="3" width="31.28515625" style="25" customWidth="1"/>
    <col min="4" max="4" width="12.7109375" style="25" bestFit="1" customWidth="1"/>
    <col min="5" max="5" width="15.28515625" style="25" customWidth="1"/>
    <col min="6" max="6" width="29.140625" style="238" bestFit="1" customWidth="1"/>
    <col min="7" max="9" width="8.7109375" style="25" customWidth="1"/>
    <col min="10" max="16384" width="14.42578125" style="25"/>
  </cols>
  <sheetData>
    <row r="1" spans="1:6" ht="14.25" customHeight="1">
      <c r="C1" s="26"/>
    </row>
    <row r="2" spans="1:6" ht="14.25" customHeight="1">
      <c r="C2" s="26"/>
    </row>
    <row r="3" spans="1:6" ht="14.25" customHeight="1">
      <c r="C3" s="26"/>
    </row>
    <row r="4" spans="1:6" ht="14.25" customHeight="1">
      <c r="A4" s="223"/>
      <c r="B4" s="224" t="s">
        <v>118</v>
      </c>
      <c r="C4" s="225">
        <v>45230</v>
      </c>
      <c r="D4" s="226"/>
      <c r="E4" s="226"/>
      <c r="F4" s="239"/>
    </row>
    <row r="5" spans="1:6" ht="14.25" customHeight="1">
      <c r="A5" s="227" t="s">
        <v>0</v>
      </c>
      <c r="B5" s="227" t="s">
        <v>117</v>
      </c>
      <c r="C5" s="227" t="s">
        <v>153</v>
      </c>
      <c r="D5" s="226" t="s">
        <v>147</v>
      </c>
      <c r="E5" s="226" t="s">
        <v>11</v>
      </c>
      <c r="F5" s="239" t="s">
        <v>164</v>
      </c>
    </row>
    <row r="6" spans="1:6" ht="14.25" customHeight="1">
      <c r="A6" s="228" t="s">
        <v>3</v>
      </c>
      <c r="B6" s="229" t="s">
        <v>115</v>
      </c>
      <c r="C6" s="230">
        <f>'BILLING 1'!L23</f>
        <v>243691.87082000001</v>
      </c>
      <c r="D6" s="231">
        <f>'BILLING 1'!I23</f>
        <v>44864</v>
      </c>
      <c r="E6" s="231">
        <f>C6+D6</f>
        <v>288555.87082000001</v>
      </c>
      <c r="F6" s="240">
        <f>D6</f>
        <v>44864</v>
      </c>
    </row>
    <row r="7" spans="1:6" ht="14.25" customHeight="1">
      <c r="A7" s="228" t="s">
        <v>5</v>
      </c>
      <c r="B7" s="229" t="s">
        <v>116</v>
      </c>
      <c r="C7" s="230">
        <f>'BILLING 2'!L34</f>
        <v>211017.22490706318</v>
      </c>
      <c r="D7" s="231">
        <f>'BILLING 2'!I34</f>
        <v>170852.5</v>
      </c>
      <c r="E7" s="231">
        <f t="shared" ref="E7:E8" si="0">C7+D7</f>
        <v>381869.72490706318</v>
      </c>
      <c r="F7" s="240">
        <f>'BILLING 2'!M34</f>
        <v>120452.5</v>
      </c>
    </row>
    <row r="8" spans="1:6" ht="31.5">
      <c r="A8" s="228" t="s">
        <v>7</v>
      </c>
      <c r="B8" s="229" t="s">
        <v>142</v>
      </c>
      <c r="C8" s="230">
        <f>'BILLING 3'!L48</f>
        <v>34990.515099999997</v>
      </c>
      <c r="D8" s="231">
        <f>'BILLING 3'!K48</f>
        <v>110232.58624999999</v>
      </c>
      <c r="E8" s="231">
        <f t="shared" si="0"/>
        <v>145223.10134999998</v>
      </c>
      <c r="F8" s="239" t="s">
        <v>165</v>
      </c>
    </row>
    <row r="9" spans="1:6" ht="14.25" customHeight="1">
      <c r="A9" s="228"/>
      <c r="B9" s="229"/>
      <c r="C9" s="230"/>
      <c r="D9" s="231"/>
      <c r="E9" s="231"/>
      <c r="F9" s="239"/>
    </row>
    <row r="10" spans="1:6" ht="14.25" customHeight="1">
      <c r="A10" s="228"/>
      <c r="B10" s="229"/>
      <c r="C10" s="230"/>
      <c r="D10" s="231"/>
      <c r="E10" s="231"/>
      <c r="F10" s="239"/>
    </row>
    <row r="11" spans="1:6" ht="14.25" customHeight="1">
      <c r="A11" s="232"/>
      <c r="B11" s="233" t="s">
        <v>12</v>
      </c>
      <c r="C11" s="234">
        <f>SUM(C6:C8)</f>
        <v>489699.61082706321</v>
      </c>
      <c r="D11" s="234">
        <f t="shared" ref="D11:E11" si="1">SUM(D6:D8)</f>
        <v>325949.08624999999</v>
      </c>
      <c r="E11" s="234">
        <f t="shared" si="1"/>
        <v>815648.69707706326</v>
      </c>
      <c r="F11" s="239"/>
    </row>
    <row r="12" spans="1:6" ht="14.25" customHeight="1">
      <c r="A12" s="226"/>
      <c r="B12" s="226"/>
      <c r="C12" s="230"/>
      <c r="D12" s="231"/>
      <c r="E12" s="231"/>
      <c r="F12" s="239"/>
    </row>
    <row r="13" spans="1:6" ht="14.25" customHeight="1">
      <c r="A13" s="235"/>
      <c r="B13" s="236"/>
      <c r="C13" s="237"/>
      <c r="D13" s="231"/>
      <c r="E13" s="231"/>
      <c r="F13" s="239"/>
    </row>
    <row r="14" spans="1:6" ht="14.25" customHeight="1">
      <c r="C14" s="26"/>
    </row>
    <row r="15" spans="1:6" ht="14.25" customHeight="1">
      <c r="C15" s="26"/>
    </row>
    <row r="16" spans="1:6" ht="14.25" customHeight="1">
      <c r="C16" s="26"/>
    </row>
    <row r="17" spans="3:3" ht="14.25" customHeight="1">
      <c r="C17" s="26"/>
    </row>
    <row r="18" spans="3:3" ht="14.25" customHeight="1">
      <c r="C18" s="26"/>
    </row>
    <row r="19" spans="3:3" ht="14.25" customHeight="1">
      <c r="C19" s="26"/>
    </row>
    <row r="20" spans="3:3" ht="14.25" customHeight="1">
      <c r="C20" s="26"/>
    </row>
    <row r="21" spans="3:3" ht="14.25" customHeight="1">
      <c r="C21" s="26"/>
    </row>
    <row r="22" spans="3:3" ht="14.25" customHeight="1">
      <c r="C22" s="26"/>
    </row>
    <row r="23" spans="3:3" ht="14.25" customHeight="1">
      <c r="C23" s="26"/>
    </row>
    <row r="24" spans="3:3" ht="14.25" customHeight="1">
      <c r="C24" s="26"/>
    </row>
    <row r="25" spans="3:3" ht="14.25" customHeight="1">
      <c r="C25" s="26"/>
    </row>
    <row r="26" spans="3:3" ht="14.25" customHeight="1">
      <c r="C26" s="26"/>
    </row>
    <row r="27" spans="3:3" ht="14.25" customHeight="1">
      <c r="C27" s="26"/>
    </row>
    <row r="28" spans="3:3" ht="14.25" customHeight="1">
      <c r="C28" s="26"/>
    </row>
    <row r="29" spans="3:3" ht="14.25" customHeight="1">
      <c r="C29" s="26"/>
    </row>
    <row r="30" spans="3:3" ht="14.25" customHeight="1">
      <c r="C30" s="26"/>
    </row>
    <row r="31" spans="3:3" ht="14.25" customHeight="1">
      <c r="C31" s="26"/>
    </row>
    <row r="32" spans="3:3" ht="14.25" customHeight="1">
      <c r="C32" s="26"/>
    </row>
    <row r="33" spans="3:3" ht="14.25" customHeight="1">
      <c r="C33" s="26"/>
    </row>
    <row r="34" spans="3:3" ht="14.25" customHeight="1">
      <c r="C34" s="26"/>
    </row>
    <row r="35" spans="3:3" ht="14.25" customHeight="1">
      <c r="C35" s="26"/>
    </row>
    <row r="36" spans="3:3" ht="14.25" customHeight="1">
      <c r="C36" s="26"/>
    </row>
    <row r="37" spans="3:3" ht="14.25" customHeight="1">
      <c r="C37" s="26"/>
    </row>
    <row r="38" spans="3:3" ht="14.25" customHeight="1">
      <c r="C38" s="26"/>
    </row>
    <row r="39" spans="3:3" ht="14.25" customHeight="1">
      <c r="C39" s="26"/>
    </row>
    <row r="40" spans="3:3" ht="14.25" customHeight="1">
      <c r="C40" s="26"/>
    </row>
    <row r="41" spans="3:3" ht="14.25" customHeight="1">
      <c r="C41" s="26"/>
    </row>
    <row r="42" spans="3:3" ht="14.25" customHeight="1">
      <c r="C42" s="26"/>
    </row>
    <row r="43" spans="3:3" ht="14.25" customHeight="1">
      <c r="C43" s="26"/>
    </row>
    <row r="44" spans="3:3" ht="14.25" customHeight="1">
      <c r="C44" s="26"/>
    </row>
    <row r="45" spans="3:3" ht="14.25" customHeight="1">
      <c r="C45" s="26"/>
    </row>
    <row r="46" spans="3:3" ht="14.25" customHeight="1">
      <c r="C46" s="26"/>
    </row>
    <row r="47" spans="3:3" ht="14.25" customHeight="1">
      <c r="C47" s="26"/>
    </row>
    <row r="48" spans="3:3" ht="14.25" customHeight="1">
      <c r="C48" s="26"/>
    </row>
    <row r="49" spans="3:3" ht="14.25" customHeight="1">
      <c r="C49" s="26"/>
    </row>
    <row r="50" spans="3:3" ht="14.25" customHeight="1">
      <c r="C50" s="26"/>
    </row>
    <row r="51" spans="3:3" ht="14.25" customHeight="1">
      <c r="C51" s="26"/>
    </row>
    <row r="52" spans="3:3" ht="14.25" customHeight="1">
      <c r="C52" s="26"/>
    </row>
    <row r="53" spans="3:3" ht="14.25" customHeight="1">
      <c r="C53" s="26"/>
    </row>
    <row r="54" spans="3:3" ht="14.25" customHeight="1">
      <c r="C54" s="26"/>
    </row>
    <row r="55" spans="3:3" ht="14.25" customHeight="1">
      <c r="C55" s="26"/>
    </row>
    <row r="56" spans="3:3" ht="14.25" customHeight="1">
      <c r="C56" s="26"/>
    </row>
    <row r="57" spans="3:3" ht="14.25" customHeight="1">
      <c r="C57" s="26"/>
    </row>
    <row r="58" spans="3:3" ht="14.25" customHeight="1">
      <c r="C58" s="26"/>
    </row>
    <row r="59" spans="3:3" ht="14.25" customHeight="1">
      <c r="C59" s="26"/>
    </row>
    <row r="60" spans="3:3" ht="14.25" customHeight="1">
      <c r="C60" s="26"/>
    </row>
    <row r="61" spans="3:3" ht="14.25" customHeight="1">
      <c r="C61" s="26"/>
    </row>
    <row r="62" spans="3:3" ht="14.25" customHeight="1">
      <c r="C62" s="26"/>
    </row>
    <row r="63" spans="3:3" ht="14.25" customHeight="1">
      <c r="C63" s="26"/>
    </row>
    <row r="64" spans="3:3" ht="14.25" customHeight="1">
      <c r="C64" s="26"/>
    </row>
    <row r="65" spans="3:3" ht="14.25" customHeight="1">
      <c r="C65" s="26"/>
    </row>
    <row r="66" spans="3:3" ht="14.25" customHeight="1">
      <c r="C66" s="26"/>
    </row>
    <row r="67" spans="3:3" ht="14.25" customHeight="1">
      <c r="C67" s="26"/>
    </row>
    <row r="68" spans="3:3" ht="14.25" customHeight="1">
      <c r="C68" s="26"/>
    </row>
    <row r="69" spans="3:3" ht="14.25" customHeight="1">
      <c r="C69" s="26"/>
    </row>
    <row r="70" spans="3:3" ht="14.25" customHeight="1">
      <c r="C70" s="26"/>
    </row>
    <row r="71" spans="3:3" ht="14.25" customHeight="1">
      <c r="C71" s="26"/>
    </row>
    <row r="72" spans="3:3" ht="14.25" customHeight="1">
      <c r="C72" s="26"/>
    </row>
    <row r="73" spans="3:3" ht="14.25" customHeight="1">
      <c r="C73" s="26"/>
    </row>
    <row r="74" spans="3:3" ht="14.25" customHeight="1">
      <c r="C74" s="26"/>
    </row>
    <row r="75" spans="3:3" ht="14.25" customHeight="1">
      <c r="C75" s="26"/>
    </row>
    <row r="76" spans="3:3" ht="14.25" customHeight="1">
      <c r="C76" s="26"/>
    </row>
    <row r="77" spans="3:3" ht="14.25" customHeight="1">
      <c r="C77" s="26"/>
    </row>
    <row r="78" spans="3:3" ht="14.25" customHeight="1">
      <c r="C78" s="26"/>
    </row>
    <row r="79" spans="3:3" ht="14.25" customHeight="1">
      <c r="C79" s="26"/>
    </row>
    <row r="80" spans="3:3" ht="14.25" customHeight="1">
      <c r="C80" s="26"/>
    </row>
    <row r="81" spans="3:3" ht="14.25" customHeight="1">
      <c r="C81" s="26"/>
    </row>
    <row r="82" spans="3:3" ht="14.25" customHeight="1">
      <c r="C82" s="26"/>
    </row>
    <row r="83" spans="3:3" ht="14.25" customHeight="1">
      <c r="C83" s="26"/>
    </row>
    <row r="84" spans="3:3" ht="14.25" customHeight="1">
      <c r="C84" s="26"/>
    </row>
    <row r="85" spans="3:3" ht="14.25" customHeight="1">
      <c r="C85" s="26"/>
    </row>
    <row r="86" spans="3:3" ht="14.25" customHeight="1">
      <c r="C86" s="26"/>
    </row>
    <row r="87" spans="3:3" ht="14.25" customHeight="1">
      <c r="C87" s="26"/>
    </row>
    <row r="88" spans="3:3" ht="14.25" customHeight="1">
      <c r="C88" s="26"/>
    </row>
    <row r="89" spans="3:3" ht="14.25" customHeight="1">
      <c r="C89" s="26"/>
    </row>
    <row r="90" spans="3:3" ht="14.25" customHeight="1">
      <c r="C90" s="26"/>
    </row>
    <row r="91" spans="3:3" ht="14.25" customHeight="1">
      <c r="C91" s="26"/>
    </row>
    <row r="92" spans="3:3" ht="14.25" customHeight="1">
      <c r="C92" s="26"/>
    </row>
    <row r="93" spans="3:3" ht="14.25" customHeight="1">
      <c r="C93" s="26"/>
    </row>
    <row r="94" spans="3:3" ht="14.25" customHeight="1">
      <c r="C94" s="26"/>
    </row>
    <row r="95" spans="3:3" ht="14.25" customHeight="1">
      <c r="C95" s="26"/>
    </row>
    <row r="96" spans="3:3" ht="14.25" customHeight="1">
      <c r="C96" s="26"/>
    </row>
    <row r="97" spans="3:3" ht="14.25" customHeight="1">
      <c r="C97" s="26"/>
    </row>
    <row r="98" spans="3:3" ht="14.25" customHeight="1">
      <c r="C98" s="26"/>
    </row>
    <row r="99" spans="3:3" ht="14.25" customHeight="1">
      <c r="C99" s="26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topLeftCell="A13" workbookViewId="0">
      <selection activeCell="L24" sqref="L24"/>
    </sheetView>
  </sheetViews>
  <sheetFormatPr defaultColWidth="8.85546875" defaultRowHeight="14.25"/>
  <cols>
    <col min="1" max="1" width="8.7109375" style="65" bestFit="1" customWidth="1"/>
    <col min="2" max="2" width="37.5703125" style="65" customWidth="1"/>
    <col min="3" max="3" width="8.42578125" style="65" bestFit="1" customWidth="1"/>
    <col min="4" max="4" width="7" style="65" bestFit="1" customWidth="1"/>
    <col min="5" max="5" width="8.28515625" style="65" bestFit="1" customWidth="1"/>
    <col min="6" max="6" width="17.5703125" style="66" bestFit="1" customWidth="1"/>
    <col min="7" max="8" width="8.85546875" style="65"/>
    <col min="9" max="9" width="13.7109375" style="65" bestFit="1" customWidth="1"/>
    <col min="10" max="11" width="8.85546875" style="65"/>
    <col min="12" max="12" width="16.42578125" style="66" bestFit="1" customWidth="1"/>
    <col min="13" max="16384" width="8.85546875" style="65"/>
  </cols>
  <sheetData>
    <row r="1" spans="1:12" ht="15" thickBot="1"/>
    <row r="2" spans="1:12" ht="19.5">
      <c r="A2" s="122" t="s">
        <v>93</v>
      </c>
      <c r="B2" s="123"/>
      <c r="C2" s="124" t="s">
        <v>94</v>
      </c>
      <c r="D2" s="125"/>
      <c r="E2" s="125"/>
      <c r="F2" s="126"/>
    </row>
    <row r="3" spans="1:12" ht="22.5">
      <c r="A3" s="127" t="s">
        <v>95</v>
      </c>
      <c r="B3" s="128"/>
      <c r="C3" s="128"/>
      <c r="D3" s="128"/>
      <c r="E3" s="128"/>
      <c r="F3" s="129"/>
    </row>
    <row r="4" spans="1:12" ht="15">
      <c r="A4" s="67"/>
      <c r="B4" s="68"/>
      <c r="C4" s="69"/>
      <c r="D4" s="69"/>
      <c r="E4" s="70"/>
      <c r="F4" s="71"/>
    </row>
    <row r="5" spans="1:12" ht="30">
      <c r="A5" s="130" t="s">
        <v>96</v>
      </c>
      <c r="B5" s="131"/>
      <c r="C5" s="131"/>
      <c r="D5" s="131"/>
      <c r="E5" s="131"/>
      <c r="F5" s="132"/>
    </row>
    <row r="6" spans="1:12">
      <c r="A6" s="72"/>
      <c r="B6" s="70"/>
      <c r="C6" s="70"/>
      <c r="D6" s="70"/>
      <c r="E6" s="70"/>
      <c r="F6" s="73"/>
      <c r="G6" s="121" t="s">
        <v>147</v>
      </c>
      <c r="H6" s="121"/>
      <c r="I6" s="121"/>
      <c r="J6" s="121" t="s">
        <v>148</v>
      </c>
      <c r="K6" s="121"/>
      <c r="L6" s="121"/>
    </row>
    <row r="7" spans="1:12" ht="30">
      <c r="A7" s="74" t="s">
        <v>97</v>
      </c>
      <c r="B7" s="75" t="s">
        <v>98</v>
      </c>
      <c r="C7" s="75" t="s">
        <v>14</v>
      </c>
      <c r="D7" s="75" t="s">
        <v>13</v>
      </c>
      <c r="E7" s="76" t="s">
        <v>15</v>
      </c>
      <c r="F7" s="77" t="s">
        <v>2</v>
      </c>
      <c r="G7" s="78" t="s">
        <v>149</v>
      </c>
      <c r="H7" s="78" t="s">
        <v>150</v>
      </c>
      <c r="I7" s="117" t="s">
        <v>151</v>
      </c>
      <c r="J7" s="78" t="s">
        <v>149</v>
      </c>
      <c r="K7" s="78" t="s">
        <v>150</v>
      </c>
      <c r="L7" s="117" t="s">
        <v>151</v>
      </c>
    </row>
    <row r="8" spans="1:12" ht="15">
      <c r="A8" s="79">
        <v>1</v>
      </c>
      <c r="B8" s="80" t="s">
        <v>99</v>
      </c>
      <c r="C8" s="81">
        <v>29.242999999999999</v>
      </c>
      <c r="D8" s="82" t="s">
        <v>100</v>
      </c>
      <c r="E8" s="83">
        <v>1291.68</v>
      </c>
      <c r="F8" s="84">
        <f>E8*C8</f>
        <v>37772.598239999999</v>
      </c>
      <c r="G8" s="85"/>
      <c r="H8" s="85"/>
      <c r="I8" s="85">
        <f>H8*G8</f>
        <v>0</v>
      </c>
      <c r="J8" s="85">
        <f>C8</f>
        <v>29.242999999999999</v>
      </c>
      <c r="K8" s="85">
        <f>E8</f>
        <v>1291.68</v>
      </c>
      <c r="L8" s="118">
        <f>K8*J8</f>
        <v>37772.598239999999</v>
      </c>
    </row>
    <row r="9" spans="1:12" ht="15">
      <c r="A9" s="79">
        <v>2</v>
      </c>
      <c r="B9" s="80" t="s">
        <v>101</v>
      </c>
      <c r="C9" s="86">
        <v>57.582999999999998</v>
      </c>
      <c r="D9" s="82" t="s">
        <v>100</v>
      </c>
      <c r="E9" s="83">
        <v>699.66</v>
      </c>
      <c r="F9" s="84">
        <f t="shared" ref="F9:F17" si="0">E9*C9</f>
        <v>40288.521779999995</v>
      </c>
      <c r="G9" s="85"/>
      <c r="H9" s="85"/>
      <c r="I9" s="85">
        <f t="shared" ref="I9:I20" si="1">H9*G9</f>
        <v>0</v>
      </c>
      <c r="J9" s="85">
        <f t="shared" ref="J9:J16" si="2">C9</f>
        <v>57.582999999999998</v>
      </c>
      <c r="K9" s="85">
        <f t="shared" ref="K9:K17" si="3">E9</f>
        <v>699.66</v>
      </c>
      <c r="L9" s="118">
        <f t="shared" ref="L9:L18" si="4">K9*J9</f>
        <v>40288.521779999995</v>
      </c>
    </row>
    <row r="10" spans="1:12" ht="15">
      <c r="A10" s="79">
        <v>3</v>
      </c>
      <c r="B10" s="80" t="s">
        <v>102</v>
      </c>
      <c r="C10" s="87">
        <v>8.1999999999999993</v>
      </c>
      <c r="D10" s="82" t="s">
        <v>100</v>
      </c>
      <c r="E10" s="83">
        <v>1291.68</v>
      </c>
      <c r="F10" s="84">
        <f t="shared" si="0"/>
        <v>10591.776</v>
      </c>
      <c r="G10" s="85"/>
      <c r="H10" s="85"/>
      <c r="I10" s="85">
        <f t="shared" si="1"/>
        <v>0</v>
      </c>
      <c r="J10" s="85">
        <f t="shared" si="2"/>
        <v>8.1999999999999993</v>
      </c>
      <c r="K10" s="85">
        <f t="shared" si="3"/>
        <v>1291.68</v>
      </c>
      <c r="L10" s="118">
        <f t="shared" si="4"/>
        <v>10591.776</v>
      </c>
    </row>
    <row r="11" spans="1:12" ht="15">
      <c r="A11" s="79">
        <v>4</v>
      </c>
      <c r="B11" s="88" t="s">
        <v>103</v>
      </c>
      <c r="C11" s="87">
        <v>11.12</v>
      </c>
      <c r="D11" s="82" t="s">
        <v>100</v>
      </c>
      <c r="E11" s="83">
        <v>699.66</v>
      </c>
      <c r="F11" s="84">
        <f t="shared" si="0"/>
        <v>7780.2191999999995</v>
      </c>
      <c r="G11" s="85"/>
      <c r="H11" s="85"/>
      <c r="I11" s="85">
        <f t="shared" si="1"/>
        <v>0</v>
      </c>
      <c r="J11" s="85">
        <f t="shared" si="2"/>
        <v>11.12</v>
      </c>
      <c r="K11" s="85">
        <f t="shared" si="3"/>
        <v>699.66</v>
      </c>
      <c r="L11" s="118">
        <f t="shared" si="4"/>
        <v>7780.2191999999995</v>
      </c>
    </row>
    <row r="12" spans="1:12" ht="15">
      <c r="A12" s="79">
        <v>5</v>
      </c>
      <c r="B12" s="88" t="s">
        <v>104</v>
      </c>
      <c r="C12" s="87">
        <v>72.459999999999994</v>
      </c>
      <c r="D12" s="82" t="s">
        <v>100</v>
      </c>
      <c r="E12" s="83">
        <v>699.66</v>
      </c>
      <c r="F12" s="84">
        <f t="shared" si="0"/>
        <v>50697.363599999997</v>
      </c>
      <c r="G12" s="85"/>
      <c r="H12" s="85"/>
      <c r="I12" s="85">
        <f t="shared" si="1"/>
        <v>0</v>
      </c>
      <c r="J12" s="85">
        <f t="shared" si="2"/>
        <v>72.459999999999994</v>
      </c>
      <c r="K12" s="85">
        <f t="shared" si="3"/>
        <v>699.66</v>
      </c>
      <c r="L12" s="118">
        <f t="shared" si="4"/>
        <v>50697.363599999997</v>
      </c>
    </row>
    <row r="13" spans="1:12" ht="28.5">
      <c r="A13" s="79">
        <v>6</v>
      </c>
      <c r="B13" s="80" t="s">
        <v>105</v>
      </c>
      <c r="C13" s="89">
        <v>59.6355</v>
      </c>
      <c r="D13" s="82" t="s">
        <v>100</v>
      </c>
      <c r="E13" s="90">
        <v>1184</v>
      </c>
      <c r="F13" s="84">
        <f t="shared" si="0"/>
        <v>70608.432000000001</v>
      </c>
      <c r="G13" s="85"/>
      <c r="H13" s="85"/>
      <c r="I13" s="85">
        <f t="shared" si="1"/>
        <v>0</v>
      </c>
      <c r="J13" s="85">
        <f t="shared" si="2"/>
        <v>59.6355</v>
      </c>
      <c r="K13" s="85">
        <f t="shared" si="3"/>
        <v>1184</v>
      </c>
      <c r="L13" s="118">
        <f t="shared" si="4"/>
        <v>70608.432000000001</v>
      </c>
    </row>
    <row r="14" spans="1:12" ht="28.5">
      <c r="A14" s="79">
        <v>7</v>
      </c>
      <c r="B14" s="91" t="s">
        <v>106</v>
      </c>
      <c r="C14" s="92">
        <v>76.099999999999994</v>
      </c>
      <c r="D14" s="92" t="s">
        <v>107</v>
      </c>
      <c r="E14" s="93">
        <v>393.6</v>
      </c>
      <c r="F14" s="84">
        <f t="shared" si="0"/>
        <v>29952.959999999999</v>
      </c>
      <c r="G14" s="85"/>
      <c r="H14" s="85"/>
      <c r="I14" s="85">
        <f t="shared" si="1"/>
        <v>0</v>
      </c>
      <c r="J14" s="85">
        <f t="shared" si="2"/>
        <v>76.099999999999994</v>
      </c>
      <c r="K14" s="85">
        <f t="shared" si="3"/>
        <v>393.6</v>
      </c>
      <c r="L14" s="118">
        <f t="shared" si="4"/>
        <v>29952.959999999999</v>
      </c>
    </row>
    <row r="15" spans="1:12" ht="45">
      <c r="A15" s="72">
        <v>8</v>
      </c>
      <c r="B15" s="94" t="s">
        <v>108</v>
      </c>
      <c r="C15" s="95">
        <v>3</v>
      </c>
      <c r="D15" s="95" t="s">
        <v>109</v>
      </c>
      <c r="E15" s="93">
        <v>3000</v>
      </c>
      <c r="F15" s="84">
        <f t="shared" si="0"/>
        <v>9000</v>
      </c>
      <c r="G15" s="85"/>
      <c r="H15" s="85"/>
      <c r="I15" s="85">
        <f t="shared" si="1"/>
        <v>0</v>
      </c>
      <c r="J15" s="85">
        <f t="shared" si="2"/>
        <v>3</v>
      </c>
      <c r="K15" s="85">
        <f t="shared" si="3"/>
        <v>3000</v>
      </c>
      <c r="L15" s="118">
        <f t="shared" si="4"/>
        <v>9000</v>
      </c>
    </row>
    <row r="16" spans="1:12" ht="45">
      <c r="A16" s="72">
        <v>9</v>
      </c>
      <c r="B16" s="94" t="s">
        <v>110</v>
      </c>
      <c r="C16" s="95">
        <v>2</v>
      </c>
      <c r="D16" s="95" t="s">
        <v>109</v>
      </c>
      <c r="E16" s="93">
        <v>5000</v>
      </c>
      <c r="F16" s="84">
        <f t="shared" si="0"/>
        <v>10000</v>
      </c>
      <c r="G16" s="85"/>
      <c r="H16" s="85"/>
      <c r="I16" s="85">
        <f t="shared" si="1"/>
        <v>0</v>
      </c>
      <c r="J16" s="85">
        <f t="shared" si="2"/>
        <v>2</v>
      </c>
      <c r="K16" s="85">
        <f t="shared" si="3"/>
        <v>5000</v>
      </c>
      <c r="L16" s="118">
        <f t="shared" si="4"/>
        <v>10000</v>
      </c>
    </row>
    <row r="17" spans="1:12" ht="30">
      <c r="A17" s="96">
        <v>10</v>
      </c>
      <c r="B17" s="97" t="s">
        <v>111</v>
      </c>
      <c r="C17" s="98">
        <v>28.04</v>
      </c>
      <c r="D17" s="98" t="s">
        <v>107</v>
      </c>
      <c r="E17" s="99">
        <v>1600</v>
      </c>
      <c r="F17" s="100">
        <f t="shared" si="0"/>
        <v>44864</v>
      </c>
      <c r="G17" s="85">
        <f>C17</f>
        <v>28.04</v>
      </c>
      <c r="H17" s="85">
        <f>E17</f>
        <v>1600</v>
      </c>
      <c r="I17" s="85">
        <f t="shared" si="1"/>
        <v>44864</v>
      </c>
      <c r="J17" s="85"/>
      <c r="K17" s="85">
        <f t="shared" si="3"/>
        <v>1600</v>
      </c>
      <c r="L17" s="118">
        <f t="shared" si="4"/>
        <v>0</v>
      </c>
    </row>
    <row r="18" spans="1:12" ht="15">
      <c r="A18" s="101"/>
      <c r="B18" s="102"/>
      <c r="C18" s="80"/>
      <c r="D18" s="95"/>
      <c r="E18" s="103"/>
      <c r="F18" s="104"/>
      <c r="G18" s="85"/>
      <c r="H18" s="85"/>
      <c r="I18" s="85">
        <f t="shared" si="1"/>
        <v>0</v>
      </c>
      <c r="J18" s="85"/>
      <c r="K18" s="85"/>
      <c r="L18" s="118">
        <f t="shared" si="4"/>
        <v>0</v>
      </c>
    </row>
    <row r="19" spans="1:12" ht="18">
      <c r="A19" s="105"/>
      <c r="B19" s="106"/>
      <c r="C19" s="103"/>
      <c r="D19" s="103"/>
      <c r="E19" s="103"/>
      <c r="F19" s="107">
        <f>SUM(F8:F17)</f>
        <v>311555.87082000001</v>
      </c>
      <c r="G19" s="107"/>
      <c r="H19" s="107"/>
      <c r="I19" s="107">
        <f t="shared" ref="I19:L19" si="5">SUM(I8:I17)</f>
        <v>44864</v>
      </c>
      <c r="J19" s="107"/>
      <c r="K19" s="107"/>
      <c r="L19" s="107">
        <f t="shared" si="5"/>
        <v>266691.87082000001</v>
      </c>
    </row>
    <row r="20" spans="1:12" ht="18">
      <c r="A20" s="108" t="s">
        <v>3</v>
      </c>
      <c r="B20" s="109" t="s">
        <v>112</v>
      </c>
      <c r="C20" s="85"/>
      <c r="D20" s="85"/>
      <c r="E20" s="85"/>
      <c r="F20" s="110">
        <v>77000</v>
      </c>
      <c r="G20" s="85"/>
      <c r="H20" s="85"/>
      <c r="I20" s="85">
        <f t="shared" si="1"/>
        <v>0</v>
      </c>
      <c r="J20" s="85"/>
      <c r="K20" s="85"/>
      <c r="L20" s="118">
        <f>F20</f>
        <v>77000</v>
      </c>
    </row>
    <row r="21" spans="1:12" ht="18">
      <c r="A21" s="111" t="s">
        <v>5</v>
      </c>
      <c r="B21" s="109" t="s">
        <v>11</v>
      </c>
      <c r="C21" s="112"/>
      <c r="D21" s="112"/>
      <c r="E21" s="112"/>
      <c r="F21" s="113">
        <f>SUM(F19:F20)</f>
        <v>388555.87082000001</v>
      </c>
      <c r="G21" s="113"/>
      <c r="H21" s="113"/>
      <c r="I21" s="113">
        <f t="shared" ref="I21:L21" si="6">SUM(I19:I20)</f>
        <v>44864</v>
      </c>
      <c r="J21" s="113"/>
      <c r="K21" s="113"/>
      <c r="L21" s="113">
        <f t="shared" si="6"/>
        <v>343691.87082000001</v>
      </c>
    </row>
    <row r="22" spans="1:12" ht="18">
      <c r="A22" s="111" t="s">
        <v>7</v>
      </c>
      <c r="B22" s="109" t="s">
        <v>152</v>
      </c>
      <c r="C22" s="114"/>
      <c r="D22" s="114"/>
      <c r="E22" s="114"/>
      <c r="F22" s="113">
        <v>100000</v>
      </c>
      <c r="G22" s="85"/>
      <c r="H22" s="85"/>
      <c r="I22" s="85"/>
      <c r="J22" s="85"/>
      <c r="K22" s="85"/>
      <c r="L22" s="118">
        <v>100000</v>
      </c>
    </row>
    <row r="23" spans="1:12" ht="20.25" thickBot="1">
      <c r="A23" s="133" t="s">
        <v>113</v>
      </c>
      <c r="B23" s="134"/>
      <c r="C23" s="115"/>
      <c r="D23" s="115"/>
      <c r="E23" s="115"/>
      <c r="F23" s="116">
        <f>F21-F22</f>
        <v>288555.87082000001</v>
      </c>
      <c r="G23" s="116"/>
      <c r="H23" s="116"/>
      <c r="I23" s="116">
        <f t="shared" ref="I23" si="7">SUM(I21:I22)</f>
        <v>44864</v>
      </c>
      <c r="J23" s="116"/>
      <c r="K23" s="116"/>
      <c r="L23" s="116">
        <f>L21-L22</f>
        <v>243691.87082000001</v>
      </c>
    </row>
  </sheetData>
  <mergeCells count="7">
    <mergeCell ref="A23:B23"/>
    <mergeCell ref="G6:I6"/>
    <mergeCell ref="J6:L6"/>
    <mergeCell ref="A2:B2"/>
    <mergeCell ref="C2:F2"/>
    <mergeCell ref="A3:F3"/>
    <mergeCell ref="A5:F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03"/>
  <sheetViews>
    <sheetView showGridLines="0" topLeftCell="F5" workbookViewId="0">
      <selection activeCell="N7" sqref="N7"/>
    </sheetView>
  </sheetViews>
  <sheetFormatPr defaultColWidth="14.42578125" defaultRowHeight="15" customHeight="1"/>
  <cols>
    <col min="1" max="1" width="8.7109375" style="28" customWidth="1"/>
    <col min="2" max="2" width="48.28515625" style="28" customWidth="1"/>
    <col min="3" max="3" width="7.42578125" style="28" customWidth="1"/>
    <col min="4" max="4" width="8.7109375" style="28" customWidth="1"/>
    <col min="5" max="5" width="12.7109375" style="183" customWidth="1"/>
    <col min="6" max="6" width="14" style="202" bestFit="1" customWidth="1"/>
    <col min="7" max="7" width="6.140625" style="202" bestFit="1" customWidth="1"/>
    <col min="8" max="8" width="7.7109375" style="202" bestFit="1" customWidth="1"/>
    <col min="9" max="9" width="14.42578125" style="215"/>
    <col min="10" max="10" width="6.85546875" style="202" bestFit="1" customWidth="1"/>
    <col min="11" max="11" width="7.7109375" style="202" bestFit="1" customWidth="1"/>
    <col min="12" max="13" width="14.42578125" style="28"/>
    <col min="14" max="14" width="24.7109375" style="28" customWidth="1"/>
    <col min="15" max="16384" width="14.42578125" style="28"/>
  </cols>
  <sheetData>
    <row r="2" spans="1:14" ht="14.25" customHeight="1">
      <c r="A2" s="191"/>
      <c r="B2" s="188"/>
      <c r="C2" s="191"/>
      <c r="D2" s="193"/>
      <c r="E2" s="185" t="s">
        <v>92</v>
      </c>
      <c r="F2" s="186">
        <v>45188</v>
      </c>
      <c r="G2" s="187" t="s">
        <v>147</v>
      </c>
      <c r="H2" s="187"/>
      <c r="I2" s="187"/>
      <c r="J2" s="187" t="s">
        <v>148</v>
      </c>
      <c r="K2" s="187"/>
      <c r="L2" s="187"/>
      <c r="M2" s="216" t="s">
        <v>161</v>
      </c>
      <c r="N2" s="216" t="s">
        <v>162</v>
      </c>
    </row>
    <row r="3" spans="1:14" ht="14.25" customHeight="1">
      <c r="A3" s="203" t="s">
        <v>0</v>
      </c>
      <c r="B3" s="203" t="s">
        <v>1</v>
      </c>
      <c r="C3" s="203" t="s">
        <v>13</v>
      </c>
      <c r="D3" s="203" t="s">
        <v>14</v>
      </c>
      <c r="E3" s="203" t="s">
        <v>15</v>
      </c>
      <c r="F3" s="204" t="s">
        <v>2</v>
      </c>
      <c r="G3" s="189" t="s">
        <v>14</v>
      </c>
      <c r="H3" s="189" t="s">
        <v>15</v>
      </c>
      <c r="I3" s="211" t="s">
        <v>2</v>
      </c>
      <c r="J3" s="189" t="s">
        <v>14</v>
      </c>
      <c r="K3" s="189" t="s">
        <v>15</v>
      </c>
      <c r="L3" s="190" t="s">
        <v>2</v>
      </c>
      <c r="M3" s="216" t="s">
        <v>151</v>
      </c>
      <c r="N3" s="216"/>
    </row>
    <row r="4" spans="1:14" s="29" customFormat="1" ht="105">
      <c r="A4" s="191">
        <v>1</v>
      </c>
      <c r="B4" s="192" t="s">
        <v>16</v>
      </c>
      <c r="C4" s="191" t="s">
        <v>17</v>
      </c>
      <c r="D4" s="191">
        <v>28</v>
      </c>
      <c r="E4" s="191">
        <v>3350</v>
      </c>
      <c r="F4" s="194">
        <f>PRODUCT(D4:E4)</f>
        <v>93800</v>
      </c>
      <c r="G4" s="218">
        <f>D4</f>
        <v>28</v>
      </c>
      <c r="H4" s="218">
        <v>2100</v>
      </c>
      <c r="I4" s="219">
        <f>G4*H4</f>
        <v>58800</v>
      </c>
      <c r="J4" s="218">
        <f>D4</f>
        <v>28</v>
      </c>
      <c r="K4" s="218">
        <v>1250</v>
      </c>
      <c r="L4" s="220">
        <f>J4*K4</f>
        <v>35000</v>
      </c>
      <c r="M4" s="221">
        <f>L4</f>
        <v>35000</v>
      </c>
      <c r="N4" s="222" t="s">
        <v>163</v>
      </c>
    </row>
    <row r="5" spans="1:14" ht="14.25" customHeight="1">
      <c r="A5" s="191">
        <v>2</v>
      </c>
      <c r="B5" s="195" t="s">
        <v>18</v>
      </c>
      <c r="C5" s="191" t="s">
        <v>17</v>
      </c>
      <c r="D5" s="193">
        <v>2</v>
      </c>
      <c r="E5" s="191">
        <v>4800</v>
      </c>
      <c r="F5" s="194">
        <f t="shared" ref="F5:F22" si="0">PRODUCT(D5:E5)</f>
        <v>9600</v>
      </c>
      <c r="G5" s="189">
        <f t="shared" ref="G5:G29" si="1">D5</f>
        <v>2</v>
      </c>
      <c r="H5" s="189">
        <v>3950</v>
      </c>
      <c r="I5" s="211">
        <f t="shared" ref="I5:I36" si="2">G5*H5</f>
        <v>7900</v>
      </c>
      <c r="J5" s="189">
        <f t="shared" ref="J5:J36" si="3">D5</f>
        <v>2</v>
      </c>
      <c r="K5" s="189">
        <v>850</v>
      </c>
      <c r="L5" s="190">
        <f t="shared" ref="L5:L36" si="4">J5*K5</f>
        <v>1700</v>
      </c>
      <c r="M5" s="217">
        <f>L5</f>
        <v>1700</v>
      </c>
      <c r="N5" s="216"/>
    </row>
    <row r="6" spans="1:14" ht="105">
      <c r="A6" s="191">
        <v>3</v>
      </c>
      <c r="B6" s="195" t="s">
        <v>19</v>
      </c>
      <c r="C6" s="191" t="s">
        <v>17</v>
      </c>
      <c r="D6" s="193">
        <v>4</v>
      </c>
      <c r="E6" s="191">
        <v>6800</v>
      </c>
      <c r="F6" s="194">
        <f t="shared" si="0"/>
        <v>27200</v>
      </c>
      <c r="G6" s="189">
        <f t="shared" si="1"/>
        <v>4</v>
      </c>
      <c r="H6" s="189">
        <v>5950</v>
      </c>
      <c r="I6" s="211">
        <f t="shared" si="2"/>
        <v>23800</v>
      </c>
      <c r="J6" s="189">
        <f t="shared" si="3"/>
        <v>4</v>
      </c>
      <c r="K6" s="189">
        <v>850</v>
      </c>
      <c r="L6" s="190">
        <f t="shared" si="4"/>
        <v>3400</v>
      </c>
      <c r="M6" s="217">
        <f>L6</f>
        <v>3400</v>
      </c>
      <c r="N6" s="222" t="s">
        <v>163</v>
      </c>
    </row>
    <row r="7" spans="1:14" ht="105">
      <c r="A7" s="191">
        <v>4</v>
      </c>
      <c r="B7" s="195" t="s">
        <v>20</v>
      </c>
      <c r="C7" s="191" t="s">
        <v>21</v>
      </c>
      <c r="D7" s="193">
        <f>15*3</f>
        <v>45</v>
      </c>
      <c r="E7" s="191">
        <v>650</v>
      </c>
      <c r="F7" s="194">
        <f t="shared" si="0"/>
        <v>29250</v>
      </c>
      <c r="G7" s="189">
        <f t="shared" si="1"/>
        <v>45</v>
      </c>
      <c r="H7" s="189">
        <v>650</v>
      </c>
      <c r="I7" s="211">
        <f t="shared" si="2"/>
        <v>29250</v>
      </c>
      <c r="J7" s="189"/>
      <c r="K7" s="189"/>
      <c r="L7" s="190">
        <f t="shared" si="4"/>
        <v>0</v>
      </c>
      <c r="M7" s="217">
        <f>I7</f>
        <v>29250</v>
      </c>
      <c r="N7" s="222" t="s">
        <v>163</v>
      </c>
    </row>
    <row r="8" spans="1:14" ht="14.25" customHeight="1">
      <c r="A8" s="191">
        <v>5</v>
      </c>
      <c r="B8" s="195" t="s">
        <v>22</v>
      </c>
      <c r="C8" s="191" t="s">
        <v>17</v>
      </c>
      <c r="D8" s="193">
        <v>9</v>
      </c>
      <c r="E8" s="191">
        <v>470</v>
      </c>
      <c r="F8" s="194">
        <f t="shared" si="0"/>
        <v>4230</v>
      </c>
      <c r="G8" s="189">
        <f t="shared" si="1"/>
        <v>9</v>
      </c>
      <c r="H8" s="189">
        <v>470</v>
      </c>
      <c r="I8" s="211">
        <f t="shared" si="2"/>
        <v>4230</v>
      </c>
      <c r="J8" s="189"/>
      <c r="K8" s="189"/>
      <c r="L8" s="190">
        <f t="shared" si="4"/>
        <v>0</v>
      </c>
      <c r="M8" s="217">
        <f>I8</f>
        <v>4230</v>
      </c>
      <c r="N8" s="216"/>
    </row>
    <row r="9" spans="1:14" ht="14.25" customHeight="1">
      <c r="A9" s="191">
        <v>6</v>
      </c>
      <c r="B9" s="195" t="s">
        <v>23</v>
      </c>
      <c r="C9" s="191" t="s">
        <v>21</v>
      </c>
      <c r="D9" s="193">
        <f>4*3</f>
        <v>12</v>
      </c>
      <c r="E9" s="191">
        <v>80</v>
      </c>
      <c r="F9" s="194">
        <f t="shared" si="0"/>
        <v>960</v>
      </c>
      <c r="G9" s="189">
        <f t="shared" si="1"/>
        <v>12</v>
      </c>
      <c r="H9" s="189">
        <v>80</v>
      </c>
      <c r="I9" s="211">
        <f t="shared" si="2"/>
        <v>960</v>
      </c>
      <c r="J9" s="189"/>
      <c r="K9" s="189"/>
      <c r="L9" s="190">
        <f t="shared" si="4"/>
        <v>0</v>
      </c>
      <c r="M9" s="217">
        <f>I9</f>
        <v>960</v>
      </c>
      <c r="N9" s="216"/>
    </row>
    <row r="10" spans="1:14" ht="14.25" customHeight="1">
      <c r="A10" s="191">
        <v>7</v>
      </c>
      <c r="B10" s="195" t="s">
        <v>24</v>
      </c>
      <c r="C10" s="191" t="s">
        <v>17</v>
      </c>
      <c r="D10" s="193">
        <v>1</v>
      </c>
      <c r="E10" s="191">
        <v>430</v>
      </c>
      <c r="F10" s="194">
        <f t="shared" si="0"/>
        <v>430</v>
      </c>
      <c r="G10" s="189">
        <f t="shared" si="1"/>
        <v>1</v>
      </c>
      <c r="H10" s="189">
        <v>430</v>
      </c>
      <c r="I10" s="211">
        <f t="shared" si="2"/>
        <v>430</v>
      </c>
      <c r="J10" s="189"/>
      <c r="K10" s="189"/>
      <c r="L10" s="190">
        <f t="shared" si="4"/>
        <v>0</v>
      </c>
      <c r="M10" s="217">
        <f>I10</f>
        <v>430</v>
      </c>
      <c r="N10" s="216"/>
    </row>
    <row r="11" spans="1:14" ht="14.25" customHeight="1">
      <c r="A11" s="191">
        <v>8</v>
      </c>
      <c r="B11" s="195" t="s">
        <v>25</v>
      </c>
      <c r="C11" s="191" t="s">
        <v>17</v>
      </c>
      <c r="D11" s="193">
        <v>5</v>
      </c>
      <c r="E11" s="191">
        <v>1200</v>
      </c>
      <c r="F11" s="194">
        <f t="shared" si="0"/>
        <v>6000</v>
      </c>
      <c r="G11" s="189"/>
      <c r="H11" s="189"/>
      <c r="I11" s="211">
        <f t="shared" si="2"/>
        <v>0</v>
      </c>
      <c r="J11" s="189">
        <f t="shared" si="3"/>
        <v>5</v>
      </c>
      <c r="K11" s="189">
        <v>1200</v>
      </c>
      <c r="L11" s="190">
        <f t="shared" si="4"/>
        <v>6000</v>
      </c>
      <c r="M11" s="216"/>
      <c r="N11" s="216"/>
    </row>
    <row r="12" spans="1:14" ht="14.25" customHeight="1">
      <c r="A12" s="191">
        <v>9</v>
      </c>
      <c r="B12" s="195" t="s">
        <v>26</v>
      </c>
      <c r="C12" s="191" t="s">
        <v>17</v>
      </c>
      <c r="D12" s="193">
        <v>1</v>
      </c>
      <c r="E12" s="191">
        <v>2500</v>
      </c>
      <c r="F12" s="194">
        <f t="shared" si="0"/>
        <v>2500</v>
      </c>
      <c r="G12" s="189">
        <f t="shared" si="1"/>
        <v>1</v>
      </c>
      <c r="H12" s="189">
        <v>2500</v>
      </c>
      <c r="I12" s="211">
        <f t="shared" si="2"/>
        <v>2500</v>
      </c>
      <c r="J12" s="189"/>
      <c r="K12" s="189"/>
      <c r="L12" s="190">
        <f t="shared" si="4"/>
        <v>0</v>
      </c>
      <c r="M12" s="217">
        <f>I12</f>
        <v>2500</v>
      </c>
      <c r="N12" s="216"/>
    </row>
    <row r="13" spans="1:14" ht="14.25" customHeight="1">
      <c r="A13" s="191">
        <v>10</v>
      </c>
      <c r="B13" s="195" t="s">
        <v>87</v>
      </c>
      <c r="C13" s="191" t="s">
        <v>17</v>
      </c>
      <c r="D13" s="193">
        <v>2</v>
      </c>
      <c r="E13" s="191">
        <v>3500</v>
      </c>
      <c r="F13" s="194">
        <f t="shared" si="0"/>
        <v>7000</v>
      </c>
      <c r="G13" s="189">
        <f t="shared" si="1"/>
        <v>2</v>
      </c>
      <c r="H13" s="189">
        <v>3500</v>
      </c>
      <c r="I13" s="211">
        <f t="shared" si="2"/>
        <v>7000</v>
      </c>
      <c r="J13" s="189"/>
      <c r="K13" s="189"/>
      <c r="L13" s="190">
        <f t="shared" si="4"/>
        <v>0</v>
      </c>
      <c r="M13" s="217">
        <f>I13</f>
        <v>7000</v>
      </c>
      <c r="N13" s="216"/>
    </row>
    <row r="14" spans="1:14" ht="14.25" customHeight="1">
      <c r="A14" s="191">
        <v>11</v>
      </c>
      <c r="B14" s="195" t="s">
        <v>27</v>
      </c>
      <c r="C14" s="191" t="s">
        <v>17</v>
      </c>
      <c r="D14" s="193">
        <v>1</v>
      </c>
      <c r="E14" s="191">
        <v>450</v>
      </c>
      <c r="F14" s="194">
        <f t="shared" si="0"/>
        <v>450</v>
      </c>
      <c r="G14" s="189">
        <f t="shared" si="1"/>
        <v>1</v>
      </c>
      <c r="H14" s="189">
        <v>450</v>
      </c>
      <c r="I14" s="211">
        <f t="shared" si="2"/>
        <v>450</v>
      </c>
      <c r="J14" s="189"/>
      <c r="K14" s="189"/>
      <c r="L14" s="190">
        <f t="shared" si="4"/>
        <v>0</v>
      </c>
      <c r="M14" s="217">
        <f>I14</f>
        <v>450</v>
      </c>
      <c r="N14" s="216"/>
    </row>
    <row r="15" spans="1:14" ht="14.25" customHeight="1">
      <c r="A15" s="191">
        <v>12</v>
      </c>
      <c r="B15" s="195" t="s">
        <v>28</v>
      </c>
      <c r="C15" s="191" t="s">
        <v>21</v>
      </c>
      <c r="D15" s="193">
        <f>4.5*3</f>
        <v>13.5</v>
      </c>
      <c r="E15" s="191">
        <v>345</v>
      </c>
      <c r="F15" s="194">
        <f t="shared" si="0"/>
        <v>4657.5</v>
      </c>
      <c r="G15" s="189">
        <f t="shared" si="1"/>
        <v>13.5</v>
      </c>
      <c r="H15" s="189">
        <v>345</v>
      </c>
      <c r="I15" s="211">
        <f t="shared" si="2"/>
        <v>4657.5</v>
      </c>
      <c r="J15" s="189"/>
      <c r="K15" s="189"/>
      <c r="L15" s="190">
        <f t="shared" si="4"/>
        <v>0</v>
      </c>
      <c r="M15" s="217">
        <f>I15</f>
        <v>4657.5</v>
      </c>
      <c r="N15" s="216"/>
    </row>
    <row r="16" spans="1:14" ht="14.25" customHeight="1">
      <c r="A16" s="191">
        <v>13</v>
      </c>
      <c r="B16" s="195" t="s">
        <v>29</v>
      </c>
      <c r="C16" s="191" t="s">
        <v>17</v>
      </c>
      <c r="D16" s="193">
        <v>7</v>
      </c>
      <c r="E16" s="191">
        <v>855</v>
      </c>
      <c r="F16" s="194">
        <f t="shared" si="0"/>
        <v>5985</v>
      </c>
      <c r="G16" s="189">
        <f t="shared" si="1"/>
        <v>7</v>
      </c>
      <c r="H16" s="189">
        <v>855</v>
      </c>
      <c r="I16" s="211">
        <f t="shared" si="2"/>
        <v>5985</v>
      </c>
      <c r="J16" s="189"/>
      <c r="K16" s="189"/>
      <c r="L16" s="190">
        <f t="shared" si="4"/>
        <v>0</v>
      </c>
      <c r="M16" s="217">
        <f>I16</f>
        <v>5985</v>
      </c>
      <c r="N16" s="216"/>
    </row>
    <row r="17" spans="1:14" ht="14.25" customHeight="1">
      <c r="A17" s="191">
        <v>14</v>
      </c>
      <c r="B17" s="195" t="s">
        <v>30</v>
      </c>
      <c r="C17" s="191" t="s">
        <v>17</v>
      </c>
      <c r="D17" s="193">
        <v>2</v>
      </c>
      <c r="E17" s="191">
        <v>450</v>
      </c>
      <c r="F17" s="194">
        <f t="shared" si="0"/>
        <v>900</v>
      </c>
      <c r="G17" s="189">
        <f t="shared" si="1"/>
        <v>2</v>
      </c>
      <c r="H17" s="189">
        <v>450</v>
      </c>
      <c r="I17" s="211">
        <f t="shared" si="2"/>
        <v>900</v>
      </c>
      <c r="J17" s="189"/>
      <c r="K17" s="189"/>
      <c r="L17" s="190">
        <f t="shared" si="4"/>
        <v>0</v>
      </c>
      <c r="M17" s="217">
        <f>I17</f>
        <v>900</v>
      </c>
      <c r="N17" s="216"/>
    </row>
    <row r="18" spans="1:14" ht="14.25" customHeight="1">
      <c r="A18" s="191">
        <v>15</v>
      </c>
      <c r="B18" s="195" t="s">
        <v>31</v>
      </c>
      <c r="C18" s="191" t="s">
        <v>17</v>
      </c>
      <c r="D18" s="193">
        <v>15</v>
      </c>
      <c r="E18" s="191">
        <v>550</v>
      </c>
      <c r="F18" s="194">
        <f t="shared" si="0"/>
        <v>8250</v>
      </c>
      <c r="G18" s="189">
        <f t="shared" si="1"/>
        <v>15</v>
      </c>
      <c r="H18" s="189">
        <v>550</v>
      </c>
      <c r="I18" s="211">
        <f t="shared" si="2"/>
        <v>8250</v>
      </c>
      <c r="J18" s="189"/>
      <c r="K18" s="189"/>
      <c r="L18" s="190">
        <f t="shared" si="4"/>
        <v>0</v>
      </c>
      <c r="M18" s="217">
        <f>I18</f>
        <v>8250</v>
      </c>
      <c r="N18" s="216"/>
    </row>
    <row r="19" spans="1:14" ht="14.25" customHeight="1">
      <c r="A19" s="191">
        <v>16</v>
      </c>
      <c r="B19" s="195" t="s">
        <v>32</v>
      </c>
      <c r="C19" s="191" t="s">
        <v>17</v>
      </c>
      <c r="D19" s="193">
        <v>4</v>
      </c>
      <c r="E19" s="191">
        <v>385</v>
      </c>
      <c r="F19" s="194">
        <f t="shared" si="0"/>
        <v>1540</v>
      </c>
      <c r="G19" s="189">
        <f t="shared" si="1"/>
        <v>4</v>
      </c>
      <c r="H19" s="189">
        <v>385</v>
      </c>
      <c r="I19" s="211">
        <f t="shared" si="2"/>
        <v>1540</v>
      </c>
      <c r="J19" s="189"/>
      <c r="K19" s="189"/>
      <c r="L19" s="190">
        <f t="shared" si="4"/>
        <v>0</v>
      </c>
      <c r="M19" s="217">
        <f>I19</f>
        <v>1540</v>
      </c>
      <c r="N19" s="216"/>
    </row>
    <row r="20" spans="1:14" ht="14.25" customHeight="1">
      <c r="A20" s="191">
        <v>17</v>
      </c>
      <c r="B20" s="192" t="s">
        <v>33</v>
      </c>
      <c r="C20" s="191" t="s">
        <v>17</v>
      </c>
      <c r="D20" s="191">
        <v>4</v>
      </c>
      <c r="E20" s="191">
        <v>425</v>
      </c>
      <c r="F20" s="194">
        <f t="shared" si="0"/>
        <v>1700</v>
      </c>
      <c r="G20" s="189">
        <f t="shared" si="1"/>
        <v>4</v>
      </c>
      <c r="H20" s="189">
        <v>425</v>
      </c>
      <c r="I20" s="211">
        <f t="shared" si="2"/>
        <v>1700</v>
      </c>
      <c r="J20" s="189"/>
      <c r="K20" s="189"/>
      <c r="L20" s="190">
        <f t="shared" si="4"/>
        <v>0</v>
      </c>
      <c r="M20" s="217">
        <f>I20</f>
        <v>1700</v>
      </c>
      <c r="N20" s="216"/>
    </row>
    <row r="21" spans="1:14" ht="14.25" customHeight="1">
      <c r="A21" s="191">
        <v>18</v>
      </c>
      <c r="B21" s="188" t="s">
        <v>34</v>
      </c>
      <c r="C21" s="191" t="s">
        <v>21</v>
      </c>
      <c r="D21" s="193">
        <f>6*3</f>
        <v>18</v>
      </c>
      <c r="E21" s="191">
        <v>283</v>
      </c>
      <c r="F21" s="194">
        <f t="shared" si="0"/>
        <v>5094</v>
      </c>
      <c r="G21" s="189"/>
      <c r="H21" s="189"/>
      <c r="I21" s="211">
        <f t="shared" si="2"/>
        <v>0</v>
      </c>
      <c r="J21" s="189">
        <f t="shared" si="3"/>
        <v>18</v>
      </c>
      <c r="K21" s="189">
        <v>283</v>
      </c>
      <c r="L21" s="190">
        <f t="shared" si="4"/>
        <v>5094</v>
      </c>
      <c r="M21" s="216"/>
      <c r="N21" s="216"/>
    </row>
    <row r="22" spans="1:14" ht="14.25" customHeight="1">
      <c r="A22" s="191">
        <v>19</v>
      </c>
      <c r="B22" s="188" t="s">
        <v>120</v>
      </c>
      <c r="C22" s="191" t="s">
        <v>109</v>
      </c>
      <c r="D22" s="193">
        <v>0</v>
      </c>
      <c r="E22" s="185">
        <v>8500</v>
      </c>
      <c r="F22" s="186">
        <f t="shared" si="0"/>
        <v>0</v>
      </c>
      <c r="G22" s="189"/>
      <c r="H22" s="189"/>
      <c r="I22" s="211">
        <f t="shared" si="2"/>
        <v>0</v>
      </c>
      <c r="J22" s="189">
        <v>0</v>
      </c>
      <c r="K22" s="189"/>
      <c r="L22" s="190">
        <f t="shared" si="4"/>
        <v>0</v>
      </c>
      <c r="M22" s="216"/>
      <c r="N22" s="216"/>
    </row>
    <row r="23" spans="1:14" ht="14.25" customHeight="1">
      <c r="A23" s="205" t="s">
        <v>3</v>
      </c>
      <c r="B23" s="206" t="s">
        <v>4</v>
      </c>
      <c r="C23" s="205"/>
      <c r="D23" s="207"/>
      <c r="E23" s="205"/>
      <c r="F23" s="208">
        <f>SUM(F4:F22)</f>
        <v>209546.5</v>
      </c>
      <c r="G23" s="208"/>
      <c r="H23" s="208"/>
      <c r="I23" s="212">
        <f t="shared" ref="I23:L23" si="5">SUM(I4:I22)</f>
        <v>158352.5</v>
      </c>
      <c r="J23" s="208"/>
      <c r="K23" s="208"/>
      <c r="L23" s="208">
        <f t="shared" si="5"/>
        <v>51194</v>
      </c>
      <c r="M23" s="216"/>
      <c r="N23" s="216"/>
    </row>
    <row r="24" spans="1:14" ht="14.25" customHeight="1">
      <c r="A24" s="191">
        <v>1</v>
      </c>
      <c r="B24" s="195" t="s">
        <v>35</v>
      </c>
      <c r="C24" s="191" t="s">
        <v>88</v>
      </c>
      <c r="D24" s="196">
        <f>95.5/10.76</f>
        <v>8.8754646840148705</v>
      </c>
      <c r="E24" s="191">
        <v>1291</v>
      </c>
      <c r="F24" s="194">
        <f>PRODUCT(D24:E24)</f>
        <v>11458.224907063199</v>
      </c>
      <c r="G24" s="189">
        <f t="shared" si="1"/>
        <v>8.8754646840148705</v>
      </c>
      <c r="H24" s="189"/>
      <c r="I24" s="211">
        <f t="shared" si="2"/>
        <v>0</v>
      </c>
      <c r="J24" s="189">
        <f t="shared" si="3"/>
        <v>8.8754646840148705</v>
      </c>
      <c r="K24" s="189">
        <f>E24</f>
        <v>1291</v>
      </c>
      <c r="L24" s="190">
        <f t="shared" si="4"/>
        <v>11458.224907063199</v>
      </c>
      <c r="M24" s="216"/>
      <c r="N24" s="216"/>
    </row>
    <row r="25" spans="1:14" ht="14.25" customHeight="1">
      <c r="A25" s="191">
        <v>2</v>
      </c>
      <c r="B25" s="195" t="s">
        <v>91</v>
      </c>
      <c r="C25" s="191" t="s">
        <v>89</v>
      </c>
      <c r="D25" s="193">
        <v>60</v>
      </c>
      <c r="E25" s="191">
        <v>325</v>
      </c>
      <c r="F25" s="194">
        <f>PRODUCT(D25:E25)</f>
        <v>19500</v>
      </c>
      <c r="G25" s="189">
        <f t="shared" si="1"/>
        <v>60</v>
      </c>
      <c r="H25" s="189"/>
      <c r="I25" s="211">
        <f t="shared" si="2"/>
        <v>0</v>
      </c>
      <c r="J25" s="189">
        <f t="shared" si="3"/>
        <v>60</v>
      </c>
      <c r="K25" s="189">
        <f t="shared" ref="K25:K29" si="6">E25</f>
        <v>325</v>
      </c>
      <c r="L25" s="190">
        <f t="shared" si="4"/>
        <v>19500</v>
      </c>
      <c r="M25" s="216"/>
      <c r="N25" s="216"/>
    </row>
    <row r="26" spans="1:14" ht="14.25" customHeight="1">
      <c r="A26" s="191">
        <v>3</v>
      </c>
      <c r="B26" s="195" t="s">
        <v>90</v>
      </c>
      <c r="C26" s="191" t="s">
        <v>89</v>
      </c>
      <c r="D26" s="193">
        <v>30</v>
      </c>
      <c r="E26" s="191">
        <v>120</v>
      </c>
      <c r="F26" s="194">
        <f>PRODUCT(D26:E26)</f>
        <v>3600</v>
      </c>
      <c r="G26" s="189">
        <f t="shared" si="1"/>
        <v>30</v>
      </c>
      <c r="H26" s="189"/>
      <c r="I26" s="211">
        <f t="shared" si="2"/>
        <v>0</v>
      </c>
      <c r="J26" s="189">
        <f t="shared" si="3"/>
        <v>30</v>
      </c>
      <c r="K26" s="189">
        <f t="shared" si="6"/>
        <v>120</v>
      </c>
      <c r="L26" s="190">
        <f t="shared" si="4"/>
        <v>3600</v>
      </c>
      <c r="M26" s="216"/>
      <c r="N26" s="216"/>
    </row>
    <row r="27" spans="1:14" ht="14.25" customHeight="1">
      <c r="A27" s="191">
        <v>4</v>
      </c>
      <c r="B27" s="195" t="s">
        <v>119</v>
      </c>
      <c r="C27" s="191" t="s">
        <v>17</v>
      </c>
      <c r="D27" s="193">
        <v>5</v>
      </c>
      <c r="E27" s="191">
        <v>2500</v>
      </c>
      <c r="F27" s="194">
        <f>PRODUCT(D27:E27)</f>
        <v>12500</v>
      </c>
      <c r="G27" s="189">
        <f t="shared" si="1"/>
        <v>5</v>
      </c>
      <c r="H27" s="189">
        <v>2500</v>
      </c>
      <c r="I27" s="211">
        <f t="shared" si="2"/>
        <v>12500</v>
      </c>
      <c r="J27" s="189"/>
      <c r="K27" s="189"/>
      <c r="L27" s="190">
        <f t="shared" si="4"/>
        <v>0</v>
      </c>
      <c r="M27" s="217">
        <f>I27</f>
        <v>12500</v>
      </c>
      <c r="N27" s="216"/>
    </row>
    <row r="28" spans="1:14" ht="14.25" customHeight="1">
      <c r="A28" s="205" t="s">
        <v>5</v>
      </c>
      <c r="B28" s="206" t="s">
        <v>6</v>
      </c>
      <c r="C28" s="205"/>
      <c r="D28" s="207"/>
      <c r="E28" s="205"/>
      <c r="F28" s="208">
        <f>SUM(F24:F27)</f>
        <v>47058.224907063195</v>
      </c>
      <c r="G28" s="208"/>
      <c r="H28" s="208"/>
      <c r="I28" s="212">
        <f t="shared" ref="I28:L28" si="7">SUM(I24:I27)</f>
        <v>12500</v>
      </c>
      <c r="J28" s="208"/>
      <c r="K28" s="208"/>
      <c r="L28" s="208">
        <f t="shared" si="7"/>
        <v>34558.224907063195</v>
      </c>
      <c r="M28" s="216"/>
      <c r="N28" s="216"/>
    </row>
    <row r="29" spans="1:14" ht="14.25" customHeight="1">
      <c r="A29" s="191">
        <v>22</v>
      </c>
      <c r="B29" s="188" t="s">
        <v>37</v>
      </c>
      <c r="C29" s="191" t="s">
        <v>36</v>
      </c>
      <c r="D29" s="193">
        <v>699</v>
      </c>
      <c r="E29" s="191">
        <v>35</v>
      </c>
      <c r="F29" s="194">
        <f>PRODUCT(D29:E29)</f>
        <v>24465</v>
      </c>
      <c r="G29" s="189">
        <f t="shared" si="1"/>
        <v>699</v>
      </c>
      <c r="H29" s="189"/>
      <c r="I29" s="211">
        <f t="shared" si="2"/>
        <v>0</v>
      </c>
      <c r="J29" s="189">
        <f t="shared" si="3"/>
        <v>699</v>
      </c>
      <c r="K29" s="189">
        <f t="shared" si="6"/>
        <v>35</v>
      </c>
      <c r="L29" s="190">
        <f t="shared" si="4"/>
        <v>24465</v>
      </c>
      <c r="M29" s="216"/>
      <c r="N29" s="216"/>
    </row>
    <row r="30" spans="1:14" ht="14.25" customHeight="1">
      <c r="A30" s="205" t="s">
        <v>7</v>
      </c>
      <c r="B30" s="206" t="s">
        <v>8</v>
      </c>
      <c r="C30" s="206"/>
      <c r="D30" s="206"/>
      <c r="E30" s="205"/>
      <c r="F30" s="208">
        <f>SUM(F29)</f>
        <v>24465</v>
      </c>
      <c r="G30" s="208"/>
      <c r="H30" s="208"/>
      <c r="I30" s="212">
        <f t="shared" ref="I30:L30" si="8">SUM(I29)</f>
        <v>0</v>
      </c>
      <c r="J30" s="208"/>
      <c r="K30" s="208"/>
      <c r="L30" s="208">
        <f t="shared" si="8"/>
        <v>24465</v>
      </c>
      <c r="M30" s="216"/>
      <c r="N30" s="216"/>
    </row>
    <row r="31" spans="1:14" ht="14.25" customHeight="1">
      <c r="A31" s="191">
        <v>23</v>
      </c>
      <c r="B31" s="188" t="s">
        <v>38</v>
      </c>
      <c r="C31" s="191" t="s">
        <v>39</v>
      </c>
      <c r="D31" s="193">
        <v>84</v>
      </c>
      <c r="E31" s="191">
        <v>1200</v>
      </c>
      <c r="F31" s="194">
        <f>PRODUCT(D31:E31)</f>
        <v>100800</v>
      </c>
      <c r="G31" s="189"/>
      <c r="H31" s="189"/>
      <c r="I31" s="211">
        <f t="shared" si="2"/>
        <v>0</v>
      </c>
      <c r="J31" s="189">
        <f t="shared" si="3"/>
        <v>84</v>
      </c>
      <c r="K31" s="189">
        <f>E31</f>
        <v>1200</v>
      </c>
      <c r="L31" s="190">
        <f t="shared" si="4"/>
        <v>100800</v>
      </c>
      <c r="M31" s="216"/>
      <c r="N31" s="216"/>
    </row>
    <row r="32" spans="1:14" ht="14.25" customHeight="1">
      <c r="A32" s="205" t="s">
        <v>9</v>
      </c>
      <c r="B32" s="206" t="s">
        <v>10</v>
      </c>
      <c r="C32" s="206"/>
      <c r="D32" s="206"/>
      <c r="E32" s="205"/>
      <c r="F32" s="209">
        <f>SUM(F31)</f>
        <v>100800</v>
      </c>
      <c r="G32" s="209">
        <f t="shared" ref="G32:L32" si="9">SUM(G31)</f>
        <v>0</v>
      </c>
      <c r="H32" s="209">
        <f t="shared" si="9"/>
        <v>0</v>
      </c>
      <c r="I32" s="213">
        <f t="shared" si="9"/>
        <v>0</v>
      </c>
      <c r="J32" s="209"/>
      <c r="K32" s="209"/>
      <c r="L32" s="209">
        <f t="shared" si="9"/>
        <v>100800</v>
      </c>
      <c r="M32" s="216"/>
      <c r="N32" s="216"/>
    </row>
    <row r="33" spans="1:14" ht="14.25" customHeight="1">
      <c r="A33" s="191"/>
      <c r="B33" s="188"/>
      <c r="C33" s="191"/>
      <c r="D33" s="193"/>
      <c r="E33" s="191"/>
      <c r="F33" s="194"/>
      <c r="G33" s="189"/>
      <c r="H33" s="189"/>
      <c r="I33" s="211">
        <f t="shared" si="2"/>
        <v>0</v>
      </c>
      <c r="J33" s="189">
        <f t="shared" si="3"/>
        <v>0</v>
      </c>
      <c r="K33" s="189"/>
      <c r="L33" s="190">
        <f t="shared" si="4"/>
        <v>0</v>
      </c>
      <c r="M33" s="216"/>
      <c r="N33" s="216"/>
    </row>
    <row r="34" spans="1:14" ht="14.25" customHeight="1">
      <c r="A34" s="197"/>
      <c r="B34" s="210" t="s">
        <v>114</v>
      </c>
      <c r="C34" s="197"/>
      <c r="D34" s="199"/>
      <c r="E34" s="197"/>
      <c r="F34" s="200">
        <f>F32+F30+F28+F23</f>
        <v>381869.72490706318</v>
      </c>
      <c r="G34" s="200">
        <f t="shared" ref="G34:L34" si="10">G32+G30+G28+G23</f>
        <v>0</v>
      </c>
      <c r="H34" s="200">
        <f t="shared" si="10"/>
        <v>0</v>
      </c>
      <c r="I34" s="214">
        <f t="shared" si="10"/>
        <v>170852.5</v>
      </c>
      <c r="J34" s="200">
        <f t="shared" si="10"/>
        <v>0</v>
      </c>
      <c r="K34" s="200">
        <f t="shared" si="10"/>
        <v>0</v>
      </c>
      <c r="L34" s="200">
        <f t="shared" si="10"/>
        <v>211017.22490706318</v>
      </c>
      <c r="M34" s="217">
        <f>SUM(M4:M33)</f>
        <v>120452.5</v>
      </c>
      <c r="N34" s="216"/>
    </row>
    <row r="35" spans="1:14" ht="14.25" customHeight="1">
      <c r="A35" s="197"/>
      <c r="B35" s="198"/>
      <c r="C35" s="197"/>
      <c r="D35" s="199"/>
      <c r="E35" s="197"/>
      <c r="F35" s="200"/>
      <c r="G35" s="189"/>
      <c r="H35" s="189"/>
      <c r="I35" s="211">
        <f t="shared" si="2"/>
        <v>0</v>
      </c>
      <c r="J35" s="189">
        <f t="shared" si="3"/>
        <v>0</v>
      </c>
      <c r="K35" s="189"/>
      <c r="L35" s="190">
        <f t="shared" si="4"/>
        <v>0</v>
      </c>
      <c r="M35" s="188"/>
      <c r="N35" s="188"/>
    </row>
    <row r="36" spans="1:14" ht="14.25" customHeight="1">
      <c r="A36" s="197"/>
      <c r="B36" s="198" t="s">
        <v>12</v>
      </c>
      <c r="C36" s="197"/>
      <c r="D36" s="199"/>
      <c r="E36" s="197"/>
      <c r="F36" s="200">
        <f>SUM(F34:F35)</f>
        <v>381869.72490706318</v>
      </c>
      <c r="G36" s="189"/>
      <c r="H36" s="189"/>
      <c r="I36" s="211">
        <f t="shared" si="2"/>
        <v>0</v>
      </c>
      <c r="J36" s="189">
        <f t="shared" si="3"/>
        <v>0</v>
      </c>
      <c r="K36" s="189"/>
      <c r="L36" s="190">
        <f t="shared" si="4"/>
        <v>0</v>
      </c>
      <c r="M36" s="188"/>
      <c r="N36" s="188"/>
    </row>
    <row r="37" spans="1:14" ht="14.25" customHeight="1">
      <c r="A37" s="183"/>
      <c r="C37" s="183"/>
      <c r="D37" s="184"/>
      <c r="F37" s="201"/>
    </row>
    <row r="38" spans="1:14" ht="14.25" customHeight="1">
      <c r="A38" s="183"/>
      <c r="C38" s="183"/>
      <c r="D38" s="184"/>
      <c r="F38" s="201"/>
    </row>
    <row r="39" spans="1:14" ht="14.25" customHeight="1">
      <c r="A39" s="183"/>
      <c r="C39" s="183"/>
      <c r="D39" s="184"/>
      <c r="F39" s="201"/>
    </row>
    <row r="40" spans="1:14" ht="14.25" customHeight="1">
      <c r="A40" s="183"/>
      <c r="C40" s="183"/>
      <c r="D40" s="184"/>
      <c r="F40" s="201"/>
    </row>
    <row r="41" spans="1:14" ht="14.25" customHeight="1">
      <c r="A41" s="183"/>
      <c r="C41" s="183"/>
      <c r="D41" s="184"/>
      <c r="F41" s="201"/>
    </row>
    <row r="42" spans="1:14" ht="14.25" customHeight="1">
      <c r="A42" s="183"/>
      <c r="C42" s="183"/>
      <c r="D42" s="184"/>
      <c r="F42" s="201"/>
    </row>
    <row r="43" spans="1:14" ht="14.25" customHeight="1">
      <c r="A43" s="183"/>
      <c r="C43" s="183"/>
      <c r="D43" s="184"/>
      <c r="F43" s="201"/>
    </row>
    <row r="44" spans="1:14" ht="14.25" customHeight="1">
      <c r="A44" s="183"/>
      <c r="C44" s="183"/>
      <c r="D44" s="184"/>
      <c r="F44" s="201"/>
    </row>
    <row r="45" spans="1:14" ht="14.25" customHeight="1">
      <c r="A45" s="183"/>
      <c r="C45" s="183"/>
      <c r="D45" s="184"/>
      <c r="F45" s="201"/>
    </row>
    <row r="46" spans="1:14" ht="14.25" customHeight="1">
      <c r="A46" s="183"/>
      <c r="C46" s="183"/>
      <c r="D46" s="184"/>
      <c r="F46" s="201"/>
    </row>
    <row r="47" spans="1:14" ht="14.25" customHeight="1">
      <c r="A47" s="183"/>
      <c r="C47" s="183"/>
      <c r="D47" s="184"/>
      <c r="F47" s="201"/>
    </row>
    <row r="48" spans="1:14" ht="14.25" customHeight="1">
      <c r="A48" s="183"/>
      <c r="C48" s="183"/>
      <c r="D48" s="184"/>
      <c r="F48" s="201"/>
    </row>
    <row r="49" spans="1:6" ht="14.25" customHeight="1">
      <c r="A49" s="183"/>
      <c r="C49" s="183"/>
      <c r="D49" s="184"/>
      <c r="F49" s="201"/>
    </row>
    <row r="50" spans="1:6" ht="14.25" customHeight="1">
      <c r="A50" s="183"/>
      <c r="C50" s="183"/>
      <c r="D50" s="184"/>
      <c r="F50" s="201"/>
    </row>
    <row r="51" spans="1:6" ht="14.25" customHeight="1">
      <c r="A51" s="183"/>
      <c r="C51" s="183"/>
      <c r="D51" s="184"/>
      <c r="F51" s="201"/>
    </row>
    <row r="52" spans="1:6" ht="14.25" customHeight="1">
      <c r="A52" s="183"/>
      <c r="C52" s="183"/>
      <c r="D52" s="184"/>
      <c r="F52" s="201"/>
    </row>
    <row r="53" spans="1:6" ht="14.25" customHeight="1">
      <c r="A53" s="183"/>
      <c r="C53" s="183"/>
      <c r="D53" s="184"/>
      <c r="F53" s="201"/>
    </row>
    <row r="54" spans="1:6" ht="14.25" customHeight="1">
      <c r="A54" s="183"/>
      <c r="C54" s="183"/>
      <c r="D54" s="184"/>
      <c r="F54" s="201"/>
    </row>
    <row r="55" spans="1:6" ht="14.25" customHeight="1">
      <c r="A55" s="183"/>
      <c r="C55" s="183"/>
      <c r="D55" s="184"/>
      <c r="F55" s="201"/>
    </row>
    <row r="56" spans="1:6" ht="14.25" customHeight="1">
      <c r="A56" s="183"/>
      <c r="C56" s="183"/>
      <c r="D56" s="184"/>
      <c r="F56" s="201"/>
    </row>
    <row r="57" spans="1:6" ht="14.25" customHeight="1">
      <c r="A57" s="183"/>
      <c r="C57" s="183"/>
      <c r="D57" s="184"/>
      <c r="F57" s="201"/>
    </row>
    <row r="58" spans="1:6" ht="14.25" customHeight="1">
      <c r="A58" s="183"/>
      <c r="C58" s="183"/>
      <c r="D58" s="184"/>
      <c r="F58" s="201"/>
    </row>
    <row r="59" spans="1:6" ht="14.25" customHeight="1">
      <c r="A59" s="183"/>
      <c r="C59" s="183"/>
      <c r="D59" s="184"/>
      <c r="F59" s="201"/>
    </row>
    <row r="60" spans="1:6" ht="14.25" customHeight="1">
      <c r="A60" s="183"/>
      <c r="C60" s="183"/>
      <c r="D60" s="184"/>
      <c r="F60" s="201"/>
    </row>
    <row r="61" spans="1:6" ht="14.25" customHeight="1">
      <c r="A61" s="183"/>
      <c r="C61" s="183"/>
      <c r="D61" s="184"/>
      <c r="F61" s="201"/>
    </row>
    <row r="62" spans="1:6" ht="14.25" customHeight="1">
      <c r="A62" s="183"/>
      <c r="C62" s="183"/>
      <c r="D62" s="184"/>
      <c r="F62" s="201"/>
    </row>
    <row r="63" spans="1:6" ht="14.25" customHeight="1">
      <c r="A63" s="183"/>
      <c r="C63" s="183"/>
      <c r="D63" s="184"/>
      <c r="F63" s="201"/>
    </row>
    <row r="64" spans="1:6" ht="14.25" customHeight="1">
      <c r="A64" s="183"/>
      <c r="C64" s="183"/>
      <c r="D64" s="184"/>
      <c r="F64" s="201"/>
    </row>
    <row r="65" spans="1:6" ht="14.25" customHeight="1">
      <c r="A65" s="183"/>
      <c r="C65" s="183"/>
      <c r="D65" s="184"/>
      <c r="F65" s="201"/>
    </row>
    <row r="66" spans="1:6" ht="14.25" customHeight="1">
      <c r="A66" s="183"/>
      <c r="C66" s="183"/>
      <c r="D66" s="184"/>
      <c r="F66" s="201"/>
    </row>
    <row r="67" spans="1:6" ht="14.25" customHeight="1">
      <c r="A67" s="183"/>
      <c r="C67" s="183"/>
      <c r="D67" s="184"/>
      <c r="F67" s="201"/>
    </row>
    <row r="68" spans="1:6" ht="14.25" customHeight="1">
      <c r="A68" s="183"/>
      <c r="C68" s="183"/>
      <c r="D68" s="184"/>
      <c r="F68" s="201"/>
    </row>
    <row r="69" spans="1:6" ht="14.25" customHeight="1">
      <c r="A69" s="183"/>
      <c r="C69" s="183"/>
      <c r="D69" s="184"/>
      <c r="F69" s="201"/>
    </row>
    <row r="70" spans="1:6" ht="14.25" customHeight="1">
      <c r="A70" s="183"/>
      <c r="C70" s="183"/>
      <c r="D70" s="184"/>
      <c r="F70" s="201"/>
    </row>
    <row r="71" spans="1:6" ht="14.25" customHeight="1">
      <c r="A71" s="183"/>
      <c r="C71" s="183"/>
      <c r="D71" s="184"/>
      <c r="F71" s="201"/>
    </row>
    <row r="72" spans="1:6" ht="14.25" customHeight="1">
      <c r="A72" s="183"/>
      <c r="C72" s="183"/>
      <c r="D72" s="184"/>
      <c r="F72" s="201"/>
    </row>
    <row r="73" spans="1:6" ht="14.25" customHeight="1">
      <c r="A73" s="183"/>
      <c r="C73" s="183"/>
      <c r="D73" s="184"/>
      <c r="F73" s="201"/>
    </row>
    <row r="74" spans="1:6" ht="14.25" customHeight="1">
      <c r="A74" s="183"/>
      <c r="C74" s="183"/>
      <c r="D74" s="184"/>
      <c r="F74" s="201"/>
    </row>
    <row r="75" spans="1:6" ht="14.25" customHeight="1">
      <c r="A75" s="183"/>
      <c r="C75" s="183"/>
      <c r="D75" s="184"/>
      <c r="F75" s="201"/>
    </row>
    <row r="76" spans="1:6" ht="14.25" customHeight="1">
      <c r="A76" s="183"/>
      <c r="C76" s="183"/>
      <c r="D76" s="184"/>
      <c r="F76" s="201"/>
    </row>
    <row r="77" spans="1:6" ht="14.25" customHeight="1">
      <c r="A77" s="183"/>
      <c r="C77" s="183"/>
      <c r="D77" s="184"/>
      <c r="F77" s="201"/>
    </row>
    <row r="78" spans="1:6" ht="14.25" customHeight="1">
      <c r="A78" s="183"/>
      <c r="C78" s="183"/>
      <c r="D78" s="184"/>
      <c r="F78" s="201"/>
    </row>
    <row r="79" spans="1:6" ht="14.25" customHeight="1">
      <c r="A79" s="183"/>
      <c r="C79" s="183"/>
      <c r="D79" s="184"/>
      <c r="F79" s="201"/>
    </row>
    <row r="80" spans="1:6" ht="14.25" customHeight="1">
      <c r="A80" s="183"/>
      <c r="C80" s="183"/>
      <c r="D80" s="184"/>
      <c r="F80" s="201"/>
    </row>
    <row r="81" spans="1:6" ht="14.25" customHeight="1">
      <c r="A81" s="183"/>
      <c r="C81" s="183"/>
      <c r="D81" s="184"/>
      <c r="F81" s="201"/>
    </row>
    <row r="82" spans="1:6" ht="14.25" customHeight="1">
      <c r="A82" s="183"/>
      <c r="C82" s="183"/>
      <c r="D82" s="184"/>
      <c r="F82" s="201"/>
    </row>
    <row r="83" spans="1:6" ht="14.25" customHeight="1">
      <c r="A83" s="183"/>
      <c r="C83" s="183"/>
      <c r="D83" s="184"/>
      <c r="F83" s="201"/>
    </row>
    <row r="84" spans="1:6" ht="14.25" customHeight="1">
      <c r="A84" s="183"/>
      <c r="C84" s="183"/>
      <c r="D84" s="184"/>
      <c r="F84" s="201"/>
    </row>
    <row r="85" spans="1:6" ht="14.25" customHeight="1">
      <c r="A85" s="183"/>
      <c r="C85" s="183"/>
      <c r="D85" s="184"/>
      <c r="F85" s="201"/>
    </row>
    <row r="86" spans="1:6" ht="14.25" customHeight="1">
      <c r="A86" s="183"/>
      <c r="C86" s="183"/>
      <c r="D86" s="184"/>
      <c r="F86" s="201"/>
    </row>
    <row r="87" spans="1:6" ht="14.25" customHeight="1">
      <c r="A87" s="183"/>
      <c r="C87" s="183"/>
      <c r="D87" s="184"/>
      <c r="F87" s="201"/>
    </row>
    <row r="88" spans="1:6" ht="14.25" customHeight="1">
      <c r="A88" s="183"/>
      <c r="C88" s="183"/>
      <c r="D88" s="184"/>
      <c r="F88" s="201"/>
    </row>
    <row r="89" spans="1:6" ht="14.25" customHeight="1">
      <c r="A89" s="183"/>
      <c r="C89" s="183"/>
      <c r="D89" s="184"/>
      <c r="F89" s="201"/>
    </row>
    <row r="90" spans="1:6" ht="14.25" customHeight="1">
      <c r="A90" s="183"/>
      <c r="C90" s="183"/>
      <c r="D90" s="184"/>
      <c r="F90" s="201"/>
    </row>
    <row r="91" spans="1:6" ht="14.25" customHeight="1">
      <c r="A91" s="183"/>
      <c r="C91" s="183"/>
      <c r="D91" s="184"/>
      <c r="F91" s="201"/>
    </row>
    <row r="92" spans="1:6" ht="14.25" customHeight="1">
      <c r="A92" s="183"/>
      <c r="C92" s="183"/>
      <c r="D92" s="184"/>
      <c r="F92" s="201"/>
    </row>
    <row r="93" spans="1:6" ht="14.25" customHeight="1">
      <c r="A93" s="183"/>
      <c r="C93" s="183"/>
      <c r="D93" s="184"/>
      <c r="F93" s="201"/>
    </row>
    <row r="94" spans="1:6" ht="14.25" customHeight="1">
      <c r="A94" s="183"/>
      <c r="C94" s="183"/>
      <c r="D94" s="184"/>
      <c r="F94" s="201"/>
    </row>
    <row r="95" spans="1:6" ht="14.25" customHeight="1">
      <c r="A95" s="183"/>
      <c r="C95" s="183"/>
      <c r="D95" s="184"/>
      <c r="F95" s="201"/>
    </row>
    <row r="96" spans="1:6" ht="14.25" customHeight="1">
      <c r="A96" s="183"/>
      <c r="C96" s="183"/>
      <c r="D96" s="184"/>
      <c r="F96" s="201"/>
    </row>
    <row r="97" spans="1:6" ht="14.25" customHeight="1">
      <c r="A97" s="183"/>
      <c r="C97" s="183"/>
      <c r="D97" s="184"/>
      <c r="F97" s="201"/>
    </row>
    <row r="98" spans="1:6" ht="14.25" customHeight="1">
      <c r="A98" s="183"/>
      <c r="C98" s="183"/>
      <c r="D98" s="184"/>
      <c r="F98" s="201"/>
    </row>
    <row r="99" spans="1:6" ht="14.25" customHeight="1">
      <c r="A99" s="183"/>
      <c r="C99" s="183"/>
      <c r="D99" s="184"/>
      <c r="F99" s="201"/>
    </row>
    <row r="100" spans="1:6" ht="14.25" customHeight="1">
      <c r="A100" s="183"/>
      <c r="C100" s="183"/>
      <c r="D100" s="184"/>
      <c r="F100" s="201"/>
    </row>
    <row r="101" spans="1:6" ht="14.25" customHeight="1">
      <c r="A101" s="183"/>
      <c r="C101" s="183"/>
      <c r="D101" s="184"/>
      <c r="F101" s="201"/>
    </row>
    <row r="102" spans="1:6" ht="14.25" customHeight="1">
      <c r="A102" s="183"/>
      <c r="C102" s="183"/>
      <c r="D102" s="184"/>
      <c r="F102" s="201"/>
    </row>
    <row r="103" spans="1:6" ht="14.25" customHeight="1">
      <c r="A103" s="183"/>
      <c r="C103" s="183"/>
      <c r="D103" s="184"/>
      <c r="F103" s="201"/>
    </row>
  </sheetData>
  <mergeCells count="2">
    <mergeCell ref="G2:I2"/>
    <mergeCell ref="J2:L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N56"/>
  <sheetViews>
    <sheetView showGridLines="0" zoomScale="74" zoomScaleNormal="100" workbookViewId="0">
      <selection activeCell="H13" sqref="H13"/>
    </sheetView>
  </sheetViews>
  <sheetFormatPr defaultColWidth="16.140625" defaultRowHeight="14.25"/>
  <cols>
    <col min="1" max="1" width="8" style="65" customWidth="1"/>
    <col min="2" max="2" width="45.7109375" style="65" bestFit="1" customWidth="1"/>
    <col min="3" max="3" width="10.7109375" style="65" customWidth="1"/>
    <col min="4" max="4" width="10.140625" style="65" bestFit="1" customWidth="1"/>
    <col min="5" max="5" width="12" style="65" bestFit="1" customWidth="1"/>
    <col min="6" max="6" width="10" style="65" bestFit="1" customWidth="1"/>
    <col min="7" max="7" width="7" style="65" bestFit="1" customWidth="1"/>
    <col min="8" max="8" width="16.140625" style="65"/>
    <col min="9" max="9" width="8.28515625" style="119" bestFit="1" customWidth="1"/>
    <col min="10" max="10" width="16.140625" style="66"/>
    <col min="11" max="11" width="14.140625" style="66" customWidth="1"/>
    <col min="12" max="12" width="11.42578125" style="66" customWidth="1"/>
    <col min="13" max="13" width="21.140625" style="65" customWidth="1"/>
    <col min="14" max="14" width="44.140625" style="65" customWidth="1"/>
    <col min="15" max="16384" width="16.140625" style="65"/>
  </cols>
  <sheetData>
    <row r="4" spans="1:14" ht="15">
      <c r="A4" s="142" t="s">
        <v>40</v>
      </c>
      <c r="B4" s="143"/>
      <c r="C4" s="143"/>
      <c r="D4" s="143"/>
      <c r="E4" s="143"/>
      <c r="F4" s="143"/>
      <c r="G4" s="143"/>
      <c r="H4" s="143"/>
      <c r="I4" s="144" t="s">
        <v>146</v>
      </c>
      <c r="J4" s="145">
        <v>45230</v>
      </c>
      <c r="K4" s="146"/>
      <c r="L4" s="146"/>
      <c r="M4" s="147"/>
      <c r="N4" s="147"/>
    </row>
    <row r="5" spans="1:14" ht="15">
      <c r="A5" s="148" t="s">
        <v>41</v>
      </c>
      <c r="B5" s="148" t="s">
        <v>42</v>
      </c>
      <c r="C5" s="148" t="s">
        <v>109</v>
      </c>
      <c r="D5" s="148" t="s">
        <v>43</v>
      </c>
      <c r="E5" s="148" t="s">
        <v>44</v>
      </c>
      <c r="F5" s="148" t="s">
        <v>45</v>
      </c>
      <c r="G5" s="149" t="s">
        <v>13</v>
      </c>
      <c r="H5" s="148" t="s">
        <v>14</v>
      </c>
      <c r="I5" s="149" t="s">
        <v>141</v>
      </c>
      <c r="J5" s="150" t="s">
        <v>2</v>
      </c>
      <c r="K5" s="151" t="s">
        <v>147</v>
      </c>
      <c r="L5" s="151" t="s">
        <v>148</v>
      </c>
      <c r="M5" s="152" t="s">
        <v>154</v>
      </c>
      <c r="N5" s="179" t="s">
        <v>160</v>
      </c>
    </row>
    <row r="6" spans="1:14" ht="15">
      <c r="A6" s="153" t="s">
        <v>121</v>
      </c>
      <c r="B6" s="153"/>
      <c r="C6" s="154"/>
      <c r="D6" s="154"/>
      <c r="E6" s="154"/>
      <c r="F6" s="154"/>
      <c r="G6" s="155"/>
      <c r="H6" s="154"/>
      <c r="I6" s="156"/>
      <c r="J6" s="157"/>
      <c r="K6" s="146"/>
      <c r="L6" s="146"/>
      <c r="M6" s="147"/>
      <c r="N6" s="179"/>
    </row>
    <row r="7" spans="1:14" s="120" customFormat="1">
      <c r="A7" s="158">
        <v>1</v>
      </c>
      <c r="B7" s="159" t="s">
        <v>134</v>
      </c>
      <c r="C7" s="158" t="s">
        <v>144</v>
      </c>
      <c r="D7" s="158"/>
      <c r="E7" s="158"/>
      <c r="F7" s="158"/>
      <c r="G7" s="158"/>
      <c r="H7" s="158"/>
      <c r="I7" s="158">
        <v>2500</v>
      </c>
      <c r="J7" s="160">
        <f>I7</f>
        <v>2500</v>
      </c>
      <c r="K7" s="161"/>
      <c r="L7" s="161">
        <f>J7</f>
        <v>2500</v>
      </c>
      <c r="M7" s="162"/>
      <c r="N7" s="180"/>
    </row>
    <row r="8" spans="1:14" s="119" customFormat="1" ht="28.5">
      <c r="A8" s="158">
        <v>2</v>
      </c>
      <c r="B8" s="163" t="s">
        <v>122</v>
      </c>
      <c r="C8" s="164">
        <v>1</v>
      </c>
      <c r="D8" s="158">
        <v>1450</v>
      </c>
      <c r="E8" s="158">
        <v>30</v>
      </c>
      <c r="F8" s="158"/>
      <c r="G8" s="158" t="s">
        <v>138</v>
      </c>
      <c r="H8" s="165">
        <f>D8/10^3</f>
        <v>1.45</v>
      </c>
      <c r="I8" s="158">
        <v>5412</v>
      </c>
      <c r="J8" s="160">
        <f>I8*H8</f>
        <v>7847.4</v>
      </c>
      <c r="K8" s="160">
        <f>J8</f>
        <v>7847.4</v>
      </c>
      <c r="L8" s="160"/>
      <c r="M8" s="158" t="s">
        <v>155</v>
      </c>
      <c r="N8" s="181"/>
    </row>
    <row r="9" spans="1:14" s="120" customFormat="1">
      <c r="A9" s="158">
        <v>3</v>
      </c>
      <c r="B9" s="159" t="s">
        <v>123</v>
      </c>
      <c r="C9" s="158">
        <v>1</v>
      </c>
      <c r="D9" s="158">
        <v>860</v>
      </c>
      <c r="E9" s="158">
        <v>220</v>
      </c>
      <c r="F9" s="158"/>
      <c r="G9" s="158" t="s">
        <v>88</v>
      </c>
      <c r="H9" s="165">
        <f>PRODUCT(C9:F9)/10^6</f>
        <v>0.18920000000000001</v>
      </c>
      <c r="I9" s="158">
        <v>13450</v>
      </c>
      <c r="J9" s="160">
        <f>I9*H9</f>
        <v>2544.7400000000002</v>
      </c>
      <c r="K9" s="161"/>
      <c r="L9" s="161">
        <f>J9</f>
        <v>2544.7400000000002</v>
      </c>
      <c r="M9" s="162"/>
      <c r="N9" s="180"/>
    </row>
    <row r="10" spans="1:14" s="120" customFormat="1">
      <c r="A10" s="158"/>
      <c r="B10" s="159"/>
      <c r="C10" s="158"/>
      <c r="D10" s="158"/>
      <c r="E10" s="158"/>
      <c r="F10" s="158"/>
      <c r="G10" s="158"/>
      <c r="H10" s="158"/>
      <c r="I10" s="158"/>
      <c r="J10" s="160"/>
      <c r="K10" s="161"/>
      <c r="L10" s="161"/>
      <c r="M10" s="162"/>
      <c r="N10" s="180"/>
    </row>
    <row r="11" spans="1:14" s="120" customFormat="1" ht="28.5">
      <c r="A11" s="158">
        <v>4</v>
      </c>
      <c r="B11" s="163" t="s">
        <v>130</v>
      </c>
      <c r="C11" s="164">
        <v>1</v>
      </c>
      <c r="D11" s="158">
        <v>1960</v>
      </c>
      <c r="E11" s="158">
        <v>960</v>
      </c>
      <c r="F11" s="158"/>
      <c r="G11" s="158"/>
      <c r="H11" s="166">
        <f>PRODUCT(C11:F11)/10^6</f>
        <v>1.8815999999999999</v>
      </c>
      <c r="I11" s="158"/>
      <c r="J11" s="160"/>
      <c r="K11" s="161"/>
      <c r="L11" s="161"/>
      <c r="M11" s="162"/>
      <c r="N11" s="180"/>
    </row>
    <row r="12" spans="1:14" s="120" customFormat="1">
      <c r="A12" s="158"/>
      <c r="B12" s="159"/>
      <c r="C12" s="158">
        <v>1</v>
      </c>
      <c r="D12" s="158">
        <v>1730</v>
      </c>
      <c r="E12" s="158">
        <v>965</v>
      </c>
      <c r="F12" s="158"/>
      <c r="G12" s="158"/>
      <c r="H12" s="166">
        <f t="shared" ref="H12:H13" si="0">PRODUCT(C12:F12)/10^6</f>
        <v>1.6694500000000001</v>
      </c>
      <c r="I12" s="158"/>
      <c r="J12" s="160"/>
      <c r="K12" s="161"/>
      <c r="L12" s="161"/>
      <c r="M12" s="162"/>
      <c r="N12" s="180"/>
    </row>
    <row r="13" spans="1:14" s="120" customFormat="1">
      <c r="A13" s="158"/>
      <c r="B13" s="159"/>
      <c r="C13" s="158">
        <v>1</v>
      </c>
      <c r="D13" s="158">
        <v>1960</v>
      </c>
      <c r="E13" s="158">
        <v>175</v>
      </c>
      <c r="F13" s="158"/>
      <c r="G13" s="158"/>
      <c r="H13" s="166">
        <f t="shared" si="0"/>
        <v>0.34300000000000003</v>
      </c>
      <c r="I13" s="158"/>
      <c r="J13" s="160"/>
      <c r="K13" s="161"/>
      <c r="L13" s="161"/>
      <c r="M13" s="162"/>
      <c r="N13" s="180"/>
    </row>
    <row r="14" spans="1:14" s="120" customFormat="1" ht="57">
      <c r="A14" s="158"/>
      <c r="B14" s="159"/>
      <c r="C14" s="158"/>
      <c r="D14" s="158"/>
      <c r="E14" s="158"/>
      <c r="F14" s="158"/>
      <c r="G14" s="158" t="s">
        <v>88</v>
      </c>
      <c r="H14" s="165">
        <f>SUM(H11:H13)</f>
        <v>3.89405</v>
      </c>
      <c r="I14" s="158">
        <v>13450</v>
      </c>
      <c r="J14" s="160">
        <f>I14*H14</f>
        <v>52374.972500000003</v>
      </c>
      <c r="K14" s="161">
        <f>J14</f>
        <v>52374.972500000003</v>
      </c>
      <c r="L14" s="161"/>
      <c r="M14" s="167" t="s">
        <v>156</v>
      </c>
      <c r="N14" s="182" t="s">
        <v>159</v>
      </c>
    </row>
    <row r="15" spans="1:14" s="120" customFormat="1">
      <c r="A15" s="158"/>
      <c r="B15" s="159"/>
      <c r="C15" s="158"/>
      <c r="D15" s="158"/>
      <c r="E15" s="158"/>
      <c r="F15" s="158"/>
      <c r="G15" s="158"/>
      <c r="H15" s="165"/>
      <c r="I15" s="158"/>
      <c r="J15" s="160"/>
      <c r="K15" s="161"/>
      <c r="L15" s="161"/>
      <c r="M15" s="162"/>
      <c r="N15" s="180"/>
    </row>
    <row r="16" spans="1:14" s="120" customFormat="1" ht="28.5">
      <c r="A16" s="158">
        <v>5</v>
      </c>
      <c r="B16" s="163" t="s">
        <v>143</v>
      </c>
      <c r="C16" s="158">
        <v>1</v>
      </c>
      <c r="D16" s="158">
        <v>2900</v>
      </c>
      <c r="E16" s="158"/>
      <c r="F16" s="158"/>
      <c r="G16" s="158" t="s">
        <v>138</v>
      </c>
      <c r="H16" s="165">
        <f>D16/10^3</f>
        <v>2.9</v>
      </c>
      <c r="I16" s="158">
        <v>3300</v>
      </c>
      <c r="J16" s="160">
        <f>I16*H16</f>
        <v>9570</v>
      </c>
      <c r="K16" s="161">
        <f>J16</f>
        <v>9570</v>
      </c>
      <c r="L16" s="161"/>
      <c r="M16" s="162" t="s">
        <v>158</v>
      </c>
      <c r="N16" s="180"/>
    </row>
    <row r="17" spans="1:14" s="120" customFormat="1">
      <c r="A17" s="158"/>
      <c r="B17" s="159"/>
      <c r="C17" s="158"/>
      <c r="D17" s="158"/>
      <c r="E17" s="158"/>
      <c r="F17" s="158"/>
      <c r="G17" s="158"/>
      <c r="H17" s="165"/>
      <c r="I17" s="158"/>
      <c r="J17" s="160"/>
      <c r="K17" s="161"/>
      <c r="L17" s="161"/>
      <c r="M17" s="162"/>
      <c r="N17" s="180"/>
    </row>
    <row r="18" spans="1:14" s="120" customFormat="1" ht="28.5">
      <c r="A18" s="158">
        <v>6</v>
      </c>
      <c r="B18" s="163" t="s">
        <v>124</v>
      </c>
      <c r="C18" s="158">
        <v>1</v>
      </c>
      <c r="D18" s="158">
        <v>1730</v>
      </c>
      <c r="E18" s="158">
        <v>965</v>
      </c>
      <c r="F18" s="158"/>
      <c r="G18" s="158" t="s">
        <v>88</v>
      </c>
      <c r="H18" s="165">
        <f t="shared" ref="H18:H25" si="1">PRODUCT(C18:F18)/10^6</f>
        <v>1.6694500000000001</v>
      </c>
      <c r="I18" s="158">
        <v>538</v>
      </c>
      <c r="J18" s="160">
        <f>I18*H18</f>
        <v>898.16410000000008</v>
      </c>
      <c r="K18" s="161"/>
      <c r="L18" s="161">
        <f t="shared" ref="L18:L23" si="2">J18</f>
        <v>898.16410000000008</v>
      </c>
      <c r="M18" s="162"/>
      <c r="N18" s="180"/>
    </row>
    <row r="19" spans="1:14" s="120" customFormat="1">
      <c r="A19" s="158">
        <v>7</v>
      </c>
      <c r="B19" s="159" t="s">
        <v>137</v>
      </c>
      <c r="C19" s="158">
        <v>2</v>
      </c>
      <c r="D19" s="158">
        <v>1250</v>
      </c>
      <c r="E19" s="158">
        <v>800</v>
      </c>
      <c r="F19" s="158"/>
      <c r="G19" s="158" t="s">
        <v>88</v>
      </c>
      <c r="H19" s="165">
        <f t="shared" si="1"/>
        <v>2</v>
      </c>
      <c r="I19" s="158">
        <v>2690</v>
      </c>
      <c r="J19" s="160">
        <f>I19*H19</f>
        <v>5380</v>
      </c>
      <c r="K19" s="161"/>
      <c r="L19" s="161">
        <f t="shared" si="2"/>
        <v>5380</v>
      </c>
      <c r="M19" s="162"/>
      <c r="N19" s="180"/>
    </row>
    <row r="20" spans="1:14" s="120" customFormat="1">
      <c r="A20" s="158">
        <v>8</v>
      </c>
      <c r="B20" s="159" t="s">
        <v>145</v>
      </c>
      <c r="C20" s="158">
        <v>1</v>
      </c>
      <c r="D20" s="158">
        <v>1050</v>
      </c>
      <c r="E20" s="158"/>
      <c r="F20" s="158"/>
      <c r="G20" s="158" t="s">
        <v>138</v>
      </c>
      <c r="H20" s="165">
        <f>PRODUCT(C20:F20)/10^3</f>
        <v>1.05</v>
      </c>
      <c r="I20" s="158">
        <v>264</v>
      </c>
      <c r="J20" s="160">
        <f>I20*H20</f>
        <v>277.2</v>
      </c>
      <c r="K20" s="161"/>
      <c r="L20" s="161">
        <f t="shared" si="2"/>
        <v>277.2</v>
      </c>
      <c r="M20" s="162"/>
      <c r="N20" s="180"/>
    </row>
    <row r="21" spans="1:14" s="120" customFormat="1" ht="28.5">
      <c r="A21" s="158">
        <v>9</v>
      </c>
      <c r="B21" s="163" t="s">
        <v>126</v>
      </c>
      <c r="C21" s="158" t="s">
        <v>144</v>
      </c>
      <c r="D21" s="158"/>
      <c r="E21" s="158"/>
      <c r="F21" s="158"/>
      <c r="G21" s="158"/>
      <c r="H21" s="158"/>
      <c r="I21" s="158">
        <v>2500</v>
      </c>
      <c r="J21" s="160">
        <v>2500</v>
      </c>
      <c r="K21" s="161"/>
      <c r="L21" s="161">
        <f t="shared" si="2"/>
        <v>2500</v>
      </c>
      <c r="M21" s="162"/>
      <c r="N21" s="180"/>
    </row>
    <row r="22" spans="1:14" s="120" customFormat="1">
      <c r="A22" s="158">
        <v>10</v>
      </c>
      <c r="B22" s="159" t="s">
        <v>136</v>
      </c>
      <c r="C22" s="158">
        <v>2</v>
      </c>
      <c r="D22" s="158">
        <v>960</v>
      </c>
      <c r="E22" s="158">
        <v>820</v>
      </c>
      <c r="F22" s="158"/>
      <c r="G22" s="158" t="s">
        <v>88</v>
      </c>
      <c r="H22" s="165">
        <f t="shared" si="1"/>
        <v>1.5744</v>
      </c>
      <c r="I22" s="158">
        <v>2690</v>
      </c>
      <c r="J22" s="160">
        <f>I22*H22</f>
        <v>4235.1360000000004</v>
      </c>
      <c r="K22" s="161"/>
      <c r="L22" s="161">
        <f t="shared" si="2"/>
        <v>4235.1360000000004</v>
      </c>
      <c r="M22" s="162"/>
      <c r="N22" s="180"/>
    </row>
    <row r="23" spans="1:14">
      <c r="A23" s="168">
        <v>11</v>
      </c>
      <c r="B23" s="169" t="s">
        <v>127</v>
      </c>
      <c r="C23" s="158" t="s">
        <v>144</v>
      </c>
      <c r="D23" s="158"/>
      <c r="E23" s="158"/>
      <c r="F23" s="158"/>
      <c r="G23" s="158"/>
      <c r="H23" s="158"/>
      <c r="I23" s="158">
        <v>10000</v>
      </c>
      <c r="J23" s="170">
        <v>10000</v>
      </c>
      <c r="K23" s="146"/>
      <c r="L23" s="146">
        <f t="shared" si="2"/>
        <v>10000</v>
      </c>
      <c r="M23" s="147"/>
      <c r="N23" s="179"/>
    </row>
    <row r="24" spans="1:14">
      <c r="A24" s="168">
        <v>12</v>
      </c>
      <c r="B24" s="169" t="s">
        <v>128</v>
      </c>
      <c r="C24" s="158">
        <v>1</v>
      </c>
      <c r="D24" s="158">
        <v>1500</v>
      </c>
      <c r="E24" s="158">
        <v>530</v>
      </c>
      <c r="F24" s="158"/>
      <c r="G24" s="158" t="s">
        <v>88</v>
      </c>
      <c r="H24" s="165">
        <f t="shared" si="1"/>
        <v>0.79500000000000004</v>
      </c>
      <c r="I24" s="158">
        <v>13450</v>
      </c>
      <c r="J24" s="160">
        <f>I24*H24</f>
        <v>10692.75</v>
      </c>
      <c r="K24" s="146">
        <f>J24</f>
        <v>10692.75</v>
      </c>
      <c r="L24" s="146"/>
      <c r="M24" s="147" t="s">
        <v>157</v>
      </c>
      <c r="N24" s="179"/>
    </row>
    <row r="25" spans="1:14" ht="28.5">
      <c r="A25" s="168">
        <v>13</v>
      </c>
      <c r="B25" s="171" t="s">
        <v>129</v>
      </c>
      <c r="C25" s="158">
        <v>1</v>
      </c>
      <c r="D25" s="158">
        <v>1965</v>
      </c>
      <c r="E25" s="158">
        <v>135</v>
      </c>
      <c r="F25" s="158"/>
      <c r="G25" s="158" t="s">
        <v>88</v>
      </c>
      <c r="H25" s="165">
        <f t="shared" si="1"/>
        <v>0.26527499999999998</v>
      </c>
      <c r="I25" s="158">
        <v>13450</v>
      </c>
      <c r="J25" s="160">
        <f>I25*H25</f>
        <v>3567.9487499999996</v>
      </c>
      <c r="K25" s="146">
        <f>J25</f>
        <v>3567.9487499999996</v>
      </c>
      <c r="L25" s="146"/>
      <c r="M25" s="147" t="s">
        <v>157</v>
      </c>
      <c r="N25" s="179"/>
    </row>
    <row r="26" spans="1:14">
      <c r="A26" s="168"/>
      <c r="B26" s="169"/>
      <c r="C26" s="158"/>
      <c r="D26" s="158"/>
      <c r="E26" s="158"/>
      <c r="F26" s="158"/>
      <c r="G26" s="158"/>
      <c r="H26" s="165"/>
      <c r="I26" s="158"/>
      <c r="J26" s="170"/>
      <c r="K26" s="146"/>
      <c r="L26" s="146"/>
      <c r="M26" s="147"/>
      <c r="N26" s="179"/>
    </row>
    <row r="27" spans="1:14" ht="28.5">
      <c r="A27" s="158">
        <v>14</v>
      </c>
      <c r="B27" s="171" t="s">
        <v>131</v>
      </c>
      <c r="C27" s="158">
        <v>1</v>
      </c>
      <c r="D27" s="158">
        <v>1525</v>
      </c>
      <c r="E27" s="158">
        <v>480</v>
      </c>
      <c r="F27" s="158"/>
      <c r="G27" s="158"/>
      <c r="H27" s="166">
        <f t="shared" ref="H27:H28" si="3">PRODUCT(C27:F27)/10^6</f>
        <v>0.73199999999999998</v>
      </c>
      <c r="I27" s="158"/>
      <c r="J27" s="170"/>
      <c r="K27" s="146"/>
      <c r="L27" s="146"/>
      <c r="M27" s="147"/>
      <c r="N27" s="179"/>
    </row>
    <row r="28" spans="1:14">
      <c r="A28" s="168"/>
      <c r="B28" s="169"/>
      <c r="C28" s="158">
        <v>1</v>
      </c>
      <c r="D28" s="158">
        <v>1525</v>
      </c>
      <c r="E28" s="158">
        <v>410</v>
      </c>
      <c r="F28" s="158"/>
      <c r="G28" s="158"/>
      <c r="H28" s="166">
        <f t="shared" si="3"/>
        <v>0.62524999999999997</v>
      </c>
      <c r="I28" s="158"/>
      <c r="J28" s="170"/>
      <c r="K28" s="146"/>
      <c r="L28" s="146"/>
      <c r="M28" s="147"/>
      <c r="N28" s="179"/>
    </row>
    <row r="29" spans="1:14">
      <c r="A29" s="168"/>
      <c r="B29" s="169"/>
      <c r="C29" s="158"/>
      <c r="D29" s="158"/>
      <c r="E29" s="158"/>
      <c r="F29" s="158"/>
      <c r="G29" s="158" t="s">
        <v>88</v>
      </c>
      <c r="H29" s="165">
        <f>SUM(H27:H28)</f>
        <v>1.3572500000000001</v>
      </c>
      <c r="I29" s="158">
        <v>16140</v>
      </c>
      <c r="J29" s="160">
        <f>I29*H29</f>
        <v>21906.014999999999</v>
      </c>
      <c r="K29" s="146">
        <f>J29</f>
        <v>21906.014999999999</v>
      </c>
      <c r="L29" s="146"/>
      <c r="M29" s="147" t="s">
        <v>157</v>
      </c>
      <c r="N29" s="179"/>
    </row>
    <row r="30" spans="1:14">
      <c r="A30" s="168"/>
      <c r="B30" s="169"/>
      <c r="C30" s="158"/>
      <c r="D30" s="158"/>
      <c r="E30" s="158"/>
      <c r="F30" s="158"/>
      <c r="G30" s="158"/>
      <c r="H30" s="165"/>
      <c r="I30" s="158"/>
      <c r="J30" s="170"/>
      <c r="K30" s="146"/>
      <c r="L30" s="146"/>
      <c r="M30" s="147"/>
      <c r="N30" s="179"/>
    </row>
    <row r="31" spans="1:14">
      <c r="A31" s="168">
        <v>15</v>
      </c>
      <c r="B31" s="169" t="s">
        <v>140</v>
      </c>
      <c r="C31" s="158">
        <v>1</v>
      </c>
      <c r="D31" s="158">
        <v>2000</v>
      </c>
      <c r="E31" s="158"/>
      <c r="F31" s="158"/>
      <c r="G31" s="158" t="s">
        <v>138</v>
      </c>
      <c r="H31" s="165">
        <f>PRODUCT(C31:F31)/10^3</f>
        <v>2</v>
      </c>
      <c r="I31" s="158">
        <v>1155</v>
      </c>
      <c r="J31" s="160">
        <f>I31*H31</f>
        <v>2310</v>
      </c>
      <c r="K31" s="146">
        <f>J31</f>
        <v>2310</v>
      </c>
      <c r="L31" s="146"/>
      <c r="M31" s="147" t="s">
        <v>158</v>
      </c>
      <c r="N31" s="179"/>
    </row>
    <row r="32" spans="1:14">
      <c r="A32" s="168"/>
      <c r="B32" s="169"/>
      <c r="C32" s="158"/>
      <c r="D32" s="158"/>
      <c r="E32" s="158"/>
      <c r="F32" s="158"/>
      <c r="G32" s="158"/>
      <c r="H32" s="165"/>
      <c r="I32" s="158"/>
      <c r="J32" s="170"/>
      <c r="K32" s="146"/>
      <c r="L32" s="146"/>
      <c r="M32" s="147"/>
      <c r="N32" s="179"/>
    </row>
    <row r="33" spans="1:14">
      <c r="A33" s="168">
        <v>16</v>
      </c>
      <c r="B33" s="169" t="s">
        <v>139</v>
      </c>
      <c r="C33" s="158">
        <v>1</v>
      </c>
      <c r="D33" s="158">
        <v>900</v>
      </c>
      <c r="E33" s="158"/>
      <c r="F33" s="158"/>
      <c r="G33" s="158"/>
      <c r="H33" s="166">
        <f>PRODUCT(C33:F33)/10^3</f>
        <v>0.9</v>
      </c>
      <c r="I33" s="158"/>
      <c r="J33" s="170"/>
      <c r="K33" s="146"/>
      <c r="L33" s="146"/>
      <c r="M33" s="147"/>
      <c r="N33" s="179"/>
    </row>
    <row r="34" spans="1:14">
      <c r="A34" s="168"/>
      <c r="B34" s="169"/>
      <c r="C34" s="158">
        <v>1</v>
      </c>
      <c r="D34" s="158">
        <v>800</v>
      </c>
      <c r="E34" s="158"/>
      <c r="F34" s="158"/>
      <c r="G34" s="158"/>
      <c r="H34" s="166">
        <f>PRODUCT(C34:F34)/10^3</f>
        <v>0.8</v>
      </c>
      <c r="I34" s="158"/>
      <c r="J34" s="170"/>
      <c r="K34" s="146"/>
      <c r="L34" s="146"/>
      <c r="M34" s="147"/>
      <c r="N34" s="179"/>
    </row>
    <row r="35" spans="1:14">
      <c r="A35" s="168"/>
      <c r="B35" s="169"/>
      <c r="C35" s="158"/>
      <c r="D35" s="158"/>
      <c r="E35" s="158"/>
      <c r="F35" s="158"/>
      <c r="G35" s="158" t="s">
        <v>138</v>
      </c>
      <c r="H35" s="165">
        <f>SUM(H33:H34)</f>
        <v>1.7000000000000002</v>
      </c>
      <c r="I35" s="158">
        <v>1155</v>
      </c>
      <c r="J35" s="160">
        <f>I35*H35</f>
        <v>1963.5000000000002</v>
      </c>
      <c r="K35" s="146">
        <f>J35</f>
        <v>1963.5000000000002</v>
      </c>
      <c r="L35" s="146"/>
      <c r="M35" s="147" t="s">
        <v>158</v>
      </c>
      <c r="N35" s="179"/>
    </row>
    <row r="36" spans="1:14">
      <c r="A36" s="168"/>
      <c r="B36" s="169"/>
      <c r="C36" s="158"/>
      <c r="D36" s="158"/>
      <c r="E36" s="158"/>
      <c r="F36" s="158"/>
      <c r="G36" s="158"/>
      <c r="H36" s="165"/>
      <c r="I36" s="158"/>
      <c r="J36" s="170"/>
      <c r="K36" s="146"/>
      <c r="L36" s="146"/>
      <c r="M36" s="147"/>
      <c r="N36" s="179"/>
    </row>
    <row r="37" spans="1:14">
      <c r="A37" s="158">
        <v>17</v>
      </c>
      <c r="B37" s="147" t="s">
        <v>132</v>
      </c>
      <c r="C37" s="158">
        <v>1</v>
      </c>
      <c r="D37" s="172">
        <v>420</v>
      </c>
      <c r="E37" s="173"/>
      <c r="F37" s="158"/>
      <c r="G37" s="158"/>
      <c r="H37" s="166">
        <f>PRODUCT(C37:F37)/10^3</f>
        <v>0.42</v>
      </c>
      <c r="I37" s="158"/>
      <c r="J37" s="170"/>
      <c r="K37" s="146"/>
      <c r="L37" s="146"/>
      <c r="M37" s="147"/>
      <c r="N37" s="179"/>
    </row>
    <row r="38" spans="1:14">
      <c r="A38" s="147"/>
      <c r="B38" s="147"/>
      <c r="C38" s="158">
        <v>1</v>
      </c>
      <c r="D38" s="172">
        <v>865</v>
      </c>
      <c r="E38" s="173"/>
      <c r="F38" s="158"/>
      <c r="G38" s="158"/>
      <c r="H38" s="166">
        <f t="shared" ref="H38:H41" si="4">PRODUCT(C38:F38)/10^3</f>
        <v>0.86499999999999999</v>
      </c>
      <c r="I38" s="158"/>
      <c r="J38" s="170"/>
      <c r="K38" s="146"/>
      <c r="L38" s="146"/>
      <c r="M38" s="147"/>
      <c r="N38" s="179"/>
    </row>
    <row r="39" spans="1:14">
      <c r="A39" s="147"/>
      <c r="B39" s="147"/>
      <c r="C39" s="158">
        <v>1</v>
      </c>
      <c r="D39" s="172">
        <v>1380</v>
      </c>
      <c r="E39" s="173"/>
      <c r="F39" s="158"/>
      <c r="G39" s="158"/>
      <c r="H39" s="166">
        <f t="shared" si="4"/>
        <v>1.38</v>
      </c>
      <c r="I39" s="158"/>
      <c r="J39" s="170"/>
      <c r="K39" s="146"/>
      <c r="L39" s="146"/>
      <c r="M39" s="147"/>
      <c r="N39" s="179"/>
    </row>
    <row r="40" spans="1:14">
      <c r="A40" s="147"/>
      <c r="B40" s="147"/>
      <c r="C40" s="158">
        <v>1</v>
      </c>
      <c r="D40" s="172">
        <v>880</v>
      </c>
      <c r="E40" s="173"/>
      <c r="F40" s="158"/>
      <c r="G40" s="158"/>
      <c r="H40" s="166">
        <f t="shared" si="4"/>
        <v>0.88</v>
      </c>
      <c r="I40" s="158"/>
      <c r="J40" s="170"/>
      <c r="K40" s="146"/>
      <c r="L40" s="146"/>
      <c r="M40" s="147"/>
      <c r="N40" s="179"/>
    </row>
    <row r="41" spans="1:14">
      <c r="A41" s="147"/>
      <c r="B41" s="147"/>
      <c r="C41" s="158">
        <v>1</v>
      </c>
      <c r="D41" s="172">
        <v>350</v>
      </c>
      <c r="E41" s="173"/>
      <c r="F41" s="158"/>
      <c r="G41" s="158"/>
      <c r="H41" s="166">
        <f t="shared" si="4"/>
        <v>0.35</v>
      </c>
      <c r="I41" s="158"/>
      <c r="J41" s="170"/>
      <c r="K41" s="146"/>
      <c r="L41" s="146"/>
      <c r="M41" s="147"/>
      <c r="N41" s="179"/>
    </row>
    <row r="42" spans="1:14" ht="15">
      <c r="A42" s="168"/>
      <c r="B42" s="147"/>
      <c r="C42" s="158"/>
      <c r="D42" s="174"/>
      <c r="E42" s="174"/>
      <c r="F42" s="158"/>
      <c r="G42" s="158" t="s">
        <v>138</v>
      </c>
      <c r="H42" s="165">
        <f>SUM(H37:H41)</f>
        <v>3.895</v>
      </c>
      <c r="I42" s="158">
        <v>1485</v>
      </c>
      <c r="J42" s="160">
        <f>I42*H42</f>
        <v>5784.0749999999998</v>
      </c>
      <c r="K42" s="146"/>
      <c r="L42" s="146">
        <f>J42</f>
        <v>5784.0749999999998</v>
      </c>
      <c r="M42" s="147"/>
      <c r="N42" s="179"/>
    </row>
    <row r="43" spans="1:14" ht="15">
      <c r="A43" s="168"/>
      <c r="B43" s="147"/>
      <c r="C43" s="158"/>
      <c r="D43" s="174"/>
      <c r="E43" s="174"/>
      <c r="F43" s="158"/>
      <c r="G43" s="158"/>
      <c r="H43" s="165"/>
      <c r="I43" s="158"/>
      <c r="J43" s="170"/>
      <c r="K43" s="146"/>
      <c r="L43" s="146"/>
      <c r="M43" s="147"/>
      <c r="N43" s="179"/>
    </row>
    <row r="44" spans="1:14">
      <c r="A44" s="168">
        <v>18</v>
      </c>
      <c r="B44" s="147" t="s">
        <v>133</v>
      </c>
      <c r="C44" s="158">
        <v>2</v>
      </c>
      <c r="D44" s="172">
        <v>1000</v>
      </c>
      <c r="E44" s="173"/>
      <c r="F44" s="158"/>
      <c r="G44" s="158"/>
      <c r="H44" s="166">
        <f t="shared" ref="H44:H45" si="5">PRODUCT(C44:F44)/10^3</f>
        <v>2</v>
      </c>
      <c r="I44" s="158"/>
      <c r="J44" s="170"/>
      <c r="K44" s="146"/>
      <c r="L44" s="146"/>
      <c r="M44" s="147"/>
      <c r="N44" s="179"/>
    </row>
    <row r="45" spans="1:14">
      <c r="A45" s="147"/>
      <c r="B45" s="147"/>
      <c r="C45" s="158">
        <v>2</v>
      </c>
      <c r="D45" s="158">
        <v>1200</v>
      </c>
      <c r="E45" s="158"/>
      <c r="F45" s="158"/>
      <c r="G45" s="158"/>
      <c r="H45" s="166">
        <f t="shared" si="5"/>
        <v>2.4</v>
      </c>
      <c r="I45" s="158"/>
      <c r="J45" s="170"/>
      <c r="K45" s="146"/>
      <c r="L45" s="146"/>
      <c r="M45" s="147"/>
      <c r="N45" s="179"/>
    </row>
    <row r="46" spans="1:14">
      <c r="A46" s="175"/>
      <c r="B46" s="169"/>
      <c r="C46" s="158"/>
      <c r="D46" s="158"/>
      <c r="E46" s="158"/>
      <c r="F46" s="158"/>
      <c r="G46" s="158" t="s">
        <v>138</v>
      </c>
      <c r="H46" s="165">
        <f>SUM(H44:H45)</f>
        <v>4.4000000000000004</v>
      </c>
      <c r="I46" s="158">
        <v>198</v>
      </c>
      <c r="J46" s="160">
        <f>I46*H46</f>
        <v>871.2</v>
      </c>
      <c r="K46" s="146"/>
      <c r="L46" s="146">
        <f>J46</f>
        <v>871.2</v>
      </c>
      <c r="M46" s="147"/>
      <c r="N46" s="179"/>
    </row>
    <row r="47" spans="1:14">
      <c r="A47" s="175"/>
      <c r="B47" s="169"/>
      <c r="C47" s="158"/>
      <c r="D47" s="158"/>
      <c r="E47" s="158"/>
      <c r="F47" s="158"/>
      <c r="G47" s="158"/>
      <c r="H47" s="158"/>
      <c r="I47" s="158"/>
      <c r="J47" s="146"/>
      <c r="K47" s="146"/>
      <c r="L47" s="146"/>
      <c r="M47" s="147"/>
      <c r="N47" s="179"/>
    </row>
    <row r="48" spans="1:14">
      <c r="A48" s="176" t="s">
        <v>11</v>
      </c>
      <c r="B48" s="176"/>
      <c r="C48" s="176"/>
      <c r="D48" s="176"/>
      <c r="E48" s="176"/>
      <c r="F48" s="176"/>
      <c r="G48" s="176"/>
      <c r="H48" s="176"/>
      <c r="I48" s="176"/>
      <c r="J48" s="177">
        <f>SUM(J7:J46)</f>
        <v>145223.10135000001</v>
      </c>
      <c r="K48" s="177">
        <f t="shared" ref="K48:M48" si="6">SUM(K7:K46)</f>
        <v>110232.58624999999</v>
      </c>
      <c r="L48" s="177">
        <f t="shared" si="6"/>
        <v>34990.515099999997</v>
      </c>
      <c r="M48" s="177">
        <f t="shared" si="6"/>
        <v>0</v>
      </c>
      <c r="N48" s="179"/>
    </row>
    <row r="49" spans="1:14">
      <c r="A49" s="178"/>
      <c r="B49" s="178"/>
      <c r="C49" s="178"/>
      <c r="D49" s="178"/>
      <c r="E49" s="178"/>
      <c r="F49" s="178"/>
      <c r="G49" s="178"/>
      <c r="H49" s="178"/>
      <c r="I49" s="178"/>
      <c r="J49" s="160"/>
      <c r="K49" s="146"/>
      <c r="L49" s="146"/>
      <c r="M49" s="147"/>
      <c r="N49" s="179"/>
    </row>
    <row r="50" spans="1:14">
      <c r="A50" s="176" t="s">
        <v>12</v>
      </c>
      <c r="B50" s="176"/>
      <c r="C50" s="176"/>
      <c r="D50" s="176"/>
      <c r="E50" s="176"/>
      <c r="F50" s="176"/>
      <c r="G50" s="176"/>
      <c r="H50" s="176"/>
      <c r="I50" s="176"/>
      <c r="J50" s="177">
        <f>SUM(J48:J49)</f>
        <v>145223.10135000001</v>
      </c>
      <c r="K50" s="146"/>
      <c r="L50" s="146"/>
      <c r="M50" s="147"/>
      <c r="N50" s="179"/>
    </row>
    <row r="51" spans="1:14">
      <c r="A51" s="175"/>
      <c r="B51" s="169"/>
      <c r="C51" s="158"/>
      <c r="D51" s="158"/>
      <c r="E51" s="158"/>
      <c r="F51" s="158"/>
      <c r="G51" s="158"/>
      <c r="H51" s="158"/>
      <c r="I51" s="158"/>
      <c r="J51" s="146"/>
      <c r="K51" s="146"/>
      <c r="L51" s="146"/>
      <c r="M51" s="147"/>
      <c r="N51" s="179"/>
    </row>
    <row r="52" spans="1:14">
      <c r="A52" s="175"/>
      <c r="B52" s="169"/>
      <c r="C52" s="158"/>
      <c r="D52" s="158"/>
      <c r="E52" s="158"/>
      <c r="F52" s="158"/>
      <c r="G52" s="158"/>
      <c r="H52" s="158"/>
      <c r="I52" s="158"/>
      <c r="J52" s="146"/>
      <c r="K52" s="146"/>
      <c r="L52" s="146"/>
      <c r="M52" s="147"/>
      <c r="N52" s="179"/>
    </row>
    <row r="53" spans="1:14">
      <c r="A53" s="175"/>
      <c r="B53" s="169"/>
      <c r="C53" s="158"/>
      <c r="D53" s="158"/>
      <c r="E53" s="158"/>
      <c r="F53" s="158"/>
      <c r="G53" s="158"/>
      <c r="H53" s="158"/>
      <c r="I53" s="158"/>
      <c r="J53" s="146"/>
      <c r="K53" s="146"/>
      <c r="L53" s="146"/>
      <c r="M53" s="147"/>
      <c r="N53" s="179"/>
    </row>
    <row r="54" spans="1:14">
      <c r="A54" s="175"/>
      <c r="B54" s="169"/>
      <c r="C54" s="158"/>
      <c r="D54" s="158"/>
      <c r="E54" s="158"/>
      <c r="F54" s="158"/>
      <c r="G54" s="158"/>
      <c r="H54" s="158"/>
      <c r="I54" s="158"/>
      <c r="J54" s="146"/>
      <c r="K54" s="146"/>
      <c r="L54" s="146"/>
      <c r="M54" s="147"/>
      <c r="N54" s="179"/>
    </row>
    <row r="55" spans="1:14">
      <c r="A55" s="175"/>
      <c r="B55" s="169"/>
      <c r="C55" s="158"/>
      <c r="D55" s="158"/>
      <c r="E55" s="158"/>
      <c r="F55" s="158"/>
      <c r="G55" s="158"/>
      <c r="H55" s="158"/>
      <c r="I55" s="158"/>
      <c r="J55" s="146"/>
      <c r="K55" s="146"/>
      <c r="L55" s="146"/>
      <c r="M55" s="147"/>
      <c r="N55" s="179"/>
    </row>
    <row r="56" spans="1:14" ht="15">
      <c r="A56" s="147"/>
      <c r="B56" s="147"/>
      <c r="C56" s="158"/>
      <c r="D56" s="158"/>
      <c r="E56" s="158"/>
      <c r="F56" s="158"/>
      <c r="G56" s="158"/>
      <c r="H56" s="149"/>
      <c r="I56" s="158"/>
      <c r="J56" s="146"/>
      <c r="K56" s="146"/>
      <c r="L56" s="146"/>
      <c r="M56" s="147"/>
      <c r="N56" s="179"/>
    </row>
  </sheetData>
  <mergeCells count="4">
    <mergeCell ref="A4:H4"/>
    <mergeCell ref="A49:I49"/>
    <mergeCell ref="A48:I48"/>
    <mergeCell ref="A50:I50"/>
  </mergeCells>
  <pageMargins left="0.7" right="0.7" top="0.75" bottom="0.75" header="0.3" footer="0.3"/>
  <pageSetup paperSize="9" scale="4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0"/>
  <sheetViews>
    <sheetView topLeftCell="A10" workbookViewId="0">
      <selection activeCell="G32" sqref="G32"/>
    </sheetView>
  </sheetViews>
  <sheetFormatPr defaultColWidth="14.42578125" defaultRowHeight="15" customHeight="1"/>
  <cols>
    <col min="1" max="1" width="8.7109375" customWidth="1"/>
    <col min="2" max="2" width="14" customWidth="1"/>
    <col min="3" max="3" width="33.140625" customWidth="1"/>
    <col min="4" max="4" width="13.42578125" customWidth="1"/>
    <col min="5" max="5" width="16" customWidth="1"/>
    <col min="6" max="6" width="15.42578125" customWidth="1"/>
    <col min="7" max="7" width="14.140625" customWidth="1"/>
    <col min="8" max="11" width="8.7109375" customWidth="1"/>
  </cols>
  <sheetData>
    <row r="1" spans="2:8" ht="14.25" customHeight="1">
      <c r="H1" s="1"/>
    </row>
    <row r="2" spans="2:8" ht="14.25" customHeight="1">
      <c r="B2" s="137" t="s">
        <v>40</v>
      </c>
      <c r="C2" s="138"/>
      <c r="D2" s="138"/>
      <c r="E2" s="138"/>
      <c r="F2" s="138"/>
      <c r="G2" s="138"/>
      <c r="H2" s="1"/>
    </row>
    <row r="3" spans="2:8" ht="14.25" customHeight="1">
      <c r="B3" s="8" t="s">
        <v>41</v>
      </c>
      <c r="C3" s="8" t="s">
        <v>42</v>
      </c>
      <c r="D3" s="8" t="s">
        <v>43</v>
      </c>
      <c r="E3" s="8" t="s">
        <v>44</v>
      </c>
      <c r="F3" s="8" t="s">
        <v>45</v>
      </c>
      <c r="G3" s="8" t="s">
        <v>14</v>
      </c>
      <c r="H3" s="1"/>
    </row>
    <row r="4" spans="2:8" ht="14.25" customHeight="1">
      <c r="B4" s="9" t="s">
        <v>46</v>
      </c>
      <c r="C4" s="10"/>
      <c r="D4" s="11"/>
      <c r="E4" s="11"/>
      <c r="F4" s="11"/>
      <c r="G4" s="11"/>
      <c r="H4" s="1"/>
    </row>
    <row r="5" spans="2:8" ht="14.25" customHeight="1">
      <c r="B5" s="12" t="s">
        <v>3</v>
      </c>
      <c r="C5" s="13" t="s">
        <v>47</v>
      </c>
      <c r="D5" s="14"/>
      <c r="E5" s="14"/>
      <c r="F5" s="14"/>
      <c r="G5" s="5"/>
      <c r="H5" s="1"/>
    </row>
    <row r="6" spans="2:8" ht="14.25" customHeight="1">
      <c r="B6" s="5">
        <v>1</v>
      </c>
      <c r="C6" s="6" t="s">
        <v>48</v>
      </c>
      <c r="D6" s="6"/>
      <c r="E6" s="6"/>
      <c r="F6" s="6"/>
      <c r="G6" s="5">
        <v>28</v>
      </c>
      <c r="H6" s="1"/>
    </row>
    <row r="7" spans="2:8" ht="14.25" customHeight="1">
      <c r="B7" s="5">
        <v>2</v>
      </c>
      <c r="C7" s="6" t="s">
        <v>49</v>
      </c>
      <c r="D7" s="6"/>
      <c r="E7" s="6"/>
      <c r="F7" s="6"/>
      <c r="G7" s="5">
        <v>2</v>
      </c>
      <c r="H7" s="1"/>
    </row>
    <row r="8" spans="2:8" ht="14.25" customHeight="1">
      <c r="B8" s="5">
        <v>3</v>
      </c>
      <c r="C8" s="6" t="s">
        <v>50</v>
      </c>
      <c r="D8" s="6"/>
      <c r="E8" s="6"/>
      <c r="F8" s="6"/>
      <c r="G8" s="5">
        <v>4</v>
      </c>
      <c r="H8" s="1"/>
    </row>
    <row r="9" spans="2:8" ht="14.25" customHeight="1">
      <c r="B9" s="5">
        <v>4</v>
      </c>
      <c r="C9" s="6" t="s">
        <v>51</v>
      </c>
      <c r="D9" s="6"/>
      <c r="E9" s="6"/>
      <c r="F9" s="6"/>
      <c r="G9" s="5">
        <v>15</v>
      </c>
      <c r="H9" s="1"/>
    </row>
    <row r="10" spans="2:8" ht="14.25" customHeight="1">
      <c r="B10" s="5">
        <v>5</v>
      </c>
      <c r="C10" s="6" t="s">
        <v>52</v>
      </c>
      <c r="D10" s="6"/>
      <c r="E10" s="6"/>
      <c r="F10" s="6"/>
      <c r="G10" s="5">
        <v>9</v>
      </c>
      <c r="H10" s="1"/>
    </row>
    <row r="11" spans="2:8" ht="14.25" customHeight="1">
      <c r="B11" s="5">
        <v>6</v>
      </c>
      <c r="C11" s="6" t="s">
        <v>53</v>
      </c>
      <c r="D11" s="6"/>
      <c r="E11" s="6"/>
      <c r="F11" s="6"/>
      <c r="G11" s="5">
        <v>4</v>
      </c>
      <c r="H11" s="1"/>
    </row>
    <row r="12" spans="2:8" ht="14.25" customHeight="1">
      <c r="B12" s="5">
        <v>7</v>
      </c>
      <c r="C12" s="6" t="s">
        <v>54</v>
      </c>
      <c r="D12" s="6"/>
      <c r="E12" s="6"/>
      <c r="F12" s="6"/>
      <c r="G12" s="5">
        <v>1</v>
      </c>
      <c r="H12" s="1"/>
    </row>
    <row r="13" spans="2:8" ht="14.25" customHeight="1">
      <c r="B13" s="5">
        <v>8</v>
      </c>
      <c r="C13" s="6" t="s">
        <v>55</v>
      </c>
      <c r="D13" s="6"/>
      <c r="E13" s="6"/>
      <c r="F13" s="6"/>
      <c r="G13" s="5">
        <v>5</v>
      </c>
      <c r="H13" s="1"/>
    </row>
    <row r="14" spans="2:8" ht="14.25" customHeight="1">
      <c r="B14" s="5">
        <v>9</v>
      </c>
      <c r="C14" s="6" t="s">
        <v>56</v>
      </c>
      <c r="D14" s="6"/>
      <c r="E14" s="6"/>
      <c r="F14" s="6"/>
      <c r="G14" s="5">
        <v>1</v>
      </c>
      <c r="H14" s="1"/>
    </row>
    <row r="15" spans="2:8" ht="14.25" customHeight="1">
      <c r="B15" s="5">
        <v>10</v>
      </c>
      <c r="C15" s="6" t="s">
        <v>57</v>
      </c>
      <c r="D15" s="6"/>
      <c r="E15" s="6"/>
      <c r="F15" s="6"/>
      <c r="G15" s="5">
        <v>2</v>
      </c>
      <c r="H15" s="1"/>
    </row>
    <row r="16" spans="2:8" ht="14.25" customHeight="1">
      <c r="B16" s="5"/>
      <c r="C16" s="6"/>
      <c r="D16" s="6"/>
      <c r="E16" s="6"/>
      <c r="F16" s="6"/>
      <c r="G16" s="5"/>
      <c r="H16" s="1"/>
    </row>
    <row r="17" spans="2:8" ht="14.25" customHeight="1">
      <c r="B17" s="5" t="s">
        <v>5</v>
      </c>
      <c r="C17" s="15" t="s">
        <v>58</v>
      </c>
      <c r="D17" s="5"/>
      <c r="E17" s="5"/>
      <c r="F17" s="5"/>
      <c r="G17" s="5"/>
      <c r="H17" s="1"/>
    </row>
    <row r="18" spans="2:8" ht="14.25" customHeight="1">
      <c r="B18" s="5">
        <v>1</v>
      </c>
      <c r="C18" s="6" t="s">
        <v>59</v>
      </c>
      <c r="D18" s="6"/>
      <c r="E18" s="6"/>
      <c r="F18" s="6"/>
      <c r="G18" s="5" t="s">
        <v>60</v>
      </c>
      <c r="H18" s="1"/>
    </row>
    <row r="19" spans="2:8" ht="14.25" customHeight="1">
      <c r="B19" s="5">
        <v>2</v>
      </c>
      <c r="C19" s="6" t="s">
        <v>61</v>
      </c>
      <c r="D19" s="6"/>
      <c r="E19" s="6"/>
      <c r="F19" s="6"/>
      <c r="G19" s="5">
        <v>7</v>
      </c>
      <c r="H19" s="1"/>
    </row>
    <row r="20" spans="2:8" ht="14.25" customHeight="1">
      <c r="B20" s="5">
        <v>3</v>
      </c>
      <c r="C20" s="6" t="s">
        <v>62</v>
      </c>
      <c r="D20" s="6"/>
      <c r="E20" s="6"/>
      <c r="F20" s="6"/>
      <c r="G20" s="5">
        <v>2</v>
      </c>
      <c r="H20" s="1"/>
    </row>
    <row r="21" spans="2:8" ht="14.25" customHeight="1">
      <c r="B21" s="5">
        <v>4</v>
      </c>
      <c r="C21" s="6" t="s">
        <v>63</v>
      </c>
      <c r="D21" s="6"/>
      <c r="E21" s="6"/>
      <c r="F21" s="6"/>
      <c r="G21" s="5">
        <v>15</v>
      </c>
      <c r="H21" s="1"/>
    </row>
    <row r="22" spans="2:8" ht="14.25" customHeight="1">
      <c r="B22" s="5">
        <v>5</v>
      </c>
      <c r="C22" s="6" t="s">
        <v>32</v>
      </c>
      <c r="D22" s="6"/>
      <c r="E22" s="6"/>
      <c r="F22" s="6"/>
      <c r="G22" s="5">
        <v>4</v>
      </c>
      <c r="H22" s="1"/>
    </row>
    <row r="23" spans="2:8" ht="14.25" customHeight="1">
      <c r="B23" s="5">
        <v>6</v>
      </c>
      <c r="C23" s="6" t="s">
        <v>64</v>
      </c>
      <c r="D23" s="6"/>
      <c r="E23" s="6"/>
      <c r="F23" s="6"/>
      <c r="G23" s="5">
        <v>4</v>
      </c>
      <c r="H23" s="1"/>
    </row>
    <row r="24" spans="2:8" ht="14.25" customHeight="1">
      <c r="B24" s="5"/>
      <c r="C24" s="6"/>
      <c r="D24" s="6"/>
      <c r="E24" s="6"/>
      <c r="F24" s="6"/>
      <c r="G24" s="5"/>
      <c r="H24" s="1"/>
    </row>
    <row r="25" spans="2:8" ht="14.25" customHeight="1">
      <c r="B25" s="5" t="s">
        <v>7</v>
      </c>
      <c r="C25" s="15" t="s">
        <v>65</v>
      </c>
      <c r="D25" s="5"/>
      <c r="E25" s="5"/>
      <c r="F25" s="5"/>
      <c r="G25" s="5"/>
      <c r="H25" s="1"/>
    </row>
    <row r="26" spans="2:8" ht="14.25" customHeight="1">
      <c r="B26" s="5">
        <v>1</v>
      </c>
      <c r="C26" s="6" t="s">
        <v>66</v>
      </c>
      <c r="D26" s="6"/>
      <c r="E26" s="6"/>
      <c r="F26" s="6"/>
      <c r="G26" s="5" t="s">
        <v>67</v>
      </c>
      <c r="H26" s="1"/>
    </row>
    <row r="27" spans="2:8" ht="14.25" customHeight="1">
      <c r="B27" s="5"/>
      <c r="C27" s="6"/>
      <c r="D27" s="6"/>
      <c r="E27" s="6"/>
      <c r="F27" s="6"/>
      <c r="G27" s="5"/>
      <c r="H27" s="1"/>
    </row>
    <row r="28" spans="2:8" ht="14.25" customHeight="1">
      <c r="B28" s="135" t="s">
        <v>68</v>
      </c>
      <c r="C28" s="136"/>
      <c r="D28" s="16"/>
      <c r="E28" s="16"/>
      <c r="F28" s="16"/>
      <c r="G28" s="16"/>
      <c r="H28" s="1"/>
    </row>
    <row r="29" spans="2:8" ht="14.25" customHeight="1">
      <c r="B29" s="5">
        <v>1</v>
      </c>
      <c r="C29" s="6" t="s">
        <v>69</v>
      </c>
      <c r="D29" s="17">
        <v>5.91</v>
      </c>
      <c r="E29" s="5"/>
      <c r="F29" s="17">
        <v>0.97</v>
      </c>
      <c r="G29" s="18">
        <f t="shared" ref="G29:G31" si="0">PRODUCT(D29:F29)</f>
        <v>5.7327000000000004</v>
      </c>
      <c r="H29" s="1"/>
    </row>
    <row r="30" spans="2:8" ht="14.25" customHeight="1">
      <c r="B30" s="5"/>
      <c r="C30" s="6"/>
      <c r="D30" s="17">
        <v>0.77</v>
      </c>
      <c r="E30" s="5"/>
      <c r="F30" s="17">
        <v>0.83</v>
      </c>
      <c r="G30" s="18">
        <f t="shared" si="0"/>
        <v>0.6391</v>
      </c>
      <c r="H30" s="1"/>
    </row>
    <row r="31" spans="2:8" ht="14.25" customHeight="1">
      <c r="B31" s="3"/>
      <c r="C31" s="3"/>
      <c r="D31" s="17">
        <v>2.58</v>
      </c>
      <c r="E31" s="5"/>
      <c r="F31" s="17">
        <v>0.97</v>
      </c>
      <c r="G31" s="18">
        <f t="shared" si="0"/>
        <v>2.5026000000000002</v>
      </c>
      <c r="H31" s="1"/>
    </row>
    <row r="32" spans="2:8" ht="14.25" customHeight="1">
      <c r="B32" s="3"/>
      <c r="C32" s="3"/>
      <c r="D32" s="3"/>
      <c r="E32" s="3"/>
      <c r="F32" s="3"/>
      <c r="G32" s="19">
        <f>SUM(G29:G31)</f>
        <v>8.8744000000000014</v>
      </c>
      <c r="H32" s="1" t="s">
        <v>70</v>
      </c>
    </row>
    <row r="33" spans="2:8" ht="14.25" customHeight="1">
      <c r="B33" s="135" t="s">
        <v>71</v>
      </c>
      <c r="C33" s="139"/>
      <c r="D33" s="136"/>
      <c r="E33" s="16"/>
      <c r="F33" s="16"/>
      <c r="G33" s="16"/>
      <c r="H33" s="1"/>
    </row>
    <row r="34" spans="2:8" ht="14.25" customHeight="1">
      <c r="B34" s="5" t="s">
        <v>3</v>
      </c>
      <c r="C34" s="3" t="s">
        <v>72</v>
      </c>
      <c r="D34" s="17">
        <v>5.92</v>
      </c>
      <c r="E34" s="17">
        <v>2.12</v>
      </c>
      <c r="F34" s="3"/>
      <c r="G34" s="20">
        <f t="shared" ref="G34:G43" si="1">PRODUCT(D34:F34)</f>
        <v>12.5504</v>
      </c>
      <c r="H34" s="1"/>
    </row>
    <row r="35" spans="2:8" ht="14.25" customHeight="1">
      <c r="B35" s="3"/>
      <c r="C35" s="3" t="s">
        <v>73</v>
      </c>
      <c r="D35" s="17">
        <v>-0.22</v>
      </c>
      <c r="E35" s="17">
        <v>0.8</v>
      </c>
      <c r="F35" s="3"/>
      <c r="G35" s="20">
        <f t="shared" si="1"/>
        <v>-0.17600000000000002</v>
      </c>
      <c r="H35" s="1"/>
    </row>
    <row r="36" spans="2:8" ht="14.25" customHeight="1">
      <c r="B36" s="3"/>
      <c r="C36" s="3" t="s">
        <v>74</v>
      </c>
      <c r="D36" s="17">
        <v>1.1000000000000001</v>
      </c>
      <c r="E36" s="17">
        <v>1.28</v>
      </c>
      <c r="F36" s="3"/>
      <c r="G36" s="20">
        <f t="shared" si="1"/>
        <v>1.4080000000000001</v>
      </c>
      <c r="H36" s="1"/>
    </row>
    <row r="37" spans="2:8" ht="14.25" customHeight="1">
      <c r="B37" s="3"/>
      <c r="C37" s="3" t="s">
        <v>75</v>
      </c>
      <c r="D37" s="17">
        <v>4.3499999999999996</v>
      </c>
      <c r="E37" s="17">
        <v>2.15</v>
      </c>
      <c r="F37" s="3"/>
      <c r="G37" s="20">
        <f t="shared" si="1"/>
        <v>9.3524999999999991</v>
      </c>
      <c r="H37" s="1"/>
    </row>
    <row r="38" spans="2:8" ht="14.25" customHeight="1">
      <c r="B38" s="3"/>
      <c r="C38" s="3" t="s">
        <v>76</v>
      </c>
      <c r="D38" s="17">
        <v>0.63</v>
      </c>
      <c r="E38" s="17">
        <v>0.96</v>
      </c>
      <c r="F38" s="3"/>
      <c r="G38" s="20">
        <f t="shared" si="1"/>
        <v>0.6048</v>
      </c>
      <c r="H38" s="1"/>
    </row>
    <row r="39" spans="2:8" ht="14.25" customHeight="1">
      <c r="B39" s="3"/>
      <c r="C39" s="3" t="s">
        <v>77</v>
      </c>
      <c r="D39" s="17">
        <v>8.18</v>
      </c>
      <c r="E39" s="17">
        <v>2.4700000000000002</v>
      </c>
      <c r="F39" s="3"/>
      <c r="G39" s="20">
        <f t="shared" si="1"/>
        <v>20.204599999999999</v>
      </c>
      <c r="H39" s="1"/>
    </row>
    <row r="40" spans="2:8" ht="14.25" customHeight="1">
      <c r="B40" s="3"/>
      <c r="C40" s="3" t="s">
        <v>78</v>
      </c>
      <c r="D40" s="17">
        <v>4.75</v>
      </c>
      <c r="E40" s="17">
        <v>2.4700000000000002</v>
      </c>
      <c r="F40" s="3"/>
      <c r="G40" s="20">
        <f t="shared" si="1"/>
        <v>11.732500000000002</v>
      </c>
      <c r="H40" s="1"/>
    </row>
    <row r="41" spans="2:8" ht="14.25" customHeight="1">
      <c r="B41" s="3"/>
      <c r="C41" s="3" t="s">
        <v>79</v>
      </c>
      <c r="D41" s="17">
        <v>1.43</v>
      </c>
      <c r="E41" s="17">
        <v>1.06</v>
      </c>
      <c r="F41" s="3"/>
      <c r="G41" s="20">
        <f t="shared" si="1"/>
        <v>1.5158</v>
      </c>
      <c r="H41" s="1"/>
    </row>
    <row r="42" spans="2:8" ht="14.25" customHeight="1">
      <c r="B42" s="5" t="s">
        <v>5</v>
      </c>
      <c r="C42" s="3" t="s">
        <v>80</v>
      </c>
      <c r="D42" s="21">
        <v>2.67</v>
      </c>
      <c r="E42" s="21">
        <v>3.33</v>
      </c>
      <c r="F42" s="3"/>
      <c r="G42" s="20">
        <f t="shared" si="1"/>
        <v>8.8910999999999998</v>
      </c>
      <c r="H42" s="1"/>
    </row>
    <row r="43" spans="2:8" ht="14.25" customHeight="1">
      <c r="B43" s="5"/>
      <c r="C43" s="3" t="s">
        <v>81</v>
      </c>
      <c r="D43" s="17">
        <v>-1.44</v>
      </c>
      <c r="E43" s="17">
        <v>1.26</v>
      </c>
      <c r="F43" s="3"/>
      <c r="G43" s="20">
        <f t="shared" si="1"/>
        <v>-1.8144</v>
      </c>
      <c r="H43" s="1"/>
    </row>
    <row r="44" spans="2:8" ht="14.25" customHeight="1">
      <c r="B44" s="3"/>
      <c r="C44" s="3"/>
      <c r="D44" s="3"/>
      <c r="E44" s="3"/>
      <c r="F44" s="3"/>
      <c r="G44" s="19">
        <f>SUM(G34:G43)</f>
        <v>64.269299999999987</v>
      </c>
      <c r="H44" s="1" t="s">
        <v>70</v>
      </c>
    </row>
    <row r="45" spans="2:8" ht="14.25" customHeight="1">
      <c r="B45" s="135" t="s">
        <v>82</v>
      </c>
      <c r="C45" s="136"/>
      <c r="D45" s="16"/>
      <c r="E45" s="16"/>
      <c r="F45" s="16"/>
      <c r="G45" s="16"/>
      <c r="H45" s="1"/>
    </row>
    <row r="46" spans="2:8" ht="14.25" customHeight="1">
      <c r="B46" s="22"/>
      <c r="C46" s="22"/>
      <c r="D46" s="23" t="s">
        <v>83</v>
      </c>
      <c r="E46" s="23" t="s">
        <v>84</v>
      </c>
      <c r="F46" s="23"/>
      <c r="G46" s="7" t="s">
        <v>11</v>
      </c>
      <c r="H46" s="1"/>
    </row>
    <row r="47" spans="2:8" ht="14.25" customHeight="1">
      <c r="B47" s="24">
        <v>45150</v>
      </c>
      <c r="C47" s="6" t="s">
        <v>85</v>
      </c>
      <c r="D47" s="5">
        <v>5</v>
      </c>
      <c r="E47" s="5">
        <v>2</v>
      </c>
      <c r="F47" s="3"/>
      <c r="G47" s="2">
        <f t="shared" ref="G47:G56" si="2">PRODUCT(D47:E47)</f>
        <v>10</v>
      </c>
      <c r="H47" s="1"/>
    </row>
    <row r="48" spans="2:8" ht="14.25" customHeight="1">
      <c r="B48" s="24">
        <v>45151</v>
      </c>
      <c r="C48" s="6" t="s">
        <v>85</v>
      </c>
      <c r="D48" s="5">
        <v>6</v>
      </c>
      <c r="E48" s="5">
        <v>1</v>
      </c>
      <c r="F48" s="3"/>
      <c r="G48" s="2">
        <f t="shared" si="2"/>
        <v>6</v>
      </c>
      <c r="H48" s="1"/>
    </row>
    <row r="49" spans="2:8" ht="14.25" customHeight="1">
      <c r="B49" s="24">
        <v>45152</v>
      </c>
      <c r="C49" s="6" t="s">
        <v>85</v>
      </c>
      <c r="D49" s="5">
        <v>9</v>
      </c>
      <c r="E49" s="5">
        <v>3</v>
      </c>
      <c r="F49" s="3"/>
      <c r="G49" s="2">
        <f t="shared" si="2"/>
        <v>27</v>
      </c>
      <c r="H49" s="1"/>
    </row>
    <row r="50" spans="2:8" ht="14.25" customHeight="1">
      <c r="B50" s="24">
        <v>45153</v>
      </c>
      <c r="C50" s="6" t="s">
        <v>85</v>
      </c>
      <c r="D50" s="5">
        <v>8</v>
      </c>
      <c r="E50" s="5">
        <v>1</v>
      </c>
      <c r="F50" s="3"/>
      <c r="G50" s="2">
        <f t="shared" si="2"/>
        <v>8</v>
      </c>
      <c r="H50" s="1"/>
    </row>
    <row r="51" spans="2:8" ht="14.25" customHeight="1">
      <c r="B51" s="24">
        <v>45154</v>
      </c>
      <c r="C51" s="6" t="s">
        <v>85</v>
      </c>
      <c r="D51" s="5">
        <v>6</v>
      </c>
      <c r="E51" s="5">
        <v>2</v>
      </c>
      <c r="F51" s="3"/>
      <c r="G51" s="2">
        <f t="shared" si="2"/>
        <v>12</v>
      </c>
      <c r="H51" s="1"/>
    </row>
    <row r="52" spans="2:8" ht="14.25" customHeight="1">
      <c r="B52" s="24">
        <v>45155</v>
      </c>
      <c r="C52" s="6" t="s">
        <v>85</v>
      </c>
      <c r="D52" s="5">
        <v>4</v>
      </c>
      <c r="E52" s="5">
        <v>2</v>
      </c>
      <c r="F52" s="3"/>
      <c r="G52" s="2">
        <f t="shared" si="2"/>
        <v>8</v>
      </c>
      <c r="H52" s="1"/>
    </row>
    <row r="53" spans="2:8" ht="14.25" customHeight="1">
      <c r="B53" s="24">
        <v>45156</v>
      </c>
      <c r="C53" s="6" t="s">
        <v>85</v>
      </c>
      <c r="D53" s="5">
        <v>2</v>
      </c>
      <c r="E53" s="5">
        <v>3</v>
      </c>
      <c r="F53" s="3"/>
      <c r="G53" s="2">
        <f t="shared" si="2"/>
        <v>6</v>
      </c>
      <c r="H53" s="1"/>
    </row>
    <row r="54" spans="2:8" ht="14.25" customHeight="1">
      <c r="B54" s="24">
        <v>45156</v>
      </c>
      <c r="C54" s="6" t="s">
        <v>85</v>
      </c>
      <c r="D54" s="5">
        <v>1</v>
      </c>
      <c r="E54" s="5">
        <v>2</v>
      </c>
      <c r="F54" s="3"/>
      <c r="G54" s="2">
        <f t="shared" si="2"/>
        <v>2</v>
      </c>
      <c r="H54" s="1"/>
    </row>
    <row r="55" spans="2:8" ht="14.25" customHeight="1">
      <c r="B55" s="24">
        <v>45156</v>
      </c>
      <c r="C55" s="6" t="s">
        <v>85</v>
      </c>
      <c r="D55" s="5">
        <v>1</v>
      </c>
      <c r="E55" s="5">
        <v>1</v>
      </c>
      <c r="F55" s="3"/>
      <c r="G55" s="2">
        <f t="shared" si="2"/>
        <v>1</v>
      </c>
      <c r="H55" s="1"/>
    </row>
    <row r="56" spans="2:8" ht="14.25" customHeight="1">
      <c r="B56" s="24">
        <v>45157</v>
      </c>
      <c r="C56" s="6" t="s">
        <v>85</v>
      </c>
      <c r="D56" s="5">
        <v>4</v>
      </c>
      <c r="E56" s="5">
        <v>1</v>
      </c>
      <c r="F56" s="3"/>
      <c r="G56" s="2">
        <f t="shared" si="2"/>
        <v>4</v>
      </c>
      <c r="H56" s="1"/>
    </row>
    <row r="57" spans="2:8" ht="14.25" customHeight="1">
      <c r="B57" s="3"/>
      <c r="C57" s="3"/>
      <c r="D57" s="3"/>
      <c r="E57" s="3"/>
      <c r="F57" s="3"/>
      <c r="G57" s="4">
        <f>SUM(G47:G56)</f>
        <v>84</v>
      </c>
      <c r="H57" s="1" t="s">
        <v>86</v>
      </c>
    </row>
    <row r="58" spans="2:8" ht="14.25" customHeight="1">
      <c r="H58" s="1"/>
    </row>
    <row r="59" spans="2:8" ht="14.25" customHeight="1">
      <c r="H59" s="1"/>
    </row>
    <row r="60" spans="2:8" ht="14.25" customHeight="1">
      <c r="H60" s="1"/>
    </row>
    <row r="61" spans="2:8" ht="14.25" customHeight="1">
      <c r="H61" s="1"/>
    </row>
    <row r="62" spans="2:8" ht="14.25" customHeight="1">
      <c r="H62" s="1"/>
    </row>
    <row r="63" spans="2:8" ht="14.25" customHeight="1">
      <c r="H63" s="1"/>
    </row>
    <row r="64" spans="2:8" ht="14.25" customHeight="1">
      <c r="H64" s="1"/>
    </row>
    <row r="65" spans="8:8" ht="14.25" customHeight="1">
      <c r="H65" s="1"/>
    </row>
    <row r="66" spans="8:8" ht="14.25" customHeight="1">
      <c r="H66" s="1"/>
    </row>
    <row r="67" spans="8:8" ht="14.25" customHeight="1">
      <c r="H67" s="1"/>
    </row>
    <row r="68" spans="8:8" ht="14.25" customHeight="1">
      <c r="H68" s="1"/>
    </row>
    <row r="69" spans="8:8" ht="14.25" customHeight="1">
      <c r="H69" s="1"/>
    </row>
    <row r="70" spans="8:8" ht="14.25" customHeight="1">
      <c r="H70" s="1"/>
    </row>
    <row r="71" spans="8:8" ht="14.25" customHeight="1">
      <c r="H71" s="1"/>
    </row>
    <row r="72" spans="8:8" ht="14.25" customHeight="1">
      <c r="H72" s="1"/>
    </row>
    <row r="73" spans="8:8" ht="14.25" customHeight="1">
      <c r="H73" s="1"/>
    </row>
    <row r="74" spans="8:8" ht="14.25" customHeight="1">
      <c r="H74" s="1"/>
    </row>
    <row r="75" spans="8:8" ht="14.25" customHeight="1">
      <c r="H75" s="1"/>
    </row>
    <row r="76" spans="8:8" ht="14.25" customHeight="1">
      <c r="H76" s="1"/>
    </row>
    <row r="77" spans="8:8" ht="14.25" customHeight="1">
      <c r="H77" s="1"/>
    </row>
    <row r="78" spans="8:8" ht="14.25" customHeight="1">
      <c r="H78" s="1"/>
    </row>
    <row r="79" spans="8:8" ht="14.25" customHeight="1">
      <c r="H79" s="1"/>
    </row>
    <row r="80" spans="8:8" ht="14.25" customHeight="1">
      <c r="H80" s="1"/>
    </row>
    <row r="81" spans="8:8" ht="14.25" customHeight="1">
      <c r="H81" s="1"/>
    </row>
    <row r="82" spans="8:8" ht="14.25" customHeight="1">
      <c r="H82" s="1"/>
    </row>
    <row r="83" spans="8:8" ht="14.25" customHeight="1">
      <c r="H83" s="1"/>
    </row>
    <row r="84" spans="8:8" ht="14.25" customHeight="1">
      <c r="H84" s="1"/>
    </row>
    <row r="85" spans="8:8" ht="14.25" customHeight="1">
      <c r="H85" s="1"/>
    </row>
    <row r="86" spans="8:8" ht="14.25" customHeight="1">
      <c r="H86" s="1"/>
    </row>
    <row r="87" spans="8:8" ht="14.25" customHeight="1">
      <c r="H87" s="1"/>
    </row>
    <row r="88" spans="8:8" ht="14.25" customHeight="1">
      <c r="H88" s="1"/>
    </row>
    <row r="89" spans="8:8" ht="14.25" customHeight="1">
      <c r="H89" s="1"/>
    </row>
    <row r="90" spans="8:8" ht="14.25" customHeight="1">
      <c r="H90" s="1"/>
    </row>
    <row r="91" spans="8:8" ht="14.25" customHeight="1">
      <c r="H91" s="1"/>
    </row>
    <row r="92" spans="8:8" ht="14.25" customHeight="1">
      <c r="H92" s="1"/>
    </row>
    <row r="93" spans="8:8" ht="14.25" customHeight="1">
      <c r="H93" s="1"/>
    </row>
    <row r="94" spans="8:8" ht="14.25" customHeight="1">
      <c r="H94" s="1"/>
    </row>
    <row r="95" spans="8:8" ht="14.25" customHeight="1">
      <c r="H95" s="1"/>
    </row>
    <row r="96" spans="8:8" ht="14.25" customHeight="1">
      <c r="H96" s="1"/>
    </row>
    <row r="97" spans="8:8" ht="14.25" customHeight="1">
      <c r="H97" s="1"/>
    </row>
    <row r="98" spans="8:8" ht="14.25" customHeight="1">
      <c r="H98" s="1"/>
    </row>
    <row r="99" spans="8:8" ht="14.25" customHeight="1">
      <c r="H99" s="1"/>
    </row>
    <row r="100" spans="8:8" ht="14.25" customHeight="1">
      <c r="H100" s="1"/>
    </row>
  </sheetData>
  <mergeCells count="4">
    <mergeCell ref="B45:C45"/>
    <mergeCell ref="B2:G2"/>
    <mergeCell ref="B28:C28"/>
    <mergeCell ref="B33:D33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I56"/>
  <sheetViews>
    <sheetView zoomScaleNormal="100" workbookViewId="0">
      <selection activeCell="B5" sqref="B5:I55"/>
    </sheetView>
  </sheetViews>
  <sheetFormatPr defaultColWidth="16.140625" defaultRowHeight="15"/>
  <cols>
    <col min="2" max="2" width="8" customWidth="1"/>
    <col min="3" max="3" width="45.7109375" bestFit="1" customWidth="1"/>
    <col min="4" max="4" width="10.7109375" customWidth="1"/>
  </cols>
  <sheetData>
    <row r="4" spans="2:9" ht="15.75">
      <c r="B4" s="140" t="s">
        <v>40</v>
      </c>
      <c r="C4" s="141"/>
      <c r="D4" s="141"/>
      <c r="E4" s="141"/>
      <c r="F4" s="141"/>
      <c r="G4" s="141"/>
      <c r="H4" s="141"/>
      <c r="I4" s="141"/>
    </row>
    <row r="5" spans="2:9" ht="15.75">
      <c r="B5" s="35" t="s">
        <v>41</v>
      </c>
      <c r="C5" s="35" t="s">
        <v>42</v>
      </c>
      <c r="D5" s="36" t="s">
        <v>109</v>
      </c>
      <c r="E5" s="35" t="s">
        <v>43</v>
      </c>
      <c r="F5" s="35" t="s">
        <v>44</v>
      </c>
      <c r="G5" s="35" t="s">
        <v>45</v>
      </c>
      <c r="H5" s="33" t="s">
        <v>13</v>
      </c>
      <c r="I5" s="36" t="s">
        <v>14</v>
      </c>
    </row>
    <row r="6" spans="2:9" ht="15.75">
      <c r="B6" s="41" t="s">
        <v>121</v>
      </c>
      <c r="C6" s="41"/>
      <c r="D6" s="42"/>
      <c r="E6" s="42"/>
      <c r="F6" s="42"/>
      <c r="G6" s="42"/>
      <c r="H6" s="34"/>
      <c r="I6" s="42"/>
    </row>
    <row r="7" spans="2:9" s="29" customFormat="1">
      <c r="B7" s="43">
        <v>1</v>
      </c>
      <c r="C7" s="44" t="s">
        <v>134</v>
      </c>
      <c r="D7" s="43">
        <v>1</v>
      </c>
      <c r="E7" s="43"/>
      <c r="F7" s="43"/>
      <c r="G7" s="43"/>
      <c r="H7" s="32"/>
      <c r="I7" s="43"/>
    </row>
    <row r="8" spans="2:9" s="27" customFormat="1" ht="30">
      <c r="B8" s="45">
        <v>2</v>
      </c>
      <c r="C8" s="46" t="s">
        <v>122</v>
      </c>
      <c r="D8" s="47">
        <v>1</v>
      </c>
      <c r="E8" s="45">
        <v>1450</v>
      </c>
      <c r="F8" s="45">
        <v>30</v>
      </c>
      <c r="G8" s="45"/>
      <c r="H8" s="31"/>
      <c r="I8" s="45"/>
    </row>
    <row r="9" spans="2:9" s="30" customFormat="1">
      <c r="B9" s="45">
        <v>3</v>
      </c>
      <c r="C9" s="44" t="s">
        <v>123</v>
      </c>
      <c r="D9" s="43">
        <v>1</v>
      </c>
      <c r="E9" s="45">
        <v>860</v>
      </c>
      <c r="F9" s="45">
        <v>220</v>
      </c>
      <c r="G9" s="45"/>
      <c r="H9" s="32" t="s">
        <v>88</v>
      </c>
      <c r="I9" s="48">
        <f>PRODUCT(D9:G9)/10^6</f>
        <v>0.18920000000000001</v>
      </c>
    </row>
    <row r="10" spans="2:9" s="30" customFormat="1">
      <c r="B10" s="45"/>
      <c r="C10" s="44"/>
      <c r="D10" s="43"/>
      <c r="E10" s="45"/>
      <c r="F10" s="45"/>
      <c r="G10" s="45"/>
      <c r="H10" s="31"/>
      <c r="I10" s="45"/>
    </row>
    <row r="11" spans="2:9" s="30" customFormat="1" ht="30">
      <c r="B11" s="45">
        <v>4</v>
      </c>
      <c r="C11" s="49" t="s">
        <v>130</v>
      </c>
      <c r="D11" s="50">
        <v>1</v>
      </c>
      <c r="E11" s="45">
        <v>1960</v>
      </c>
      <c r="F11" s="45">
        <v>960</v>
      </c>
      <c r="G11" s="45"/>
      <c r="H11" s="31"/>
      <c r="I11" s="51">
        <f>PRODUCT(D11:G11)/10^6</f>
        <v>1.8815999999999999</v>
      </c>
    </row>
    <row r="12" spans="2:9" s="30" customFormat="1">
      <c r="B12" s="45"/>
      <c r="C12" s="52"/>
      <c r="D12" s="45">
        <v>1</v>
      </c>
      <c r="E12" s="45">
        <v>1730</v>
      </c>
      <c r="F12" s="45">
        <v>965</v>
      </c>
      <c r="G12" s="45"/>
      <c r="H12" s="31"/>
      <c r="I12" s="51">
        <f t="shared" ref="I12:I13" si="0">PRODUCT(D12:G12)/10^6</f>
        <v>1.6694500000000001</v>
      </c>
    </row>
    <row r="13" spans="2:9" s="30" customFormat="1">
      <c r="B13" s="45"/>
      <c r="C13" s="52"/>
      <c r="D13" s="45">
        <v>1</v>
      </c>
      <c r="E13" s="45">
        <v>1960</v>
      </c>
      <c r="F13" s="45">
        <v>175</v>
      </c>
      <c r="G13" s="45"/>
      <c r="H13" s="31"/>
      <c r="I13" s="51">
        <f t="shared" si="0"/>
        <v>0.34300000000000003</v>
      </c>
    </row>
    <row r="14" spans="2:9" s="30" customFormat="1">
      <c r="B14" s="45"/>
      <c r="C14" s="52"/>
      <c r="D14" s="45"/>
      <c r="E14" s="45"/>
      <c r="F14" s="45"/>
      <c r="G14" s="45"/>
      <c r="H14" s="32" t="s">
        <v>88</v>
      </c>
      <c r="I14" s="48">
        <f>SUM(I11:I13)</f>
        <v>3.89405</v>
      </c>
    </row>
    <row r="15" spans="2:9" s="30" customFormat="1">
      <c r="B15" s="45"/>
      <c r="C15" s="52"/>
      <c r="D15" s="45"/>
      <c r="E15" s="45"/>
      <c r="F15" s="45"/>
      <c r="G15" s="45"/>
      <c r="H15" s="32"/>
      <c r="I15" s="48"/>
    </row>
    <row r="16" spans="2:9" s="30" customFormat="1">
      <c r="B16" s="45">
        <v>5</v>
      </c>
      <c r="C16" s="44" t="s">
        <v>135</v>
      </c>
      <c r="D16" s="45">
        <v>1</v>
      </c>
      <c r="E16" s="45">
        <v>205</v>
      </c>
      <c r="F16" s="45">
        <v>75</v>
      </c>
      <c r="G16" s="45">
        <v>2900</v>
      </c>
      <c r="H16" s="32" t="s">
        <v>88</v>
      </c>
      <c r="I16" s="48">
        <f>((G16*E16)+(G16*2*F16))/10^6</f>
        <v>1.0295000000000001</v>
      </c>
    </row>
    <row r="17" spans="2:9" s="30" customFormat="1">
      <c r="B17" s="45"/>
      <c r="C17" s="44"/>
      <c r="D17" s="45"/>
      <c r="E17" s="45"/>
      <c r="F17" s="45"/>
      <c r="G17" s="45"/>
      <c r="H17" s="32"/>
      <c r="I17" s="48"/>
    </row>
    <row r="18" spans="2:9" s="30" customFormat="1">
      <c r="B18" s="45">
        <v>6</v>
      </c>
      <c r="C18" s="49" t="s">
        <v>124</v>
      </c>
      <c r="D18" s="45">
        <v>1</v>
      </c>
      <c r="E18" s="45">
        <v>1730</v>
      </c>
      <c r="F18" s="45">
        <v>965</v>
      </c>
      <c r="G18" s="45"/>
      <c r="H18" s="32" t="s">
        <v>88</v>
      </c>
      <c r="I18" s="48">
        <f t="shared" ref="I18:I25" si="1">PRODUCT(D18:G18)/10^6</f>
        <v>1.6694500000000001</v>
      </c>
    </row>
    <row r="19" spans="2:9" s="30" customFormat="1">
      <c r="B19" s="45">
        <v>7</v>
      </c>
      <c r="C19" s="44" t="s">
        <v>137</v>
      </c>
      <c r="D19" s="45">
        <v>2</v>
      </c>
      <c r="E19" s="45">
        <v>1250</v>
      </c>
      <c r="F19" s="45">
        <v>800</v>
      </c>
      <c r="G19" s="45"/>
      <c r="H19" s="32" t="s">
        <v>88</v>
      </c>
      <c r="I19" s="48">
        <f t="shared" si="1"/>
        <v>2</v>
      </c>
    </row>
    <row r="20" spans="2:9" s="30" customFormat="1">
      <c r="B20" s="45">
        <v>8</v>
      </c>
      <c r="C20" s="44" t="s">
        <v>125</v>
      </c>
      <c r="D20" s="45">
        <v>1</v>
      </c>
      <c r="E20" s="45">
        <v>1050</v>
      </c>
      <c r="F20" s="45"/>
      <c r="G20" s="45"/>
      <c r="H20" s="32" t="s">
        <v>138</v>
      </c>
      <c r="I20" s="48">
        <f>PRODUCT(D20:G20)/10^3</f>
        <v>1.05</v>
      </c>
    </row>
    <row r="21" spans="2:9" s="30" customFormat="1" ht="30">
      <c r="B21" s="45">
        <v>9</v>
      </c>
      <c r="C21" s="49" t="s">
        <v>126</v>
      </c>
      <c r="D21" s="45">
        <v>1</v>
      </c>
      <c r="E21" s="45"/>
      <c r="F21" s="45"/>
      <c r="G21" s="45"/>
      <c r="H21" s="31"/>
      <c r="I21" s="45"/>
    </row>
    <row r="22" spans="2:9" s="30" customFormat="1">
      <c r="B22" s="45">
        <v>10</v>
      </c>
      <c r="C22" s="44" t="s">
        <v>136</v>
      </c>
      <c r="D22" s="45">
        <v>2</v>
      </c>
      <c r="E22" s="45">
        <v>960</v>
      </c>
      <c r="F22" s="45">
        <v>820</v>
      </c>
      <c r="G22" s="45"/>
      <c r="H22" s="32" t="s">
        <v>88</v>
      </c>
      <c r="I22" s="48">
        <f t="shared" si="1"/>
        <v>1.5744</v>
      </c>
    </row>
    <row r="23" spans="2:9">
      <c r="B23" s="53">
        <v>11</v>
      </c>
      <c r="C23" s="54" t="s">
        <v>127</v>
      </c>
      <c r="D23" s="45">
        <v>1</v>
      </c>
      <c r="E23" s="45"/>
      <c r="F23" s="45"/>
      <c r="G23" s="45"/>
      <c r="H23" s="31"/>
      <c r="I23" s="45"/>
    </row>
    <row r="24" spans="2:9">
      <c r="B24" s="53">
        <v>12</v>
      </c>
      <c r="C24" s="54" t="s">
        <v>128</v>
      </c>
      <c r="D24" s="45">
        <v>1</v>
      </c>
      <c r="E24" s="45">
        <v>1500</v>
      </c>
      <c r="F24" s="45">
        <v>530</v>
      </c>
      <c r="G24" s="45"/>
      <c r="H24" s="32" t="s">
        <v>88</v>
      </c>
      <c r="I24" s="48">
        <f t="shared" si="1"/>
        <v>0.79500000000000004</v>
      </c>
    </row>
    <row r="25" spans="2:9">
      <c r="B25" s="53">
        <v>13</v>
      </c>
      <c r="C25" s="54" t="s">
        <v>129</v>
      </c>
      <c r="D25" s="45">
        <v>1</v>
      </c>
      <c r="E25" s="45">
        <v>1965</v>
      </c>
      <c r="F25" s="45">
        <v>135</v>
      </c>
      <c r="G25" s="45"/>
      <c r="H25" s="32" t="s">
        <v>88</v>
      </c>
      <c r="I25" s="48">
        <f t="shared" si="1"/>
        <v>0.26527499999999998</v>
      </c>
    </row>
    <row r="26" spans="2:9">
      <c r="B26" s="53"/>
      <c r="C26" s="54"/>
      <c r="D26" s="45"/>
      <c r="E26" s="45"/>
      <c r="F26" s="45"/>
      <c r="G26" s="45"/>
      <c r="H26" s="32"/>
      <c r="I26" s="48"/>
    </row>
    <row r="27" spans="2:9" ht="30">
      <c r="B27" s="45">
        <v>14</v>
      </c>
      <c r="C27" s="55" t="s">
        <v>131</v>
      </c>
      <c r="D27" s="45">
        <v>1</v>
      </c>
      <c r="E27" s="45">
        <v>1525</v>
      </c>
      <c r="F27" s="45">
        <v>480</v>
      </c>
      <c r="G27" s="45"/>
      <c r="H27" s="32" t="s">
        <v>88</v>
      </c>
      <c r="I27" s="56">
        <f t="shared" ref="I27:I28" si="2">PRODUCT(D27:G27)/10^6</f>
        <v>0.73199999999999998</v>
      </c>
    </row>
    <row r="28" spans="2:9">
      <c r="B28" s="53"/>
      <c r="C28" s="57"/>
      <c r="D28" s="45">
        <v>1</v>
      </c>
      <c r="E28" s="45">
        <v>1525</v>
      </c>
      <c r="F28" s="45">
        <v>410</v>
      </c>
      <c r="G28" s="45"/>
      <c r="H28" s="31"/>
      <c r="I28" s="51">
        <f t="shared" si="2"/>
        <v>0.62524999999999997</v>
      </c>
    </row>
    <row r="29" spans="2:9">
      <c r="B29" s="53"/>
      <c r="C29" s="57"/>
      <c r="D29" s="45"/>
      <c r="E29" s="45"/>
      <c r="F29" s="45"/>
      <c r="G29" s="45"/>
      <c r="H29" s="32" t="s">
        <v>88</v>
      </c>
      <c r="I29" s="48">
        <f>SUM(I27:I28)</f>
        <v>1.3572500000000001</v>
      </c>
    </row>
    <row r="30" spans="2:9">
      <c r="B30" s="53"/>
      <c r="C30" s="57"/>
      <c r="D30" s="45"/>
      <c r="E30" s="45"/>
      <c r="F30" s="45"/>
      <c r="G30" s="45"/>
      <c r="H30" s="32"/>
      <c r="I30" s="48"/>
    </row>
    <row r="31" spans="2:9">
      <c r="B31" s="53">
        <v>15</v>
      </c>
      <c r="C31" s="54" t="s">
        <v>140</v>
      </c>
      <c r="D31" s="45">
        <v>1</v>
      </c>
      <c r="E31" s="45">
        <v>2000</v>
      </c>
      <c r="F31" s="45"/>
      <c r="G31" s="45"/>
      <c r="H31" s="32" t="s">
        <v>138</v>
      </c>
      <c r="I31" s="48">
        <f>PRODUCT(D31:G31)/10^3</f>
        <v>2</v>
      </c>
    </row>
    <row r="32" spans="2:9">
      <c r="B32" s="53"/>
      <c r="C32" s="54"/>
      <c r="D32" s="45"/>
      <c r="E32" s="45"/>
      <c r="F32" s="45"/>
      <c r="G32" s="45"/>
      <c r="H32" s="32"/>
      <c r="I32" s="48"/>
    </row>
    <row r="33" spans="2:9" s="28" customFormat="1">
      <c r="B33" s="58">
        <v>16</v>
      </c>
      <c r="C33" s="54" t="s">
        <v>139</v>
      </c>
      <c r="D33" s="43">
        <v>1</v>
      </c>
      <c r="E33" s="43">
        <v>900</v>
      </c>
      <c r="F33" s="43"/>
      <c r="G33" s="43"/>
      <c r="H33" s="32"/>
      <c r="I33" s="56">
        <f>PRODUCT(D33:G33)/10^3</f>
        <v>0.9</v>
      </c>
    </row>
    <row r="34" spans="2:9">
      <c r="B34" s="53"/>
      <c r="C34" s="57"/>
      <c r="D34" s="45">
        <v>1</v>
      </c>
      <c r="E34" s="45">
        <v>800</v>
      </c>
      <c r="F34" s="45"/>
      <c r="G34" s="45"/>
      <c r="H34" s="31"/>
      <c r="I34" s="56">
        <f>PRODUCT(D34:G34)/10^3</f>
        <v>0.8</v>
      </c>
    </row>
    <row r="35" spans="2:9">
      <c r="B35" s="53"/>
      <c r="C35" s="57"/>
      <c r="D35" s="45"/>
      <c r="E35" s="45"/>
      <c r="F35" s="45"/>
      <c r="G35" s="45"/>
      <c r="H35" s="32" t="s">
        <v>138</v>
      </c>
      <c r="I35" s="48">
        <f>SUM(I33:I34)</f>
        <v>1.7000000000000002</v>
      </c>
    </row>
    <row r="36" spans="2:9">
      <c r="B36" s="53"/>
      <c r="C36" s="57"/>
      <c r="D36" s="45"/>
      <c r="E36" s="45"/>
      <c r="F36" s="45"/>
      <c r="G36" s="45"/>
      <c r="H36" s="32"/>
      <c r="I36" s="48"/>
    </row>
    <row r="37" spans="2:9">
      <c r="B37" s="45">
        <v>17</v>
      </c>
      <c r="C37" s="59" t="s">
        <v>132</v>
      </c>
      <c r="D37" s="45">
        <v>1</v>
      </c>
      <c r="E37" s="60">
        <v>420</v>
      </c>
      <c r="F37" s="61"/>
      <c r="G37" s="45"/>
      <c r="H37" s="31"/>
      <c r="I37" s="56">
        <f>PRODUCT(D37:G37)/10^3</f>
        <v>0.42</v>
      </c>
    </row>
    <row r="38" spans="2:9">
      <c r="B38" s="62"/>
      <c r="C38" s="62"/>
      <c r="D38" s="45">
        <v>1</v>
      </c>
      <c r="E38" s="60">
        <v>865</v>
      </c>
      <c r="F38" s="61"/>
      <c r="G38" s="45"/>
      <c r="H38" s="31"/>
      <c r="I38" s="56">
        <f t="shared" ref="I38:I41" si="3">PRODUCT(D38:G38)/10^3</f>
        <v>0.86499999999999999</v>
      </c>
    </row>
    <row r="39" spans="2:9">
      <c r="B39" s="62"/>
      <c r="C39" s="62"/>
      <c r="D39" s="45">
        <v>1</v>
      </c>
      <c r="E39" s="60">
        <v>1380</v>
      </c>
      <c r="F39" s="61"/>
      <c r="G39" s="45"/>
      <c r="H39" s="31"/>
      <c r="I39" s="56">
        <f t="shared" si="3"/>
        <v>1.38</v>
      </c>
    </row>
    <row r="40" spans="2:9">
      <c r="B40" s="62"/>
      <c r="C40" s="62"/>
      <c r="D40" s="45">
        <v>1</v>
      </c>
      <c r="E40" s="60">
        <v>880</v>
      </c>
      <c r="F40" s="61"/>
      <c r="G40" s="45"/>
      <c r="H40" s="31"/>
      <c r="I40" s="56">
        <f t="shared" si="3"/>
        <v>0.88</v>
      </c>
    </row>
    <row r="41" spans="2:9">
      <c r="B41" s="62"/>
      <c r="C41" s="62"/>
      <c r="D41" s="45">
        <v>1</v>
      </c>
      <c r="E41" s="60">
        <v>350</v>
      </c>
      <c r="F41" s="61"/>
      <c r="G41" s="45"/>
      <c r="H41" s="31"/>
      <c r="I41" s="56">
        <f t="shared" si="3"/>
        <v>0.35</v>
      </c>
    </row>
    <row r="42" spans="2:9" ht="15.75">
      <c r="B42" s="53"/>
      <c r="C42" s="62"/>
      <c r="D42" s="45"/>
      <c r="E42" s="63"/>
      <c r="F42" s="63"/>
      <c r="G42" s="45"/>
      <c r="H42" s="32" t="s">
        <v>138</v>
      </c>
      <c r="I42" s="48">
        <f>SUM(I37:I41)</f>
        <v>3.895</v>
      </c>
    </row>
    <row r="43" spans="2:9" ht="15.75">
      <c r="B43" s="53"/>
      <c r="C43" s="62"/>
      <c r="D43" s="45"/>
      <c r="E43" s="63"/>
      <c r="F43" s="63"/>
      <c r="G43" s="45"/>
      <c r="H43" s="32"/>
      <c r="I43" s="48"/>
    </row>
    <row r="44" spans="2:9">
      <c r="B44" s="53">
        <v>18</v>
      </c>
      <c r="C44" s="59" t="s">
        <v>133</v>
      </c>
      <c r="D44" s="45">
        <v>2</v>
      </c>
      <c r="E44" s="60">
        <v>1000</v>
      </c>
      <c r="F44" s="61"/>
      <c r="G44" s="45"/>
      <c r="H44" s="31"/>
      <c r="I44" s="56">
        <f t="shared" ref="I44:I45" si="4">PRODUCT(D44:G44)/10^3</f>
        <v>2</v>
      </c>
    </row>
    <row r="45" spans="2:9">
      <c r="B45" s="62"/>
      <c r="C45" s="62"/>
      <c r="D45" s="45">
        <v>2</v>
      </c>
      <c r="E45" s="45">
        <v>1200</v>
      </c>
      <c r="F45" s="45"/>
      <c r="G45" s="45"/>
      <c r="H45" s="31"/>
      <c r="I45" s="56">
        <f t="shared" si="4"/>
        <v>2.4</v>
      </c>
    </row>
    <row r="46" spans="2:9">
      <c r="B46" s="64"/>
      <c r="C46" s="57"/>
      <c r="D46" s="45"/>
      <c r="E46" s="45"/>
      <c r="F46" s="45"/>
      <c r="G46" s="45"/>
      <c r="H46" s="32" t="s">
        <v>138</v>
      </c>
      <c r="I46" s="48">
        <f>SUM(I44:I45)</f>
        <v>4.4000000000000004</v>
      </c>
    </row>
    <row r="47" spans="2:9">
      <c r="B47" s="64"/>
      <c r="C47" s="57"/>
      <c r="D47" s="45"/>
      <c r="E47" s="45"/>
      <c r="F47" s="45"/>
      <c r="G47" s="45"/>
      <c r="H47" s="45"/>
      <c r="I47" s="45"/>
    </row>
    <row r="48" spans="2:9">
      <c r="B48" s="64"/>
      <c r="C48" s="57"/>
      <c r="D48" s="45"/>
      <c r="E48" s="45"/>
      <c r="F48" s="45"/>
      <c r="G48" s="45"/>
      <c r="H48" s="45"/>
      <c r="I48" s="45"/>
    </row>
    <row r="49" spans="2:9">
      <c r="B49" s="64"/>
      <c r="C49" s="57"/>
      <c r="D49" s="45"/>
      <c r="E49" s="45"/>
      <c r="F49" s="45"/>
      <c r="G49" s="45"/>
      <c r="H49" s="45"/>
      <c r="I49" s="45"/>
    </row>
    <row r="50" spans="2:9">
      <c r="B50" s="64"/>
      <c r="C50" s="57"/>
      <c r="D50" s="45"/>
      <c r="E50" s="45"/>
      <c r="F50" s="45"/>
      <c r="G50" s="45"/>
      <c r="H50" s="45"/>
      <c r="I50" s="45"/>
    </row>
    <row r="51" spans="2:9">
      <c r="B51" s="64"/>
      <c r="C51" s="57"/>
      <c r="D51" s="45"/>
      <c r="E51" s="45"/>
      <c r="F51" s="45"/>
      <c r="G51" s="45"/>
      <c r="H51" s="45"/>
      <c r="I51" s="45"/>
    </row>
    <row r="52" spans="2:9">
      <c r="B52" s="64"/>
      <c r="C52" s="57"/>
      <c r="D52" s="45"/>
      <c r="E52" s="45"/>
      <c r="F52" s="45"/>
      <c r="G52" s="45"/>
      <c r="H52" s="45"/>
      <c r="I52" s="45"/>
    </row>
    <row r="53" spans="2:9">
      <c r="B53" s="64"/>
      <c r="C53" s="57"/>
      <c r="D53" s="45"/>
      <c r="E53" s="45"/>
      <c r="F53" s="45"/>
      <c r="G53" s="45"/>
      <c r="H53" s="45"/>
      <c r="I53" s="45"/>
    </row>
    <row r="54" spans="2:9">
      <c r="B54" s="64"/>
      <c r="C54" s="57"/>
      <c r="D54" s="45"/>
      <c r="E54" s="45"/>
      <c r="F54" s="45"/>
      <c r="G54" s="45"/>
      <c r="H54" s="45"/>
      <c r="I54" s="45"/>
    </row>
    <row r="55" spans="2:9">
      <c r="B55" s="64"/>
      <c r="C55" s="57"/>
      <c r="D55" s="45"/>
      <c r="E55" s="45"/>
      <c r="F55" s="45"/>
      <c r="G55" s="45"/>
      <c r="H55" s="45"/>
      <c r="I55" s="45"/>
    </row>
    <row r="56" spans="2:9" ht="15.75">
      <c r="B56" s="37"/>
      <c r="C56" s="37"/>
      <c r="D56" s="38"/>
      <c r="E56" s="38"/>
      <c r="F56" s="38"/>
      <c r="G56" s="38"/>
      <c r="H56" s="39"/>
      <c r="I56" s="40"/>
    </row>
  </sheetData>
  <mergeCells count="1">
    <mergeCell ref="B4:I4"/>
  </mergeCells>
  <pageMargins left="0.7" right="0.7" top="0.75" bottom="0.75" header="0.3" footer="0.3"/>
  <pageSetup paperSize="9" scale="5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BILLING 1</vt:lpstr>
      <vt:lpstr>BILLING 2</vt:lpstr>
      <vt:lpstr>BILLING 3</vt:lpstr>
      <vt:lpstr>MEASUREMENT SHEET-1</vt:lpstr>
      <vt:lpstr>MEASUREMENT SHEET-2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 Biswas</dc:creator>
  <cp:lastModifiedBy>Binu Balachandran</cp:lastModifiedBy>
  <cp:lastPrinted>2023-10-31T13:57:37Z</cp:lastPrinted>
  <dcterms:created xsi:type="dcterms:W3CDTF">2006-09-16T00:00:00Z</dcterms:created>
  <dcterms:modified xsi:type="dcterms:W3CDTF">2023-12-20T06:46:57Z</dcterms:modified>
</cp:coreProperties>
</file>