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kcorp11-my.sharepoint.com/personal/binu_balachandran_k-corp_in/Documents/Downloads/james Martin/"/>
    </mc:Choice>
  </mc:AlternateContent>
  <xr:revisionPtr revIDLastSave="0" documentId="8_{FD198F5E-D8D7-4EC7-B227-29197D0E0A5B}" xr6:coauthVersionLast="47" xr6:coauthVersionMax="47" xr10:uidLastSave="{00000000-0000-0000-0000-000000000000}"/>
  <bookViews>
    <workbookView xWindow="-120" yWindow="-120" windowWidth="20730" windowHeight="11160" tabRatio="899" firstSheet="5" activeTab="7" xr2:uid="{A94E2F0D-409F-4AC8-97C2-253582E82E8E}"/>
  </bookViews>
  <sheets>
    <sheet name="Matrix - C&amp;I" sheetId="71" r:id="rId1"/>
    <sheet name="Matrix - Direct Supply" sheetId="12" r:id="rId2"/>
    <sheet name="A. Dismantling" sheetId="63" r:id="rId3"/>
    <sheet name="B.Excavation &amp; Filling " sheetId="64" r:id="rId4"/>
    <sheet name="C. Structural" sheetId="65" r:id="rId5"/>
    <sheet name="F. Dry wall" sheetId="37" r:id="rId6"/>
    <sheet name="P.Geotech" sheetId="23" r:id="rId7"/>
    <sheet name="Working All" sheetId="86" r:id="rId8"/>
    <sheet name="Extra MB" sheetId="87" r:id="rId9"/>
    <sheet name="summary sheet" sheetId="75" r:id="rId10"/>
    <sheet name="D. Waterproofing " sheetId="66" r:id="rId11"/>
    <sheet name="MB waterproffing " sheetId="76" r:id="rId12"/>
    <sheet name="E. Masonry &amp; Plaster" sheetId="67" r:id="rId13"/>
    <sheet name="MB masonry" sheetId="77" r:id="rId14"/>
    <sheet name="G.Flooring" sheetId="38" r:id="rId15"/>
    <sheet name="MB G floor" sheetId="78" r:id="rId16"/>
    <sheet name="H.Wall Finishes" sheetId="42" r:id="rId17"/>
    <sheet name="MB H wall" sheetId="79" r:id="rId18"/>
    <sheet name="I. Ceiling" sheetId="39" r:id="rId19"/>
    <sheet name="MB CEILING " sheetId="80" r:id="rId20"/>
    <sheet name="J. Doors" sheetId="40" r:id="rId21"/>
    <sheet name="MB DOOR" sheetId="81" r:id="rId22"/>
    <sheet name="L.Painting" sheetId="68" r:id="rId23"/>
    <sheet name="MB PAINTING" sheetId="83" r:id="rId24"/>
    <sheet name="N. Miscellaneous" sheetId="70" r:id="rId25"/>
    <sheet name="MB N.M" sheetId="84" r:id="rId26"/>
    <sheet name="Counter &amp; Others" sheetId="73" r:id="rId27"/>
    <sheet name="MB COUNTER" sheetId="85" r:id="rId28"/>
  </sheets>
  <definedNames>
    <definedName name="_xlnm._FilterDatabase" localSheetId="2" hidden="1">'A. Dismantling'!$A$5:$L$54</definedName>
    <definedName name="_xlnm._FilterDatabase" localSheetId="3" hidden="1">'B.Excavation &amp; Filling '!$A$5:$L$38</definedName>
    <definedName name="_xlnm._FilterDatabase" localSheetId="4" hidden="1">'C. Structural'!$A$5:$L$93</definedName>
    <definedName name="_xlnm._FilterDatabase" localSheetId="26" hidden="1">'Counter &amp; Others'!$A$3:$I$3</definedName>
    <definedName name="_xlnm._FilterDatabase" localSheetId="10" hidden="1">'D. Waterproofing '!$A$2:$J$37</definedName>
    <definedName name="_xlnm._FilterDatabase" localSheetId="12" hidden="1">'E. Masonry &amp; Plaster'!$A$3:$J$57</definedName>
    <definedName name="_xlnm._FilterDatabase" localSheetId="14" hidden="1">G.Flooring!$A$2:$L$122</definedName>
    <definedName name="_xlnm._FilterDatabase" localSheetId="16" hidden="1">'H.Wall Finishes'!$A$2:$J$120</definedName>
    <definedName name="_xlnm._FilterDatabase" localSheetId="18" hidden="1">'I. Ceiling'!$A$2:$J$39</definedName>
    <definedName name="_xlnm._FilterDatabase" localSheetId="20" hidden="1">'J. Doors'!$A$2:$J$70</definedName>
    <definedName name="_xlnm._FilterDatabase" localSheetId="22" hidden="1">L.Painting!$A$2:$J$60</definedName>
    <definedName name="_xlnm._FilterDatabase" localSheetId="24" hidden="1">'N. Miscellaneous'!$H$1:$H$77</definedName>
    <definedName name="_xlnm._FilterDatabase" localSheetId="7" hidden="1">'Working All'!$A$2:$J$37</definedName>
    <definedName name="_xlnm.Print_Area" localSheetId="2">'A. Dismantling'!$A$1:$L$44</definedName>
    <definedName name="_xlnm.Print_Area" localSheetId="3">'B.Excavation &amp; Filling '!$A$1:$G$38</definedName>
    <definedName name="_xlnm.Print_Area" localSheetId="4">'C. Structural'!$A$1:$G$125</definedName>
    <definedName name="_xlnm.Print_Area" localSheetId="26">'Counter &amp; Others'!$A$1:$K$36</definedName>
    <definedName name="_xlnm.Print_Area" localSheetId="14">G.Flooring!$A$1:$M$124</definedName>
    <definedName name="_xlnm.Print_Area" localSheetId="16">'H.Wall Finishes'!$A$1:$L$123</definedName>
    <definedName name="_xlnm.Print_Area" localSheetId="18">'I. Ceiling'!$A$1:$L$41</definedName>
    <definedName name="_xlnm.Print_Area" localSheetId="20">'J. Doors'!$A$1:$L$69</definedName>
    <definedName name="_xlnm.Print_Area" localSheetId="22">L.Painting!$A$1:$L$63</definedName>
    <definedName name="_xlnm.Print_Area" localSheetId="23">'MB PAINTING'!$A$1:$G$23</definedName>
    <definedName name="_xlnm.Print_Area" localSheetId="24">'N. Miscellaneous'!$A$1:$L$79</definedName>
    <definedName name="_xlnm.Print_Titles" localSheetId="2">'A. Dismantling'!$1:$5</definedName>
    <definedName name="_xlnm.Print_Titles" localSheetId="4">'C. Structural'!$1:$5</definedName>
    <definedName name="_xlnm.Print_Titles" localSheetId="20">'J. Doors'!$1:$2</definedName>
    <definedName name="_xlnm.Print_Titles" localSheetId="0">'Matrix - C&amp;I'!$7:$8</definedName>
    <definedName name="_xlnm.Print_Titles" localSheetId="1">'Matrix - Direct Supply'!$1:$7</definedName>
    <definedName name="_xlnm.Print_Titles" localSheetId="24">'N. Miscellaneous'!$1:$5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1" i="86" l="1"/>
  <c r="M73" i="86"/>
  <c r="M71" i="86"/>
  <c r="M70" i="86"/>
  <c r="M48" i="86"/>
  <c r="M46" i="86"/>
  <c r="M45" i="86"/>
  <c r="M43" i="86"/>
  <c r="M42" i="86"/>
  <c r="M129" i="86"/>
  <c r="M136" i="86"/>
  <c r="M135" i="86"/>
  <c r="M134" i="86"/>
  <c r="M113" i="86"/>
  <c r="M114" i="86"/>
  <c r="M115" i="86"/>
  <c r="M116" i="86"/>
  <c r="M112" i="86"/>
  <c r="M72" i="86"/>
  <c r="M74" i="86"/>
  <c r="M75" i="86"/>
  <c r="M76" i="86"/>
  <c r="M77" i="86"/>
  <c r="M78" i="86"/>
  <c r="M79" i="86"/>
  <c r="M80" i="86"/>
  <c r="M81" i="86"/>
  <c r="M82" i="86"/>
  <c r="M83" i="86"/>
  <c r="M84" i="86"/>
  <c r="M85" i="86"/>
  <c r="M86" i="86"/>
  <c r="M87" i="86"/>
  <c r="M88" i="86"/>
  <c r="M89" i="86"/>
  <c r="M90" i="86"/>
  <c r="M91" i="86"/>
  <c r="M92" i="86"/>
  <c r="M93" i="86"/>
  <c r="M94" i="86"/>
  <c r="M95" i="86"/>
  <c r="M96" i="86"/>
  <c r="M97" i="86"/>
  <c r="M98" i="86"/>
  <c r="M99" i="86"/>
  <c r="M100" i="86"/>
  <c r="M101" i="86"/>
  <c r="M102" i="86"/>
  <c r="M103" i="86"/>
  <c r="M104" i="86"/>
  <c r="M105" i="86"/>
  <c r="M106" i="86"/>
  <c r="M107" i="86"/>
  <c r="M53" i="86"/>
  <c r="M54" i="86"/>
  <c r="M55" i="86"/>
  <c r="M56" i="86"/>
  <c r="M57" i="86"/>
  <c r="M58" i="86"/>
  <c r="M59" i="86"/>
  <c r="M60" i="86"/>
  <c r="M61" i="86"/>
  <c r="M62" i="86"/>
  <c r="M63" i="86"/>
  <c r="M52" i="86"/>
  <c r="M44" i="86"/>
  <c r="M47" i="86"/>
  <c r="G130" i="85"/>
  <c r="G132" i="85"/>
  <c r="G127" i="85"/>
  <c r="G125" i="85"/>
  <c r="G120" i="85"/>
  <c r="G122" i="85"/>
  <c r="H122" i="85" s="1"/>
  <c r="G116" i="85"/>
  <c r="G115" i="85"/>
  <c r="G114" i="85"/>
  <c r="G113" i="85"/>
  <c r="G112" i="85"/>
  <c r="G111" i="85"/>
  <c r="G110" i="85"/>
  <c r="G109" i="85"/>
  <c r="G118" i="85"/>
  <c r="G103" i="85"/>
  <c r="G105" i="85"/>
  <c r="G100" i="85"/>
  <c r="G98" i="85"/>
  <c r="G93" i="85"/>
  <c r="G95" i="85"/>
  <c r="K160" i="86" s="1"/>
  <c r="L160" i="86" s="1"/>
  <c r="G88" i="85"/>
  <c r="J25" i="73"/>
  <c r="K25" i="73" s="1"/>
  <c r="G85" i="85"/>
  <c r="G83" i="85"/>
  <c r="G78" i="85"/>
  <c r="G80" i="85" s="1"/>
  <c r="K157" i="86" s="1"/>
  <c r="L157" i="86" s="1"/>
  <c r="G76" i="85"/>
  <c r="G74" i="85"/>
  <c r="G70" i="85"/>
  <c r="J21" i="73" s="1"/>
  <c r="K21" i="73" s="1"/>
  <c r="G65" i="85"/>
  <c r="G67" i="85" s="1"/>
  <c r="G60" i="85"/>
  <c r="G62" i="85"/>
  <c r="K153" i="86" s="1"/>
  <c r="L153" i="86" s="1"/>
  <c r="G55" i="85"/>
  <c r="G57" i="85" s="1"/>
  <c r="G50" i="85"/>
  <c r="J17" i="73"/>
  <c r="K17" i="73" s="1"/>
  <c r="G45" i="85"/>
  <c r="G47" i="85" s="1"/>
  <c r="K150" i="86" s="1"/>
  <c r="L150" i="86" s="1"/>
  <c r="G42" i="85"/>
  <c r="G40" i="85"/>
  <c r="I36" i="85"/>
  <c r="J36" i="85" s="1"/>
  <c r="G36" i="85"/>
  <c r="G38" i="85" s="1"/>
  <c r="G35" i="85"/>
  <c r="G29" i="85"/>
  <c r="J13" i="73"/>
  <c r="K13" i="73" s="1"/>
  <c r="G23" i="85"/>
  <c r="J12" i="73" s="1"/>
  <c r="K12" i="73" s="1"/>
  <c r="G18" i="85"/>
  <c r="G20" i="85" s="1"/>
  <c r="K145" i="86" s="1"/>
  <c r="L145" i="86" s="1"/>
  <c r="G13" i="85"/>
  <c r="G15" i="85"/>
  <c r="K144" i="86" s="1"/>
  <c r="L144" i="86" s="1"/>
  <c r="G10" i="85"/>
  <c r="G9" i="85"/>
  <c r="G8" i="85"/>
  <c r="G6" i="85"/>
  <c r="K142" i="86" s="1"/>
  <c r="L142" i="86" s="1"/>
  <c r="G4" i="85"/>
  <c r="K34" i="73"/>
  <c r="G34" i="73"/>
  <c r="I34" i="73" s="1"/>
  <c r="I33" i="73"/>
  <c r="J32" i="73"/>
  <c r="K32" i="73" s="1"/>
  <c r="G32" i="73"/>
  <c r="I32" i="73" s="1"/>
  <c r="K31" i="73"/>
  <c r="G31" i="73"/>
  <c r="I31" i="73" s="1"/>
  <c r="G30" i="73"/>
  <c r="I30" i="73"/>
  <c r="I29" i="73"/>
  <c r="J28" i="73"/>
  <c r="K28" i="73" s="1"/>
  <c r="I28" i="73"/>
  <c r="K27" i="73"/>
  <c r="I27" i="73"/>
  <c r="G26" i="73"/>
  <c r="I26" i="73" s="1"/>
  <c r="G25" i="73"/>
  <c r="I25" i="73"/>
  <c r="J24" i="73"/>
  <c r="K24" i="73" s="1"/>
  <c r="G24" i="73"/>
  <c r="I24" i="73" s="1"/>
  <c r="J23" i="73"/>
  <c r="K23" i="73" s="1"/>
  <c r="G23" i="73"/>
  <c r="I23" i="73"/>
  <c r="J22" i="73"/>
  <c r="K22" i="73" s="1"/>
  <c r="G22" i="73"/>
  <c r="I22" i="73" s="1"/>
  <c r="G21" i="73"/>
  <c r="I21" i="73"/>
  <c r="G20" i="73"/>
  <c r="I20" i="73" s="1"/>
  <c r="G19" i="73"/>
  <c r="I19" i="73" s="1"/>
  <c r="G18" i="73"/>
  <c r="I18" i="73" s="1"/>
  <c r="G17" i="73"/>
  <c r="I17" i="73"/>
  <c r="G16" i="73"/>
  <c r="I16" i="73"/>
  <c r="J15" i="73"/>
  <c r="K15" i="73" s="1"/>
  <c r="G15" i="73"/>
  <c r="I15" i="73"/>
  <c r="I14" i="73"/>
  <c r="G14" i="73"/>
  <c r="G13" i="73"/>
  <c r="I13" i="73"/>
  <c r="I12" i="73"/>
  <c r="J11" i="73"/>
  <c r="K11" i="73" s="1"/>
  <c r="G11" i="73"/>
  <c r="I11" i="73" s="1"/>
  <c r="G10" i="73"/>
  <c r="I10" i="73"/>
  <c r="J9" i="73"/>
  <c r="K9" i="73" s="1"/>
  <c r="G9" i="73"/>
  <c r="I9" i="73" s="1"/>
  <c r="I36" i="73" s="1"/>
  <c r="C13" i="75" s="1"/>
  <c r="J8" i="73"/>
  <c r="K8" i="73" s="1"/>
  <c r="I8" i="73"/>
  <c r="K7" i="73"/>
  <c r="I7" i="73"/>
  <c r="G17" i="84"/>
  <c r="G19" i="84" s="1"/>
  <c r="K136" i="86" s="1"/>
  <c r="I15" i="84"/>
  <c r="H12" i="84"/>
  <c r="G12" i="84"/>
  <c r="K30" i="70"/>
  <c r="L30" i="70" s="1"/>
  <c r="G6" i="84"/>
  <c r="H5" i="84"/>
  <c r="G5" i="84"/>
  <c r="G8" i="84" s="1"/>
  <c r="K18" i="70" s="1"/>
  <c r="L18" i="70" s="1"/>
  <c r="J4" i="84"/>
  <c r="J6" i="84"/>
  <c r="I4" i="84"/>
  <c r="H4" i="84"/>
  <c r="J35" i="70"/>
  <c r="H35" i="70"/>
  <c r="H30" i="70"/>
  <c r="J30" i="70" s="1"/>
  <c r="J78" i="70" s="1"/>
  <c r="C12" i="75" s="1"/>
  <c r="H18" i="70"/>
  <c r="J18" i="70"/>
  <c r="G20" i="83"/>
  <c r="G19" i="83"/>
  <c r="G18" i="83"/>
  <c r="G22" i="83" s="1"/>
  <c r="G17" i="83"/>
  <c r="I11" i="83"/>
  <c r="G11" i="83"/>
  <c r="H10" i="83"/>
  <c r="G10" i="83"/>
  <c r="G9" i="83"/>
  <c r="G8" i="83"/>
  <c r="G7" i="83"/>
  <c r="G6" i="83"/>
  <c r="H5" i="83"/>
  <c r="G5" i="83"/>
  <c r="G13" i="83" s="1"/>
  <c r="K59" i="68" s="1"/>
  <c r="L59" i="68" s="1"/>
  <c r="J4" i="83"/>
  <c r="J6" i="83" s="1"/>
  <c r="I4" i="83"/>
  <c r="H4" i="83"/>
  <c r="J60" i="68"/>
  <c r="G8" i="81"/>
  <c r="K24" i="40"/>
  <c r="L24" i="40" s="1"/>
  <c r="G4" i="81"/>
  <c r="G6" i="81" s="1"/>
  <c r="K122" i="86" s="1"/>
  <c r="L122" i="86" s="1"/>
  <c r="I69" i="40"/>
  <c r="J24" i="40"/>
  <c r="J23" i="40"/>
  <c r="L22" i="40"/>
  <c r="J22" i="40"/>
  <c r="G34" i="80"/>
  <c r="G33" i="80"/>
  <c r="G32" i="80"/>
  <c r="G31" i="80"/>
  <c r="G36" i="80" s="1"/>
  <c r="G26" i="80"/>
  <c r="G28" i="80" s="1"/>
  <c r="G25" i="80"/>
  <c r="G24" i="80"/>
  <c r="G23" i="80"/>
  <c r="G18" i="80"/>
  <c r="G17" i="80"/>
  <c r="G16" i="80"/>
  <c r="G15" i="80"/>
  <c r="G20" i="80" s="1"/>
  <c r="G9" i="80"/>
  <c r="G8" i="80"/>
  <c r="G7" i="80"/>
  <c r="G6" i="80"/>
  <c r="G11" i="80" s="1"/>
  <c r="K112" i="86"/>
  <c r="O112" i="86" s="1"/>
  <c r="L22" i="39"/>
  <c r="H22" i="39"/>
  <c r="J22" i="39"/>
  <c r="J20" i="39"/>
  <c r="L18" i="39"/>
  <c r="H18" i="39"/>
  <c r="J18" i="39"/>
  <c r="H15" i="39"/>
  <c r="J15" i="39" s="1"/>
  <c r="J40" i="39" s="1"/>
  <c r="C9" i="75" s="1"/>
  <c r="J14" i="39"/>
  <c r="G240" i="79"/>
  <c r="G239" i="79"/>
  <c r="G242" i="79"/>
  <c r="K107" i="86" s="1"/>
  <c r="G234" i="79"/>
  <c r="G233" i="79"/>
  <c r="G236" i="79" s="1"/>
  <c r="K113" i="42" s="1"/>
  <c r="L113" i="42" s="1"/>
  <c r="G228" i="79"/>
  <c r="K105" i="86" s="1"/>
  <c r="G226" i="79"/>
  <c r="G221" i="79"/>
  <c r="G220" i="79"/>
  <c r="G219" i="79"/>
  <c r="G218" i="79"/>
  <c r="H212" i="79"/>
  <c r="G211" i="79"/>
  <c r="G210" i="79"/>
  <c r="G214" i="79" s="1"/>
  <c r="K84" i="42" s="1"/>
  <c r="L84" i="42" s="1"/>
  <c r="G209" i="79"/>
  <c r="G208" i="79"/>
  <c r="G207" i="79"/>
  <c r="G203" i="79"/>
  <c r="G202" i="79"/>
  <c r="G205" i="79" s="1"/>
  <c r="G201" i="79"/>
  <c r="G200" i="79"/>
  <c r="G199" i="79"/>
  <c r="G198" i="79"/>
  <c r="G197" i="79"/>
  <c r="G190" i="79"/>
  <c r="G186" i="79"/>
  <c r="G185" i="79"/>
  <c r="G184" i="79"/>
  <c r="G188" i="79" s="1"/>
  <c r="G179" i="79"/>
  <c r="G181" i="79"/>
  <c r="K98" i="86" s="1"/>
  <c r="G177" i="79"/>
  <c r="G174" i="79"/>
  <c r="G171" i="79"/>
  <c r="G169" i="79"/>
  <c r="G164" i="79"/>
  <c r="G166" i="79" s="1"/>
  <c r="K95" i="86" s="1"/>
  <c r="G160" i="79"/>
  <c r="G159" i="79"/>
  <c r="G162" i="79" s="1"/>
  <c r="G155" i="79"/>
  <c r="G154" i="79"/>
  <c r="G153" i="79"/>
  <c r="G157" i="79"/>
  <c r="K75" i="42" s="1"/>
  <c r="L75" i="42" s="1"/>
  <c r="G148" i="79"/>
  <c r="G147" i="79"/>
  <c r="G146" i="79"/>
  <c r="G150" i="79"/>
  <c r="K74" i="42" s="1"/>
  <c r="L74" i="42" s="1"/>
  <c r="G141" i="79"/>
  <c r="G143" i="79"/>
  <c r="K91" i="86" s="1"/>
  <c r="G137" i="79"/>
  <c r="G136" i="79"/>
  <c r="G139" i="79" s="1"/>
  <c r="G132" i="79"/>
  <c r="G134" i="79"/>
  <c r="K89" i="86" s="1"/>
  <c r="G126" i="79"/>
  <c r="G125" i="79"/>
  <c r="G128" i="79"/>
  <c r="G121" i="79"/>
  <c r="G123" i="79"/>
  <c r="G120" i="79"/>
  <c r="G115" i="79"/>
  <c r="G111" i="79"/>
  <c r="G110" i="79"/>
  <c r="G113" i="79" s="1"/>
  <c r="K85" i="86" s="1"/>
  <c r="G106" i="79"/>
  <c r="K49" i="42" s="1"/>
  <c r="L49" i="42"/>
  <c r="G102" i="79"/>
  <c r="G104" i="79"/>
  <c r="K83" i="86" s="1"/>
  <c r="G98" i="79"/>
  <c r="G100" i="79" s="1"/>
  <c r="K82" i="86" s="1"/>
  <c r="G94" i="79"/>
  <c r="K46" i="42"/>
  <c r="L46" i="42" s="1"/>
  <c r="G90" i="79"/>
  <c r="G89" i="79"/>
  <c r="G92" i="79" s="1"/>
  <c r="G84" i="79"/>
  <c r="G83" i="79"/>
  <c r="G86" i="79" s="1"/>
  <c r="K79" i="86" s="1"/>
  <c r="G78" i="79"/>
  <c r="G77" i="79"/>
  <c r="G76" i="79"/>
  <c r="G71" i="79"/>
  <c r="G73" i="79" s="1"/>
  <c r="K77" i="86" s="1"/>
  <c r="G66" i="79"/>
  <c r="G68" i="79" s="1"/>
  <c r="G65" i="79"/>
  <c r="G61" i="79"/>
  <c r="G56" i="79"/>
  <c r="G55" i="79"/>
  <c r="G54" i="79"/>
  <c r="G58" i="79"/>
  <c r="K34" i="42" s="1"/>
  <c r="G53" i="79"/>
  <c r="G48" i="79"/>
  <c r="G47" i="79"/>
  <c r="G46" i="79"/>
  <c r="G45" i="79"/>
  <c r="G44" i="79"/>
  <c r="G43" i="79"/>
  <c r="G42" i="79"/>
  <c r="G49" i="79" s="1"/>
  <c r="G36" i="79"/>
  <c r="G38" i="79" s="1"/>
  <c r="K71" i="86" s="1"/>
  <c r="G31" i="79"/>
  <c r="G30" i="79"/>
  <c r="G29" i="79"/>
  <c r="G28" i="79"/>
  <c r="G27" i="79"/>
  <c r="G26" i="79"/>
  <c r="G25" i="79"/>
  <c r="G24" i="79"/>
  <c r="G23" i="79"/>
  <c r="G22" i="79"/>
  <c r="G21" i="79"/>
  <c r="G20" i="79"/>
  <c r="G19" i="79"/>
  <c r="G18" i="79"/>
  <c r="G17" i="79"/>
  <c r="G16" i="79"/>
  <c r="G15" i="79"/>
  <c r="G14" i="79"/>
  <c r="G13" i="79"/>
  <c r="G12" i="79"/>
  <c r="G11" i="79"/>
  <c r="G10" i="79"/>
  <c r="G9" i="79"/>
  <c r="G8" i="79"/>
  <c r="G7" i="79"/>
  <c r="G6" i="79"/>
  <c r="G5" i="79"/>
  <c r="G32" i="79"/>
  <c r="K20" i="42" s="1"/>
  <c r="L20" i="42" s="1"/>
  <c r="L120" i="42"/>
  <c r="J120" i="42"/>
  <c r="H120" i="42"/>
  <c r="H119" i="42"/>
  <c r="H59" i="68" s="1"/>
  <c r="J59" i="68" s="1"/>
  <c r="J62" i="68" s="1"/>
  <c r="C11" i="75"/>
  <c r="H113" i="42"/>
  <c r="J113" i="42" s="1"/>
  <c r="K112" i="42"/>
  <c r="L112" i="42"/>
  <c r="H112" i="42"/>
  <c r="J112" i="42"/>
  <c r="H111" i="42"/>
  <c r="J111" i="42"/>
  <c r="L110" i="42"/>
  <c r="J110" i="42"/>
  <c r="H84" i="42"/>
  <c r="J84" i="42"/>
  <c r="H83" i="42"/>
  <c r="J83" i="42" s="1"/>
  <c r="J82" i="42"/>
  <c r="H82" i="42"/>
  <c r="H81" i="42"/>
  <c r="J81" i="42" s="1"/>
  <c r="K80" i="42"/>
  <c r="L80" i="42" s="1"/>
  <c r="H80" i="42"/>
  <c r="J80" i="42" s="1"/>
  <c r="L79" i="42"/>
  <c r="K79" i="42"/>
  <c r="H79" i="42"/>
  <c r="J79" i="42" s="1"/>
  <c r="K78" i="42"/>
  <c r="L78" i="42" s="1"/>
  <c r="H78" i="42"/>
  <c r="J78" i="42" s="1"/>
  <c r="H77" i="42"/>
  <c r="J77" i="42" s="1"/>
  <c r="J76" i="42"/>
  <c r="H76" i="42"/>
  <c r="H75" i="42"/>
  <c r="J75" i="42" s="1"/>
  <c r="J74" i="42"/>
  <c r="H74" i="42"/>
  <c r="K73" i="42"/>
  <c r="L73" i="42" s="1"/>
  <c r="J73" i="42"/>
  <c r="H73" i="42"/>
  <c r="H72" i="42"/>
  <c r="J72" i="42" s="1"/>
  <c r="J71" i="42"/>
  <c r="H71" i="42"/>
  <c r="L70" i="42"/>
  <c r="J70" i="42"/>
  <c r="J53" i="42"/>
  <c r="H53" i="42"/>
  <c r="H52" i="42"/>
  <c r="J52" i="42" s="1"/>
  <c r="J51" i="42"/>
  <c r="H51" i="42"/>
  <c r="H50" i="42"/>
  <c r="J50" i="42" s="1"/>
  <c r="J49" i="42"/>
  <c r="H49" i="42"/>
  <c r="K48" i="42"/>
  <c r="L48" i="42" s="1"/>
  <c r="H48" i="42"/>
  <c r="J48" i="42" s="1"/>
  <c r="K47" i="42"/>
  <c r="L47" i="42" s="1"/>
  <c r="J47" i="42"/>
  <c r="H47" i="42"/>
  <c r="H46" i="42"/>
  <c r="J46" i="42" s="1"/>
  <c r="J45" i="42"/>
  <c r="H45" i="42"/>
  <c r="H44" i="42"/>
  <c r="J44" i="42" s="1"/>
  <c r="J43" i="42"/>
  <c r="H43" i="42"/>
  <c r="K42" i="42"/>
  <c r="L42" i="42" s="1"/>
  <c r="H42" i="42"/>
  <c r="J42" i="42" s="1"/>
  <c r="H41" i="42"/>
  <c r="J41" i="42" s="1"/>
  <c r="H40" i="42"/>
  <c r="J40" i="42" s="1"/>
  <c r="L39" i="42"/>
  <c r="J39" i="42"/>
  <c r="H34" i="42"/>
  <c r="J34" i="42" s="1"/>
  <c r="K33" i="42"/>
  <c r="H33" i="42"/>
  <c r="J33" i="42" s="1"/>
  <c r="H22" i="42"/>
  <c r="J22" i="42"/>
  <c r="K21" i="42"/>
  <c r="L21" i="42"/>
  <c r="H21" i="42"/>
  <c r="J21" i="42"/>
  <c r="H20" i="42"/>
  <c r="J20" i="42"/>
  <c r="G79" i="78"/>
  <c r="G78" i="78"/>
  <c r="G77" i="78"/>
  <c r="G76" i="78"/>
  <c r="G75" i="78"/>
  <c r="G70" i="78"/>
  <c r="G69" i="78"/>
  <c r="G68" i="78"/>
  <c r="G67" i="78"/>
  <c r="G66" i="78"/>
  <c r="G65" i="78"/>
  <c r="G64" i="78"/>
  <c r="G63" i="78"/>
  <c r="G62" i="78"/>
  <c r="G61" i="78"/>
  <c r="G60" i="78"/>
  <c r="G59" i="78"/>
  <c r="G58" i="78"/>
  <c r="G57" i="78"/>
  <c r="G56" i="78"/>
  <c r="G55" i="78"/>
  <c r="G54" i="78"/>
  <c r="G53" i="78"/>
  <c r="G52" i="78"/>
  <c r="G47" i="78"/>
  <c r="G46" i="78"/>
  <c r="G45" i="78"/>
  <c r="G44" i="78"/>
  <c r="G43" i="78"/>
  <c r="G38" i="78"/>
  <c r="G37" i="78"/>
  <c r="G36" i="78"/>
  <c r="G35" i="78"/>
  <c r="G40" i="78" s="1"/>
  <c r="K60" i="86" s="1"/>
  <c r="G30" i="78"/>
  <c r="G29" i="78"/>
  <c r="G28" i="78"/>
  <c r="G22" i="78"/>
  <c r="G21" i="78"/>
  <c r="G20" i="78"/>
  <c r="G25" i="78" s="1"/>
  <c r="L60" i="38" s="1"/>
  <c r="M60" i="38" s="1"/>
  <c r="G15" i="78"/>
  <c r="G17" i="78" s="1"/>
  <c r="K55" i="86" s="1"/>
  <c r="G14" i="78"/>
  <c r="G13" i="78"/>
  <c r="G12" i="78"/>
  <c r="G11" i="78"/>
  <c r="G6" i="78"/>
  <c r="G5" i="78"/>
  <c r="G8" i="78" s="1"/>
  <c r="L43" i="38" s="1"/>
  <c r="M43" i="38" s="1"/>
  <c r="I122" i="38"/>
  <c r="K122" i="38" s="1"/>
  <c r="K99" i="38"/>
  <c r="K91" i="38"/>
  <c r="I83" i="38"/>
  <c r="K83" i="38"/>
  <c r="K76" i="38"/>
  <c r="L71" i="38"/>
  <c r="L65" i="38"/>
  <c r="K60" i="38"/>
  <c r="K59" i="38"/>
  <c r="L57" i="38"/>
  <c r="L53" i="38"/>
  <c r="I43" i="38"/>
  <c r="K43" i="38" s="1"/>
  <c r="K124" i="38" s="1"/>
  <c r="C7" i="75" s="1"/>
  <c r="G73" i="77"/>
  <c r="G72" i="77"/>
  <c r="G71" i="77"/>
  <c r="G70" i="77"/>
  <c r="G69" i="77"/>
  <c r="G68" i="77"/>
  <c r="G67" i="77"/>
  <c r="G66" i="77"/>
  <c r="G65" i="77"/>
  <c r="G64" i="77"/>
  <c r="G63" i="77"/>
  <c r="G62" i="77"/>
  <c r="G61" i="77"/>
  <c r="G60" i="77"/>
  <c r="G59" i="77"/>
  <c r="G58" i="77"/>
  <c r="G57" i="77"/>
  <c r="G56" i="77"/>
  <c r="G55" i="77"/>
  <c r="G54" i="77"/>
  <c r="G53" i="77"/>
  <c r="G52" i="77"/>
  <c r="G51" i="77"/>
  <c r="G50" i="77"/>
  <c r="G49" i="77"/>
  <c r="G48" i="77"/>
  <c r="G47" i="77"/>
  <c r="G46" i="77"/>
  <c r="G45" i="77"/>
  <c r="G44" i="77"/>
  <c r="G43" i="77"/>
  <c r="G42" i="77"/>
  <c r="G41" i="77"/>
  <c r="G40" i="77"/>
  <c r="G39" i="77"/>
  <c r="G38" i="77"/>
  <c r="G37" i="77"/>
  <c r="G36" i="77"/>
  <c r="G35" i="77"/>
  <c r="G75" i="77" s="1"/>
  <c r="K48" i="86" s="1"/>
  <c r="G32" i="77"/>
  <c r="K46" i="86" s="1"/>
  <c r="G30" i="77"/>
  <c r="K37" i="67" s="1"/>
  <c r="L37" i="67" s="1"/>
  <c r="G25" i="77"/>
  <c r="G27" i="77"/>
  <c r="K45" i="86" s="1"/>
  <c r="G22" i="77"/>
  <c r="K43" i="86" s="1"/>
  <c r="G20" i="77"/>
  <c r="G15" i="77"/>
  <c r="G14" i="77"/>
  <c r="G13" i="77"/>
  <c r="G12" i="77"/>
  <c r="G11" i="77"/>
  <c r="G10" i="77"/>
  <c r="G9" i="77"/>
  <c r="G8" i="77"/>
  <c r="G7" i="77"/>
  <c r="G6" i="77"/>
  <c r="G17" i="77" s="1"/>
  <c r="K42" i="86" s="1"/>
  <c r="G5" i="77"/>
  <c r="J47" i="67"/>
  <c r="H47" i="67"/>
  <c r="J46" i="67"/>
  <c r="H46" i="67"/>
  <c r="J45" i="67"/>
  <c r="H45" i="67"/>
  <c r="H44" i="67"/>
  <c r="J44" i="67" s="1"/>
  <c r="H43" i="67"/>
  <c r="J43" i="67" s="1"/>
  <c r="J37" i="67"/>
  <c r="J36" i="67"/>
  <c r="L33" i="67"/>
  <c r="K22" i="67"/>
  <c r="L22" i="67" s="1"/>
  <c r="H22" i="67"/>
  <c r="J22" i="67" s="1"/>
  <c r="L21" i="67"/>
  <c r="H21" i="67"/>
  <c r="J21" i="67" s="1"/>
  <c r="J20" i="67"/>
  <c r="H20" i="67"/>
  <c r="L19" i="67"/>
  <c r="L18" i="67"/>
  <c r="H18" i="67"/>
  <c r="J18" i="67" s="1"/>
  <c r="G78" i="76"/>
  <c r="G77" i="76"/>
  <c r="G76" i="76"/>
  <c r="G75" i="76"/>
  <c r="G74" i="76"/>
  <c r="G73" i="76"/>
  <c r="G68" i="76"/>
  <c r="G69" i="76" s="1"/>
  <c r="G70" i="76" s="1"/>
  <c r="K22" i="66" s="1"/>
  <c r="G67" i="76"/>
  <c r="G66" i="76"/>
  <c r="A65" i="76"/>
  <c r="G61" i="76"/>
  <c r="G60" i="76"/>
  <c r="G59" i="76"/>
  <c r="G58" i="76"/>
  <c r="G57" i="76"/>
  <c r="G56" i="76"/>
  <c r="G55" i="76"/>
  <c r="G54" i="76"/>
  <c r="G53" i="76"/>
  <c r="G52" i="76"/>
  <c r="G51" i="76"/>
  <c r="A49" i="76"/>
  <c r="G45" i="76"/>
  <c r="G44" i="76"/>
  <c r="G43" i="76"/>
  <c r="G42" i="76"/>
  <c r="G41" i="76"/>
  <c r="G40" i="76"/>
  <c r="G39" i="76"/>
  <c r="G38" i="76"/>
  <c r="G37" i="76"/>
  <c r="G36" i="76"/>
  <c r="G35" i="76"/>
  <c r="G34" i="76"/>
  <c r="G33" i="76"/>
  <c r="G32" i="76"/>
  <c r="G31" i="76"/>
  <c r="G30" i="76"/>
  <c r="G29" i="76"/>
  <c r="G28" i="76"/>
  <c r="G27" i="76"/>
  <c r="G26" i="76"/>
  <c r="G25" i="76"/>
  <c r="G24" i="76"/>
  <c r="G23" i="76"/>
  <c r="G22" i="76"/>
  <c r="G21" i="76"/>
  <c r="G20" i="76"/>
  <c r="G19" i="76"/>
  <c r="G18" i="76"/>
  <c r="G47" i="76" s="1"/>
  <c r="G12" i="76"/>
  <c r="G11" i="76"/>
  <c r="G10" i="76"/>
  <c r="G9" i="76"/>
  <c r="G8" i="76"/>
  <c r="G7" i="76"/>
  <c r="G6" i="76"/>
  <c r="G5" i="76"/>
  <c r="G14" i="76" s="1"/>
  <c r="A4" i="76"/>
  <c r="J33" i="66"/>
  <c r="H22" i="66"/>
  <c r="J22" i="66"/>
  <c r="H20" i="66"/>
  <c r="J20" i="66" s="1"/>
  <c r="J39" i="66" s="1"/>
  <c r="C5" i="75" s="1"/>
  <c r="H19" i="66"/>
  <c r="J19" i="66"/>
  <c r="J18" i="66"/>
  <c r="C10" i="75"/>
  <c r="G117" i="87"/>
  <c r="G120" i="87"/>
  <c r="K191" i="86"/>
  <c r="O191" i="86" s="1"/>
  <c r="G113" i="87"/>
  <c r="G115" i="87"/>
  <c r="K190" i="86" s="1"/>
  <c r="O190" i="86" s="1"/>
  <c r="G109" i="87"/>
  <c r="G111" i="87"/>
  <c r="G105" i="87"/>
  <c r="G107" i="87" s="1"/>
  <c r="K189" i="86" s="1"/>
  <c r="G104" i="87"/>
  <c r="G103" i="87"/>
  <c r="G102" i="87"/>
  <c r="G101" i="87"/>
  <c r="G96" i="87"/>
  <c r="G98" i="87" s="1"/>
  <c r="K188" i="86" s="1"/>
  <c r="O188" i="86" s="1"/>
  <c r="G92" i="87"/>
  <c r="G94" i="87" s="1"/>
  <c r="K187" i="86" s="1"/>
  <c r="O187" i="86" s="1"/>
  <c r="G88" i="87"/>
  <c r="G90" i="87" s="1"/>
  <c r="K186" i="86" s="1"/>
  <c r="O186" i="86" s="1"/>
  <c r="G84" i="87"/>
  <c r="G86" i="87" s="1"/>
  <c r="K185" i="86" s="1"/>
  <c r="O185" i="86" s="1"/>
  <c r="G80" i="87"/>
  <c r="K184" i="86"/>
  <c r="O184" i="86"/>
  <c r="G79" i="87"/>
  <c r="G78" i="87"/>
  <c r="G82" i="87" s="1"/>
  <c r="G73" i="87"/>
  <c r="G72" i="87"/>
  <c r="G71" i="87"/>
  <c r="G70" i="87"/>
  <c r="G75" i="87" s="1"/>
  <c r="K183" i="86" s="1"/>
  <c r="O183" i="86" s="1"/>
  <c r="G65" i="87"/>
  <c r="G64" i="87"/>
  <c r="G63" i="87"/>
  <c r="G62" i="87"/>
  <c r="G61" i="87"/>
  <c r="G60" i="87"/>
  <c r="G59" i="87"/>
  <c r="G58" i="87"/>
  <c r="G57" i="87"/>
  <c r="G56" i="87"/>
  <c r="G55" i="87"/>
  <c r="G54" i="87"/>
  <c r="G53" i="87"/>
  <c r="G52" i="87"/>
  <c r="G66" i="87" s="1"/>
  <c r="G67" i="87" s="1"/>
  <c r="K182" i="86" s="1"/>
  <c r="O182" i="86" s="1"/>
  <c r="G51" i="87"/>
  <c r="G50" i="87"/>
  <c r="G49" i="87"/>
  <c r="G48" i="87"/>
  <c r="G47" i="87"/>
  <c r="G46" i="87"/>
  <c r="G44" i="87"/>
  <c r="G37" i="87"/>
  <c r="G39" i="87" s="1"/>
  <c r="K180" i="86" s="1"/>
  <c r="O180" i="86" s="1"/>
  <c r="G32" i="87"/>
  <c r="G34" i="87" s="1"/>
  <c r="K179" i="86" s="1"/>
  <c r="O179" i="86" s="1"/>
  <c r="G28" i="87"/>
  <c r="G30" i="87" s="1"/>
  <c r="K178" i="86" s="1"/>
  <c r="O178" i="86" s="1"/>
  <c r="G24" i="87"/>
  <c r="G23" i="87"/>
  <c r="G22" i="87"/>
  <c r="G21" i="87"/>
  <c r="G15" i="87"/>
  <c r="G14" i="87"/>
  <c r="G17" i="87"/>
  <c r="K176" i="86" s="1"/>
  <c r="O176" i="86" s="1"/>
  <c r="G13" i="87"/>
  <c r="G9" i="87"/>
  <c r="G11" i="87"/>
  <c r="K175" i="86" s="1"/>
  <c r="O175" i="86" s="1"/>
  <c r="G5" i="87"/>
  <c r="G7" i="87" s="1"/>
  <c r="K174" i="86"/>
  <c r="O174" i="86" s="1"/>
  <c r="K181" i="86"/>
  <c r="O181" i="86" s="1"/>
  <c r="L168" i="86"/>
  <c r="H168" i="86"/>
  <c r="J168" i="86"/>
  <c r="M168" i="86" s="1"/>
  <c r="K167" i="86"/>
  <c r="J167" i="86"/>
  <c r="M167" i="86"/>
  <c r="K166" i="86"/>
  <c r="L166" i="86" s="1"/>
  <c r="H166" i="86"/>
  <c r="J166" i="86"/>
  <c r="H165" i="86"/>
  <c r="J165" i="86" s="1"/>
  <c r="H164" i="86"/>
  <c r="J164" i="86"/>
  <c r="M164" i="86" s="1"/>
  <c r="K163" i="86"/>
  <c r="L163" i="86" s="1"/>
  <c r="J163" i="86"/>
  <c r="K162" i="86"/>
  <c r="L162" i="86"/>
  <c r="J162" i="86"/>
  <c r="M162" i="86"/>
  <c r="L161" i="86"/>
  <c r="J161" i="86"/>
  <c r="M161" i="86" s="1"/>
  <c r="H160" i="86"/>
  <c r="J160" i="86" s="1"/>
  <c r="M160" i="86"/>
  <c r="H159" i="86"/>
  <c r="J159" i="86"/>
  <c r="M159" i="86" s="1"/>
  <c r="K158" i="86"/>
  <c r="L158" i="86" s="1"/>
  <c r="H158" i="86"/>
  <c r="J158" i="86" s="1"/>
  <c r="M158" i="86"/>
  <c r="H157" i="86"/>
  <c r="J157" i="86"/>
  <c r="M157" i="86" s="1"/>
  <c r="K156" i="86"/>
  <c r="L156" i="86" s="1"/>
  <c r="H156" i="86"/>
  <c r="J156" i="86"/>
  <c r="M156" i="86" s="1"/>
  <c r="H155" i="86"/>
  <c r="J155" i="86"/>
  <c r="K154" i="86"/>
  <c r="L154" i="86" s="1"/>
  <c r="H154" i="86"/>
  <c r="J154" i="86"/>
  <c r="M154" i="86" s="1"/>
  <c r="H153" i="86"/>
  <c r="J153" i="86" s="1"/>
  <c r="M153" i="86" s="1"/>
  <c r="K152" i="86"/>
  <c r="L152" i="86" s="1"/>
  <c r="H152" i="86"/>
  <c r="J152" i="86" s="1"/>
  <c r="M152" i="86" s="1"/>
  <c r="H151" i="86"/>
  <c r="J151" i="86" s="1"/>
  <c r="M151" i="86" s="1"/>
  <c r="H150" i="86"/>
  <c r="J150" i="86" s="1"/>
  <c r="M150" i="86" s="1"/>
  <c r="K149" i="86"/>
  <c r="L149" i="86"/>
  <c r="H149" i="86"/>
  <c r="J149" i="86"/>
  <c r="M149" i="86" s="1"/>
  <c r="H148" i="86"/>
  <c r="J148" i="86"/>
  <c r="H147" i="86"/>
  <c r="J147" i="86" s="1"/>
  <c r="J146" i="86"/>
  <c r="M146" i="86" s="1"/>
  <c r="H145" i="86"/>
  <c r="J145" i="86"/>
  <c r="H144" i="86"/>
  <c r="J144" i="86"/>
  <c r="M144" i="86" s="1"/>
  <c r="K143" i="86"/>
  <c r="L143" i="86"/>
  <c r="H143" i="86"/>
  <c r="J143" i="86"/>
  <c r="M143" i="86" s="1"/>
  <c r="J142" i="86"/>
  <c r="J141" i="86"/>
  <c r="M141" i="86" s="1"/>
  <c r="J128" i="86"/>
  <c r="H127" i="86"/>
  <c r="J127" i="86"/>
  <c r="J130" i="86" s="1"/>
  <c r="I124" i="86"/>
  <c r="J123" i="86"/>
  <c r="M123" i="86" s="1"/>
  <c r="J122" i="86"/>
  <c r="L121" i="86"/>
  <c r="J121" i="86"/>
  <c r="M121" i="86"/>
  <c r="K97" i="86"/>
  <c r="K96" i="86"/>
  <c r="J33" i="86"/>
  <c r="H22" i="86"/>
  <c r="J22" i="86"/>
  <c r="H20" i="86"/>
  <c r="J20" i="86" s="1"/>
  <c r="H19" i="86"/>
  <c r="J19" i="86"/>
  <c r="J18" i="86"/>
  <c r="K74" i="86"/>
  <c r="L34" i="42"/>
  <c r="K92" i="86"/>
  <c r="K134" i="86"/>
  <c r="K56" i="86"/>
  <c r="K52" i="42"/>
  <c r="L52" i="42" s="1"/>
  <c r="K87" i="86"/>
  <c r="K116" i="86"/>
  <c r="K53" i="42"/>
  <c r="L53" i="42"/>
  <c r="K88" i="86"/>
  <c r="K127" i="86"/>
  <c r="L127" i="86" s="1"/>
  <c r="K72" i="42"/>
  <c r="L72" i="42" s="1"/>
  <c r="K90" i="86"/>
  <c r="K93" i="86"/>
  <c r="K45" i="42"/>
  <c r="L45" i="42"/>
  <c r="K80" i="86"/>
  <c r="K70" i="86"/>
  <c r="K101" i="86"/>
  <c r="K83" i="42"/>
  <c r="L83" i="42"/>
  <c r="K44" i="42"/>
  <c r="L44" i="42"/>
  <c r="K115" i="86"/>
  <c r="K20" i="39"/>
  <c r="L20" i="39"/>
  <c r="J30" i="73"/>
  <c r="K30" i="73" s="1"/>
  <c r="K164" i="86"/>
  <c r="L164" i="86"/>
  <c r="J56" i="70"/>
  <c r="K71" i="42"/>
  <c r="L71" i="42" s="1"/>
  <c r="G108" i="79"/>
  <c r="K84" i="86" s="1"/>
  <c r="G25" i="85"/>
  <c r="K146" i="86"/>
  <c r="L146" i="86" s="1"/>
  <c r="I122" i="85"/>
  <c r="K165" i="86" s="1"/>
  <c r="L165" i="86" s="1"/>
  <c r="M165" i="86" s="1"/>
  <c r="K106" i="86"/>
  <c r="G96" i="79"/>
  <c r="K81" i="86"/>
  <c r="G31" i="85"/>
  <c r="K147" i="86"/>
  <c r="L147" i="86"/>
  <c r="K36" i="67"/>
  <c r="L36" i="67"/>
  <c r="K23" i="40"/>
  <c r="L23" i="40"/>
  <c r="L69" i="40" s="1"/>
  <c r="D10" i="75" s="1"/>
  <c r="J119" i="42"/>
  <c r="G10" i="81"/>
  <c r="K123" i="86" s="1"/>
  <c r="L123" i="86" s="1"/>
  <c r="G52" i="85"/>
  <c r="K151" i="86"/>
  <c r="L151" i="86" s="1"/>
  <c r="G72" i="85"/>
  <c r="K155" i="86" s="1"/>
  <c r="L155" i="86" s="1"/>
  <c r="G90" i="85"/>
  <c r="K159" i="86"/>
  <c r="L159" i="86" s="1"/>
  <c r="L124" i="86"/>
  <c r="M163" i="86"/>
  <c r="L83" i="38"/>
  <c r="M83" i="38" s="1"/>
  <c r="L22" i="66"/>
  <c r="K22" i="86"/>
  <c r="L22" i="86"/>
  <c r="M22" i="86"/>
  <c r="G49" i="78"/>
  <c r="L91" i="38" s="1"/>
  <c r="M91" i="38" s="1"/>
  <c r="G80" i="79"/>
  <c r="K43" i="42" s="1"/>
  <c r="L43" i="42" s="1"/>
  <c r="K40" i="42"/>
  <c r="L40" i="42" s="1"/>
  <c r="G63" i="79"/>
  <c r="K75" i="86"/>
  <c r="K14" i="39"/>
  <c r="L14" i="39" s="1"/>
  <c r="G14" i="84"/>
  <c r="K135" i="86"/>
  <c r="J19" i="73"/>
  <c r="K19" i="73" s="1"/>
  <c r="J26" i="73"/>
  <c r="K26" i="73"/>
  <c r="J29" i="73"/>
  <c r="K29" i="73"/>
  <c r="J33" i="73"/>
  <c r="J10" i="73"/>
  <c r="K10" i="73"/>
  <c r="K77" i="42"/>
  <c r="L77" i="42" s="1"/>
  <c r="K52" i="86"/>
  <c r="K78" i="86"/>
  <c r="M155" i="86" l="1"/>
  <c r="C16" i="75"/>
  <c r="K18" i="66"/>
  <c r="L18" i="66" s="1"/>
  <c r="K18" i="86"/>
  <c r="L18" i="86" s="1"/>
  <c r="K19" i="86"/>
  <c r="L19" i="86" s="1"/>
  <c r="M19" i="86" s="1"/>
  <c r="K19" i="66"/>
  <c r="L19" i="66" s="1"/>
  <c r="K61" i="86"/>
  <c r="O61" i="86" s="1"/>
  <c r="O194" i="86" s="1"/>
  <c r="P197" i="86" s="1"/>
  <c r="M147" i="86"/>
  <c r="G26" i="87"/>
  <c r="K177" i="86" s="1"/>
  <c r="M148" i="86"/>
  <c r="K41" i="42"/>
  <c r="L41" i="42" s="1"/>
  <c r="K76" i="86"/>
  <c r="J59" i="67"/>
  <c r="C6" i="75" s="1"/>
  <c r="J170" i="86"/>
  <c r="K76" i="42"/>
  <c r="L76" i="42" s="1"/>
  <c r="K94" i="86"/>
  <c r="K60" i="68"/>
  <c r="L60" i="68" s="1"/>
  <c r="L62" i="68" s="1"/>
  <c r="D11" i="75" s="1"/>
  <c r="K128" i="86"/>
  <c r="L128" i="86" s="1"/>
  <c r="M128" i="86" s="1"/>
  <c r="J122" i="42"/>
  <c r="C8" i="75" s="1"/>
  <c r="K72" i="86"/>
  <c r="K22" i="42"/>
  <c r="L22" i="42" s="1"/>
  <c r="G117" i="79"/>
  <c r="K86" i="86" s="1"/>
  <c r="K51" i="42"/>
  <c r="L51" i="42" s="1"/>
  <c r="K81" i="42"/>
  <c r="L81" i="42" s="1"/>
  <c r="K99" i="86"/>
  <c r="L170" i="86"/>
  <c r="M127" i="86"/>
  <c r="K43" i="67"/>
  <c r="L43" i="67" s="1"/>
  <c r="L59" i="38"/>
  <c r="M59" i="38" s="1"/>
  <c r="J39" i="86"/>
  <c r="M166" i="86"/>
  <c r="G62" i="76"/>
  <c r="G63" i="76" s="1"/>
  <c r="G80" i="76"/>
  <c r="G81" i="78"/>
  <c r="G223" i="79"/>
  <c r="J14" i="73"/>
  <c r="K14" i="73" s="1"/>
  <c r="K36" i="73" s="1"/>
  <c r="D13" i="75" s="1"/>
  <c r="K148" i="86"/>
  <c r="L148" i="86" s="1"/>
  <c r="M142" i="86"/>
  <c r="M145" i="86"/>
  <c r="G32" i="78"/>
  <c r="G72" i="78"/>
  <c r="K20" i="67"/>
  <c r="L20" i="67" s="1"/>
  <c r="L59" i="67" s="1"/>
  <c r="D6" i="75" s="1"/>
  <c r="K50" i="42"/>
  <c r="L50" i="42" s="1"/>
  <c r="M122" i="86"/>
  <c r="K82" i="42"/>
  <c r="L82" i="42" s="1"/>
  <c r="G192" i="79"/>
  <c r="K100" i="86" s="1"/>
  <c r="K113" i="86"/>
  <c r="K15" i="39"/>
  <c r="L15" i="39" s="1"/>
  <c r="L40" i="39" s="1"/>
  <c r="D9" i="75" s="1"/>
  <c r="H36" i="80"/>
  <c r="I36" i="80"/>
  <c r="K119" i="42"/>
  <c r="L119" i="42" s="1"/>
  <c r="J18" i="73"/>
  <c r="K18" i="73" s="1"/>
  <c r="J16" i="73"/>
  <c r="K16" i="73" s="1"/>
  <c r="K35" i="70"/>
  <c r="L35" i="70" s="1"/>
  <c r="L78" i="70" s="1"/>
  <c r="D12" i="75" s="1"/>
  <c r="J20" i="73"/>
  <c r="K20" i="73" s="1"/>
  <c r="M124" i="38" l="1"/>
  <c r="D7" i="75" s="1"/>
  <c r="L122" i="38"/>
  <c r="M122" i="38" s="1"/>
  <c r="K63" i="86"/>
  <c r="K62" i="86"/>
  <c r="L99" i="38"/>
  <c r="M99" i="38" s="1"/>
  <c r="K33" i="66"/>
  <c r="L33" i="66" s="1"/>
  <c r="L39" i="66" s="1"/>
  <c r="D5" i="75" s="1"/>
  <c r="D16" i="75" s="1"/>
  <c r="K33" i="86"/>
  <c r="L33" i="86" s="1"/>
  <c r="M33" i="86" s="1"/>
  <c r="M18" i="86"/>
  <c r="K59" i="86"/>
  <c r="L76" i="38"/>
  <c r="M76" i="38" s="1"/>
  <c r="C17" i="75"/>
  <c r="C18" i="75"/>
  <c r="I16" i="75"/>
  <c r="K20" i="86"/>
  <c r="L20" i="86" s="1"/>
  <c r="M20" i="86" s="1"/>
  <c r="K20" i="66"/>
  <c r="L20" i="66" s="1"/>
  <c r="L122" i="42"/>
  <c r="D8" i="75" s="1"/>
  <c r="K111" i="42"/>
  <c r="L111" i="42" s="1"/>
  <c r="K104" i="86"/>
  <c r="L130" i="86"/>
  <c r="D17" i="75" l="1"/>
  <c r="D18" i="75" s="1"/>
  <c r="F16" i="75"/>
  <c r="L39" i="8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ismail - [2010]</author>
  </authors>
  <commentList>
    <comment ref="B12" authorId="0" shapeId="0" xr:uid="{59D3FB91-097C-4C59-9E3F-2AD06617D0B5}">
      <text/>
    </comment>
  </commentList>
</comments>
</file>

<file path=xl/sharedStrings.xml><?xml version="1.0" encoding="utf-8"?>
<sst xmlns="http://schemas.openxmlformats.org/spreadsheetml/2006/main" count="6766" uniqueCount="2823">
  <si>
    <t>MARCH  2020</t>
  </si>
  <si>
    <t>TRAVEL FOOD SERVICES</t>
  </si>
  <si>
    <t>BOQ STANDARDISATION, IMPLEMENTATION AND COST CONSULTANCY</t>
  </si>
  <si>
    <t>#</t>
  </si>
  <si>
    <t>Lounge</t>
  </si>
  <si>
    <t>Food Court</t>
  </si>
  <si>
    <t>Kiosk</t>
  </si>
  <si>
    <t>Existing Items</t>
  </si>
  <si>
    <t>Proposed New (Additional) Items</t>
  </si>
  <si>
    <t>A. Dismantling works</t>
  </si>
  <si>
    <t>Removing of PCC flooring</t>
  </si>
  <si>
    <t>Breaking &amp; removing RCC</t>
  </si>
  <si>
    <t>Removal of Existing tile</t>
  </si>
  <si>
    <t>Removal of Laminate.</t>
  </si>
  <si>
    <t xml:space="preserve">Removing of plaster layer </t>
  </si>
  <si>
    <t>Breaking &amp; demolishing brick masonry/concrete blocks with plaster</t>
  </si>
  <si>
    <t>Removing of existing tiles flooring</t>
  </si>
  <si>
    <t>Cutting Reinforcement bars</t>
  </si>
  <si>
    <t>Breaking and removing PCC</t>
  </si>
  <si>
    <t>Removing of existing cladding</t>
  </si>
  <si>
    <t>Cutting Structural steel members</t>
  </si>
  <si>
    <t>Demolition of existing brick wall</t>
  </si>
  <si>
    <t>Breaking and removing Wooden flooring / panelling / cladding</t>
  </si>
  <si>
    <t>Removing of existing POP false ceiling</t>
  </si>
  <si>
    <t>Breaking and removing fixed carpentry works</t>
  </si>
  <si>
    <t>Removing existing Glazing work</t>
  </si>
  <si>
    <t>Removing Flooring</t>
  </si>
  <si>
    <t>Remove &amp; Refixing Doors &amp; Windows</t>
  </si>
  <si>
    <t>Dismantling   of tiles  in flooring  and dado  including  disposal of debris</t>
  </si>
  <si>
    <t>Removing Toughened Glass Panels</t>
  </si>
  <si>
    <t xml:space="preserve">Removing     of existing   salvageable    items </t>
  </si>
  <si>
    <t>Remove &amp; Refixing ACP and fixing new sheet</t>
  </si>
  <si>
    <t xml:space="preserve">Removal of electrical conduits </t>
  </si>
  <si>
    <t>Removing Rolling Shutter</t>
  </si>
  <si>
    <t>Removing False ceiling</t>
  </si>
  <si>
    <t>Removing Plaster</t>
  </si>
  <si>
    <t>CHIPPING  CONCRETE SURFACE</t>
  </si>
  <si>
    <t xml:space="preserve">Removing &amp; Dismantling of Brick bat coba </t>
  </si>
  <si>
    <t>Dismantling  &amp; Removing of existing  Stone / Ceramic   /  CC Flooring</t>
  </si>
  <si>
    <t>REMOVING OF GLASS FROM SINGLE GLAZED</t>
  </si>
  <si>
    <t>Removal &amp; refixing of glass door of any size including replacement of consumables (screws/bolts etc.)</t>
  </si>
  <si>
    <t xml:space="preserve">Dismantling    of False  ceiling  with  support   channels &amp;hanging wire,  including shifting of debris &amp; stacking </t>
  </si>
  <si>
    <t>Removal of plumbing pipes</t>
  </si>
  <si>
    <t>Removal/ Dismantling    of damaged    ACP cladding   including   removal   of supporting     structure    and  all accessories etc.</t>
  </si>
  <si>
    <t>Dismantling of Misc. types under Lsm qty.</t>
  </si>
  <si>
    <t>Removal of Existing sanitary ware</t>
  </si>
  <si>
    <t>Dismantling of Misc types under Lsm qty.</t>
  </si>
  <si>
    <t xml:space="preserve">Platform erection at all levels </t>
  </si>
  <si>
    <t>Erection of scaffolding</t>
  </si>
  <si>
    <t>Breaking &amp; removing PCC</t>
  </si>
  <si>
    <t>Mesh</t>
  </si>
  <si>
    <t>B. Excavation &amp; Filling works</t>
  </si>
  <si>
    <t>Excavation work</t>
  </si>
  <si>
    <t>Disposal of excavated materials</t>
  </si>
  <si>
    <t>Stacking of excavated materials</t>
  </si>
  <si>
    <t>Filling with Earth</t>
  </si>
  <si>
    <t>P/L Soling 230mm thick</t>
  </si>
  <si>
    <t>Pest control/ Anti-termite</t>
  </si>
  <si>
    <t>Dewatering</t>
  </si>
  <si>
    <t>Excavation for Trial Pits</t>
  </si>
  <si>
    <t>C. Structural works</t>
  </si>
  <si>
    <t>Stripping of top of Concrete Piles</t>
  </si>
  <si>
    <t>RCC/ PCC/ Plum Concrete works</t>
  </si>
  <si>
    <t>Formwork</t>
  </si>
  <si>
    <t>Reinforcement Steel Fe 500</t>
  </si>
  <si>
    <t>Couplers for Reinforcement steel</t>
  </si>
  <si>
    <t>Structural Steel works</t>
  </si>
  <si>
    <t xml:space="preserve">MS inserts in concrete </t>
  </si>
  <si>
    <t>Expandable anchor bolts</t>
  </si>
  <si>
    <t>Embedded Parts-Pipe/Surface</t>
  </si>
  <si>
    <t>PVC Sleeves</t>
  </si>
  <si>
    <t>Core Cutting</t>
  </si>
  <si>
    <t>Grouting</t>
  </si>
  <si>
    <t>Sealing of construction joints</t>
  </si>
  <si>
    <t>pressure release GI pipe</t>
  </si>
  <si>
    <t>Bituminous expansion joint filler board</t>
  </si>
  <si>
    <t>Rebar anchoring / dowelling</t>
  </si>
  <si>
    <t>PRECAST DRAIN - R.C.C</t>
  </si>
  <si>
    <t>Chipping of raceway</t>
  </si>
  <si>
    <t>R.C.C. Hume pipes NP2 class</t>
  </si>
  <si>
    <t>HDPE PN-8 pipes for Rain water</t>
  </si>
  <si>
    <t>R.C.C chambers</t>
  </si>
  <si>
    <t xml:space="preserve"> Cast iron manhole cover</t>
  </si>
  <si>
    <t xml:space="preserve">Ductile iron manhole cover </t>
  </si>
  <si>
    <t>RCC Chamber Cover</t>
  </si>
  <si>
    <t>Structural Glazing work</t>
  </si>
  <si>
    <t>Epoxy filling for Insert Plates</t>
  </si>
  <si>
    <t>Grouting of Base Plates</t>
  </si>
  <si>
    <t xml:space="preserve">Compressible fibre board/ Shalitex Board </t>
  </si>
  <si>
    <t>Injection grouting for cracks repair</t>
  </si>
  <si>
    <t>Injection grouting to old floor, Toilets</t>
  </si>
  <si>
    <t>Grouting the Holes to reduce porosity</t>
  </si>
  <si>
    <t>D. Waterproofing works</t>
  </si>
  <si>
    <t>Providing &amp; applying chemical waterproofing</t>
  </si>
  <si>
    <t>Providing &amp; Installing membrane waterproofing</t>
  </si>
  <si>
    <t xml:space="preserve">P&amp;C of  Kobah with Siporex Block </t>
  </si>
  <si>
    <t>Providing &amp; Installing Lightweight block waterproofing</t>
  </si>
  <si>
    <t>Providing &amp; Installing brick bat coba waterproofing</t>
  </si>
  <si>
    <t>Providing and installing proprietary crystalline waterproofing</t>
  </si>
  <si>
    <t>laying proprietary chemical water proofing system consisting of polymer modified acrylic base coat</t>
  </si>
  <si>
    <t xml:space="preserve"> Waterproofing system to Landscape areas </t>
  </si>
  <si>
    <t xml:space="preserve"> 110mm thick proprietary terrace waterproofing </t>
  </si>
  <si>
    <t>E. Masonry works</t>
  </si>
  <si>
    <t xml:space="preserve">P&amp;C of light weight brick wall (siporex block) walls </t>
  </si>
  <si>
    <t>Providing and constructing Autoclaved Aerated Concrete (AAC) block masonry</t>
  </si>
  <si>
    <t>Providing and constructing Hollow block masonry wall</t>
  </si>
  <si>
    <t>Providing and constructing Autoclaved Aerated Concrete (ACC) block masonry</t>
  </si>
  <si>
    <t>P&amp;A of single coat backing plaster</t>
  </si>
  <si>
    <t>Providing and constructing solid concrete block masonry</t>
  </si>
  <si>
    <t>Providing and applying minimum 12 mm thick cement sand plaster</t>
  </si>
  <si>
    <t>Debris filling to raise the flooring</t>
  </si>
  <si>
    <t>Providing and constructing brick masonry</t>
  </si>
  <si>
    <t>Providing and constructing Random Rubble masonry</t>
  </si>
  <si>
    <t xml:space="preserve">Providing and applying plaster with Ready mix cement mortar mix </t>
  </si>
  <si>
    <t>White Artificial Brick pasting finished with approved paint</t>
  </si>
  <si>
    <t>Steps brickwork</t>
  </si>
  <si>
    <t xml:space="preserve">Uncoursed Rubble masonry </t>
  </si>
  <si>
    <t>Providing, preparing and plastering readymade proprietary Gypsum plaster</t>
  </si>
  <si>
    <t>Brick masonry chambers</t>
  </si>
  <si>
    <t>Providing and applying Skimming plaster</t>
  </si>
  <si>
    <t>white cement based putty of average thickness 1 mm</t>
  </si>
  <si>
    <t>Providing and applying minimum 25 mm thick double coat cement sand plaster</t>
  </si>
  <si>
    <t>Alltek / Birla or equivalent Putty to wall surfaces</t>
  </si>
  <si>
    <t>6 to 8mm thick POP over Cement plaster</t>
  </si>
  <si>
    <t xml:space="preserve">2 Coat 20MM  thickness Water proofing plaster </t>
  </si>
  <si>
    <t>F. Dry wall &amp; Partitions</t>
  </si>
  <si>
    <t>P&amp;F of toughened glass partition</t>
  </si>
  <si>
    <t>Dry wall partition system having STC rating of 55 and 2 hour fire resistance</t>
  </si>
  <si>
    <t xml:space="preserve">Dry wall partition system  Wall Lining for shower coming on wall-3 </t>
  </si>
  <si>
    <t>Double side Plywood Partition over M.S Framework ( MS frame work considered separately)</t>
  </si>
  <si>
    <t>Fabrication and Installation of Corian Jali of 6 or 12 mm thickness.</t>
  </si>
  <si>
    <t>Solid Gypsum partition GI Framing</t>
  </si>
  <si>
    <t>Double side Plywood Partition over wooden Framework ( MS frame work considered separately)</t>
  </si>
  <si>
    <t>100mm thk Backlit Acrylic Partition finished with Wallpaper with Back Support in 19mm Thk. Ply</t>
  </si>
  <si>
    <t>Solid Gypsum partition Aluminium Framing</t>
  </si>
  <si>
    <t xml:space="preserve">12mm thick glass panel with wooden frame 19mm thick </t>
  </si>
  <si>
    <t>Single Glazed Partition</t>
  </si>
  <si>
    <t xml:space="preserve"> fixing Acoustic insulation to G.I./Wooden frame</t>
  </si>
  <si>
    <t>Rockwool Acoustic Insulation</t>
  </si>
  <si>
    <t>Double side plywood partition over M.S  Framework</t>
  </si>
  <si>
    <t>Kiosk front counter partition with openable shutters for access</t>
  </si>
  <si>
    <t xml:space="preserve"> Wooden Frame F/PLY 12mm </t>
  </si>
  <si>
    <t>Fire Rated Gypsum Cladding (Single layer on one side)</t>
  </si>
  <si>
    <t>100mm thk Ply Partition Supported on Aluminium Frame Work</t>
  </si>
  <si>
    <t>Sal wood frame with partition of 6mm plywood</t>
  </si>
  <si>
    <t>Flexi ply / curved partition</t>
  </si>
  <si>
    <t>Vertical Blinds made of glass fibre fabrics</t>
  </si>
  <si>
    <t xml:space="preserve">Veneer finished Partition Ply both side supported on aluminium frame work </t>
  </si>
  <si>
    <t>Venetian Blinds made of tungsten alloy aluminium</t>
  </si>
  <si>
    <t>Double Glazed Partition</t>
  </si>
  <si>
    <t xml:space="preserve">Veneer finished Box Panelling in 12mm thk Ply  for column </t>
  </si>
  <si>
    <t>Pleated Blinds made of polyester</t>
  </si>
  <si>
    <t>Dry wall partition system of approved make and junctions sealed with approved fire sealants</t>
  </si>
  <si>
    <t>Glass panels with Wooden frame</t>
  </si>
  <si>
    <t>Dry wall partition system with sound insulation including cavity filled-in with rock wool insulation</t>
  </si>
  <si>
    <t>Plywood partition with MS Frame</t>
  </si>
  <si>
    <t>Dry wall partition system having STC rating of 44 and 30 min fire resistance with sound insulation including cavity</t>
  </si>
  <si>
    <t xml:space="preserve">Dry wall partition system having STC rating of 43/44 and junctions sealed with approved sealants </t>
  </si>
  <si>
    <t xml:space="preserve"> Partition wall  95mm thick  using 70mm Gypsteel  Metal  Studs with  12.5mm thk gypsum sheet</t>
  </si>
  <si>
    <t>Dry wall partition system having STC rating of 44/45 and junctions sealed</t>
  </si>
  <si>
    <t>Gypsum Boxing up to false ceiling height using Gyproc Metal Studs</t>
  </si>
  <si>
    <t>Dry wall partition system having STC rating of 45 and 2 hour fire resistance with sound insulation including</t>
  </si>
  <si>
    <t>Providing and fixing of Gypsum Partition</t>
  </si>
  <si>
    <t>Dry wall partition system having STC rating of 46 and 2 hour fire resistance with sound insulation</t>
  </si>
  <si>
    <t xml:space="preserve"> Fixing of Single Glazed Aluminium Partition</t>
  </si>
  <si>
    <t>Dry wall partition system having STC rating of 50 and 1 hour fire resistance with sound insulation</t>
  </si>
  <si>
    <t>Fixing of Double Glazed Aluminium Partition</t>
  </si>
  <si>
    <t>Skin type of 12 mm thk Raw flexi Ply in 2 layers</t>
  </si>
  <si>
    <t>Dry wall partition system (Wall Lining for shower coming on wall</t>
  </si>
  <si>
    <t>fixing Bison panel partition 12mm thick  with all tools and tackles</t>
  </si>
  <si>
    <t xml:space="preserve"> fixing 1.20m Low height modular partition 12mm thick</t>
  </si>
  <si>
    <t>Fibre Cement Board Aerocon Partition Panels</t>
  </si>
  <si>
    <t xml:space="preserve"> fixing single layer of 12.5mm Fire rated Gypsum Board on one side on the existing framing</t>
  </si>
  <si>
    <t>Backlit Acrylic Partition</t>
  </si>
  <si>
    <t>Veneer finished Partition in 12mm thk Ply both side</t>
  </si>
  <si>
    <t xml:space="preserve"> Veneer finished Box Panelling in 12mm thk Ply </t>
  </si>
  <si>
    <t>G. Floor.</t>
  </si>
  <si>
    <t>P&amp;C of IPS flooring</t>
  </si>
  <si>
    <t>Providing, and laying of vacuum dewatered floor (VDF)</t>
  </si>
  <si>
    <t xml:space="preserve">Vitrified Tiles Front Desk Glazed Tile </t>
  </si>
  <si>
    <t>homogeneous &amp; abrasion resistant 2mm thick Vinyl Sheet</t>
  </si>
  <si>
    <t>P&amp;F of Vitrified tiles flooring</t>
  </si>
  <si>
    <t>Providing, fixing approved chequered metal floor including all structural steel work</t>
  </si>
  <si>
    <t>P&amp;L of Kotah Stone flooring</t>
  </si>
  <si>
    <t>Road / Car Park Marking</t>
  </si>
  <si>
    <t>Vitrified Tiles Service Area</t>
  </si>
  <si>
    <t>high Laminated Wooden skirting  with 2mm thick</t>
  </si>
  <si>
    <t>P&amp;F of Wooden flooring with Wooden beading all around</t>
  </si>
  <si>
    <t>Providing, fixing approved GI Bird Mesh</t>
  </si>
  <si>
    <t>Laying Laminated Wooden flooring / natural wooden flooring</t>
  </si>
  <si>
    <t>Providing and Fixing appvd vitrified tile flooring</t>
  </si>
  <si>
    <t>machine mixing and laying in approved panels</t>
  </si>
  <si>
    <t>Floor Mat ( Artificial Turf Type)</t>
  </si>
  <si>
    <t>SS skirting</t>
  </si>
  <si>
    <t>Fixing of Italian Marble flooring</t>
  </si>
  <si>
    <t>Supply &amp; Fixing homogeneous &amp; abrasion resistant Vinyl Sheet</t>
  </si>
  <si>
    <t>Providing and Fixing appvd acp skirting fixed on plywood base</t>
  </si>
  <si>
    <t>broken China-mosaic tiles</t>
  </si>
  <si>
    <t>Raised wooden flooring -100 mm raised  wooden flooring over MS Structure/ Wooden frame work</t>
  </si>
  <si>
    <t>P&amp;A of Anti skid treatment on  all areas flooring</t>
  </si>
  <si>
    <t>POP ON VITRIFIED FLOORING</t>
  </si>
  <si>
    <t>8"X8" PRINTED TILES LAID IN PATTERN AS APPROVED</t>
  </si>
  <si>
    <t>P&amp;F of Granite flooring</t>
  </si>
  <si>
    <t>Providing and Fixing of red artificial bricks of 8"x3" size pasted with adhesive</t>
  </si>
  <si>
    <t>Laminated Wooden flooring with 2mm thick PU foam</t>
  </si>
  <si>
    <t>IPS POLISHED CONCRETE FINISH AS APPROVED</t>
  </si>
  <si>
    <t>P&amp;F of 304 grade 3mm thick SS Corner guard</t>
  </si>
  <si>
    <t>Providing, and laying of screed</t>
  </si>
  <si>
    <t xml:space="preserve"> S/I of Granite Top finished (Black Galaxy Granite Natural ) over service Platform  for black dog bar </t>
  </si>
  <si>
    <t>Vitrified tile flooring</t>
  </si>
  <si>
    <t>6" THICK BLACK GRANITE PATTI FOR BORDER AS APPROVED</t>
  </si>
  <si>
    <t>P&amp;F Carpet flooring</t>
  </si>
  <si>
    <t>KERAKOLL or equivalent approved Screed System</t>
  </si>
  <si>
    <t xml:space="preserve">Vitrified Tile for good time bar Mumbai airport </t>
  </si>
  <si>
    <t>4"X2" WOODEN FINISH ALUMINIUM HOLLOW SECTION @ 5"C/C AS APPROVED</t>
  </si>
  <si>
    <t>P&amp;F wooden flooring</t>
  </si>
  <si>
    <t>Self Levelling</t>
  </si>
  <si>
    <t>P&amp;F Slim Porcelain tile floor on existing ply base raised flooring  for black door bar</t>
  </si>
  <si>
    <t>WOODEN LAMINATE PASTED ON PLY PANELLING AS APPROVED</t>
  </si>
  <si>
    <t>Aluminium Trims</t>
  </si>
  <si>
    <t>P&amp;F PVC Floor trap</t>
  </si>
  <si>
    <t>Concrete Pavers Block</t>
  </si>
  <si>
    <t>P&amp;F SS Threshold</t>
  </si>
  <si>
    <t>footpath 60mm thick lacquer coated  Concrete Pavers Block</t>
  </si>
  <si>
    <t>Marble stone skirting.Location ( Internal Staircases)</t>
  </si>
  <si>
    <t>H. Wall Finishes/ Cladding.</t>
  </si>
  <si>
    <t>P&amp;F of Veneer finished wooden panelling</t>
  </si>
  <si>
    <t>P&amp;C machine cut, machine polished Kota Stone flooring / wall cladding</t>
  </si>
  <si>
    <t>P&amp;F MS Framed structure as per design  finished in Paint</t>
  </si>
  <si>
    <t xml:space="preserve">Marble stone Dado. </t>
  </si>
  <si>
    <t>P&amp;F of Laminate panelling over Ply wood ( Ply wood measured separately)</t>
  </si>
  <si>
    <t>Black and White Tiles for Angular  Wall dado in appvd vitrified tiles</t>
  </si>
  <si>
    <t>P&amp;F of Stucco Paint finished wooden panelling</t>
  </si>
  <si>
    <t>Transition Profile</t>
  </si>
  <si>
    <t>P&amp;F wooden post made of Plywood and finished with laminate</t>
  </si>
  <si>
    <t xml:space="preserve">Italian Marble Cladding </t>
  </si>
  <si>
    <t>P&amp;F of Back painted Glass panelling ( Ply wood measured separately)</t>
  </si>
  <si>
    <t>Tile Cladding by slim Porcelain tile floor on existing ply base.</t>
  </si>
  <si>
    <t>P&amp;F of Fabric finished wooden panelling</t>
  </si>
  <si>
    <t>P&amp;F of Ceramic Tile Cladding over wall</t>
  </si>
  <si>
    <t>P&amp;F of Ceramic Tile Cladding over Ply using Adhesive ( Ply wood measured separately)</t>
  </si>
  <si>
    <t xml:space="preserve">finished column supported on MS pole clad with ply and finished with laminate </t>
  </si>
  <si>
    <t>P&amp;F of Mirror finished wooden panelling</t>
  </si>
  <si>
    <t>P&amp;F of Laminate panelling over Ply wood with required frame work</t>
  </si>
  <si>
    <t>P&amp;F SS Poles</t>
  </si>
  <si>
    <t xml:space="preserve">Acrylic surface cladding for curry kitchen </t>
  </si>
  <si>
    <t>P&amp;F of Onyx panelling having backlit provision</t>
  </si>
  <si>
    <t>P&amp;F designer partition made of Ply and finished with laminate</t>
  </si>
  <si>
    <t>P&amp;F of  Corian cladding over Ply wood ( Ply wood measured separately)</t>
  </si>
  <si>
    <t xml:space="preserve">P&amp;F of plywood bulkhead </t>
  </si>
  <si>
    <t>Wooden wall panels with required frame work and finished with laminate on both sides, wooden louvers and coloured glass</t>
  </si>
  <si>
    <t>P&amp;F of Laminate panelling</t>
  </si>
  <si>
    <t>Wooden batten panel with laminate finish</t>
  </si>
  <si>
    <t>P&amp;F MS Framed structure as per design with MS wire mesh finished in Paint and Ply with laminate finish</t>
  </si>
  <si>
    <t>P&amp;F of POP Punning</t>
  </si>
  <si>
    <t>Subway tile cladding</t>
  </si>
  <si>
    <t>P&amp;F of wall paper of required pattern over Ply wood ( Ply wood measured separately)</t>
  </si>
  <si>
    <t>P&amp;F of Wall paper over POP Punning</t>
  </si>
  <si>
    <t>EPU Flooring of  3mm thickness</t>
  </si>
  <si>
    <t>Providing and fixing of Front Charcoal Panel board on plywood</t>
  </si>
  <si>
    <t>P&amp;F of Ceramic Tile Cladding over Ply using Adhesive ( Ply wood measured separately), The tiles shall be painted with required colour</t>
  </si>
  <si>
    <t>P&amp;F of Wall paper over Ply and framework</t>
  </si>
  <si>
    <t>Wall Paper</t>
  </si>
  <si>
    <t xml:space="preserve">Providing and applying average 12 mm thk. POP mirror smooth punning to walls </t>
  </si>
  <si>
    <t>P&amp;F brand stickering over the existing Ply</t>
  </si>
  <si>
    <t>P&amp;F Wooden Skirting</t>
  </si>
  <si>
    <t xml:space="preserve">Acrylic Solid Surface Treatment on ply backing for curry  kitchen </t>
  </si>
  <si>
    <t>ACP Cladding</t>
  </si>
  <si>
    <t>P&amp;F Designer wall panelling with outer frame made of Ply boxing &amp; finished in SS with brass coating and internal screen made of laser cut SS of 12mm thick finished with brass coating</t>
  </si>
  <si>
    <t xml:space="preserve">Tile Cladding by slim Porcelain tile floor on existing ply base for back dog bar </t>
  </si>
  <si>
    <t>ACP Jali</t>
  </si>
  <si>
    <t>P&amp;F Glass panelling with 3m film up to 300mm from the floor level</t>
  </si>
  <si>
    <t xml:space="preserve">100x100mm finished column supported on MS pole clad with ply and finished with laminate for curry kitchen </t>
  </si>
  <si>
    <t>Sparkle Finish ACP Cladding</t>
  </si>
  <si>
    <t>Single Glazed Partition with required patch fittings</t>
  </si>
  <si>
    <t>Laminate skirting</t>
  </si>
  <si>
    <t>Onyx Wall Cladding with laminated frame all around</t>
  </si>
  <si>
    <t>Acrylic sheet</t>
  </si>
  <si>
    <t>Laminate beading over tile finish</t>
  </si>
  <si>
    <t>Brick clad tile finished</t>
  </si>
  <si>
    <t>Dark Grey ACP Skirting - 3" height</t>
  </si>
  <si>
    <t>Wooden architrave</t>
  </si>
  <si>
    <t>Black Granite Patti in Floor - 6" width</t>
  </si>
  <si>
    <t>Ply with paint finish</t>
  </si>
  <si>
    <t>Luggage rack finished in marble</t>
  </si>
  <si>
    <t>Mirror Panel</t>
  </si>
  <si>
    <t>Vanity Counter with Corian Top</t>
  </si>
  <si>
    <t>Full height Mirror panel</t>
  </si>
  <si>
    <t>Toilet Cubicles finished with laminate</t>
  </si>
  <si>
    <t>Granite Jambs</t>
  </si>
  <si>
    <t>Ply and wooden beading with paint finish</t>
  </si>
  <si>
    <t>Designer wall panel made of laser cut wooden panels with 50 X 50 mm Ms Frame</t>
  </si>
  <si>
    <t>P&amp;F 3M film over glass</t>
  </si>
  <si>
    <t>Brick pattern in Ply and finished with paint</t>
  </si>
  <si>
    <t>P&amp;F Laser cut design in Corian</t>
  </si>
  <si>
    <t>P&amp;F Terracotta bricks over Plywood</t>
  </si>
  <si>
    <t>P&amp;F Terracotta bricks with paint finish over Plywood</t>
  </si>
  <si>
    <t>P&amp;F Picasso wall tile</t>
  </si>
  <si>
    <t>P&amp;F Designer wall panelling made of  Plywood and finished with SS and Brass coating</t>
  </si>
  <si>
    <t>P&amp;F screen made of copper and  wooden frame all around</t>
  </si>
  <si>
    <t>P&amp;F Ceramic Dado</t>
  </si>
  <si>
    <t>P&amp;F of Vitrified tiles dado</t>
  </si>
  <si>
    <t>I. Ceiling Finishes</t>
  </si>
  <si>
    <t>P&amp;L of POP Punning</t>
  </si>
  <si>
    <t>Providing and creating trap door / access doors</t>
  </si>
  <si>
    <t>Pergola Ceiling of required pattern made of  Ply boxing finished with Laminate</t>
  </si>
  <si>
    <t>Bison Board with Paint finish</t>
  </si>
  <si>
    <t>Metal Rafter</t>
  </si>
  <si>
    <t xml:space="preserve">P&amp;F of Flat false ceiling </t>
  </si>
  <si>
    <t>Soft Fibre/Mineral Fibre Ceiling Tiles</t>
  </si>
  <si>
    <t>P&amp;F Gypsum ceiling with paint finish</t>
  </si>
  <si>
    <t>Pergola Ceiling of required pattern made of SS Rods and Ply boxing finished with Laminate</t>
  </si>
  <si>
    <t>Commercial ply for Light Fitting</t>
  </si>
  <si>
    <t>P&amp;F of Flat false ceiling in 12mm thick Fire Retardant Acoustic Board</t>
  </si>
  <si>
    <t xml:space="preserve"> Random micro perforation METAL ceiling</t>
  </si>
  <si>
    <t>SS Hollow Pipe for Hanging Light Fixtures</t>
  </si>
  <si>
    <t xml:space="preserve">P&amp;F of pelmet </t>
  </si>
  <si>
    <t xml:space="preserve">Metal Rafter / waffle Ceiling </t>
  </si>
  <si>
    <t>P&amp;F wooden ceiling made of Ply with required frame work and finished in  laminate</t>
  </si>
  <si>
    <t>M.S Pergola with paint finish</t>
  </si>
  <si>
    <t>P&amp;F of lighting cove</t>
  </si>
  <si>
    <t>Open ceiling with acoustic spray plaster</t>
  </si>
  <si>
    <t>P&amp;F Grid ceiling</t>
  </si>
  <si>
    <t xml:space="preserve">P&amp;F of Gypboard panelling </t>
  </si>
  <si>
    <t>Commercial ply for Light Fitting in ceiling Mineral Fibre</t>
  </si>
  <si>
    <t>P&amp;F Laminate ceiling as per design and pattern</t>
  </si>
  <si>
    <t>P.O.P. Punning</t>
  </si>
  <si>
    <t>P&amp;F of metalized grid ceiling</t>
  </si>
  <si>
    <t>Terracotta Ceiling</t>
  </si>
  <si>
    <t>Designer Pipe ceiling as per detail</t>
  </si>
  <si>
    <t>P&amp;F Laminate ceiling with Stretch fabric as per design and pattern</t>
  </si>
  <si>
    <r>
      <t xml:space="preserve">Acoustic wood wool board ceiling - </t>
    </r>
    <r>
      <rPr>
        <b/>
        <u/>
        <sz val="10"/>
        <color indexed="60"/>
        <rFont val="Calibri"/>
        <family val="2"/>
      </rPr>
      <t xml:space="preserve">0.9 nrc(NOISE REDUCTION COEFFICIENT </t>
    </r>
    <r>
      <rPr>
        <b/>
        <sz val="10"/>
        <color indexed="60"/>
        <rFont val="Calibri"/>
        <family val="2"/>
      </rPr>
      <t>.</t>
    </r>
    <r>
      <rPr>
        <b/>
        <u/>
        <sz val="10"/>
        <color indexed="60"/>
        <rFont val="Calibri"/>
        <family val="2"/>
      </rPr>
      <t>)</t>
    </r>
  </si>
  <si>
    <t>Glass Purlins</t>
  </si>
  <si>
    <t xml:space="preserve">P&amp;F Hanging Threads as per pattern over the Gypsum ceiling </t>
  </si>
  <si>
    <t>Canopy Frame Border over Canopy having size-90x 115 frame</t>
  </si>
  <si>
    <t>P&amp;F pelmet made of Plywood and finished with wall paper, SS strip provided at the bottom edge of the pelmet</t>
  </si>
  <si>
    <t>MDF Jali</t>
  </si>
  <si>
    <t xml:space="preserve">Providing and fixing fabric panel of required thickness made of Wooden frame work and 19 mm plywood on both sides to form a double sided wooden partition of 200 mm thick . Ply surface shall be finished on both sides with fabric panel and SS Strip in between the panels . </t>
  </si>
  <si>
    <t xml:space="preserve">S/I  Veneer finished false ceiling in 12mm thk ply, supported in aluminium frame work for black dog bar </t>
  </si>
  <si>
    <t>Wooden baffle Ceiling</t>
  </si>
  <si>
    <t>S/I MDF finished false ceiling in 12mm thk ply, supported on aluminium frame work</t>
  </si>
  <si>
    <t>Painting on True ceiling and Services lines - bare finished ceiling</t>
  </si>
  <si>
    <t xml:space="preserve">Making of Cove (Size_200 x 100 Deep) in  Gypsum board se ceiling  for good time bar Mumbai  </t>
  </si>
  <si>
    <t>Wooden pelmet</t>
  </si>
  <si>
    <t>Cove ceiling finished with wood and fabric</t>
  </si>
  <si>
    <t>J. Doors and Ironmongery</t>
  </si>
  <si>
    <t xml:space="preserve"> Single leaf door with door frame</t>
  </si>
  <si>
    <t>Double leaf Solid Core flush door finishes with door frame</t>
  </si>
  <si>
    <t>P&amp;F of  Single leaf flush shutter with frame and finished with laminate for Storage rooms</t>
  </si>
  <si>
    <t xml:space="preserve">Hollow metal door </t>
  </si>
  <si>
    <t>P&amp;F of  1 m High &amp; 45mm thick single leaf Service entry door finished with laminate</t>
  </si>
  <si>
    <t xml:space="preserve">automated sliding glass door with ES 200 operator </t>
  </si>
  <si>
    <t>Double leaf glass door with frame made of ply and finished with ss and brass coating, shutters made of etched panels in brass finish sandwiched between 12mm glass with long brass handle on each shutters.</t>
  </si>
  <si>
    <t>Supplying and fixing rolling shutters</t>
  </si>
  <si>
    <t>Laminate Finished Flush Door(35mm) with Vision Panel</t>
  </si>
  <si>
    <t>Glass Door</t>
  </si>
  <si>
    <t>P&amp;F of  Single leaf flush shutter with frame and finished with Laminate for Storage rooms</t>
  </si>
  <si>
    <t xml:space="preserve">Jambline in ply supported in wooden frame work </t>
  </si>
  <si>
    <t>Metal Fire door</t>
  </si>
  <si>
    <t>Corian Finished Flap Door (25mm)</t>
  </si>
  <si>
    <t>P&amp;F  OZONE   MAKE    PULL  HANDLE    OGH 1132X600</t>
  </si>
  <si>
    <t>Single leaf  glass door of 12mm Toughened Glass.</t>
  </si>
  <si>
    <t>Door  Stopper</t>
  </si>
  <si>
    <t>Wooden fire door</t>
  </si>
  <si>
    <r>
      <rPr>
        <sz val="10"/>
        <color indexed="17"/>
        <rFont val="Calibri"/>
        <family val="2"/>
      </rPr>
      <t>Flush Door of 35mm thk with app. Laminated finished and 300mm dia vision glass panel. (Dim-780mm X 2100mm Ht)  For kitchen</t>
    </r>
    <r>
      <rPr>
        <sz val="10"/>
        <color indexed="30"/>
        <rFont val="Calibri"/>
        <family val="2"/>
      </rPr>
      <t xml:space="preserve"> </t>
    </r>
  </si>
  <si>
    <t xml:space="preserve">S&amp;F  OZONE    MK  SS TOP  PATCH   CAT  NO-OPF2 </t>
  </si>
  <si>
    <t>Glass Entrance of double Door in 12mm thick clear flawless Toughened Glass.</t>
  </si>
  <si>
    <t xml:space="preserve">Providing and fixing glass shower partitions </t>
  </si>
  <si>
    <t xml:space="preserve">Flush swing Door of 25 mm thk-2way swing flush door for kitchen  </t>
  </si>
  <si>
    <t xml:space="preserve">S&amp;F  OZONE    MK  SS PIVOT   CAT  NO- OSSPF-GDP  </t>
  </si>
  <si>
    <t>Floor Spring Glass Door, OZONE Make</t>
  </si>
  <si>
    <t>42mm thk fire retardant marine grade flush door.</t>
  </si>
  <si>
    <t xml:space="preserve">S&amp;F  OZONE    MK  SS BOTOM     PATC  CAT  NO-OPF-3      </t>
  </si>
  <si>
    <t>Kiosk signage band</t>
  </si>
  <si>
    <t>Automated Sliding Door - Glass</t>
  </si>
  <si>
    <t xml:space="preserve">toughened glass panel with CEP treated, Door to have frosted vinyl film </t>
  </si>
  <si>
    <t xml:space="preserve">S&amp;F OZONE     MK  SS CORN   PAT  LOCK CATNO-OPL-1 </t>
  </si>
  <si>
    <t>40mm thick solid core flush shutter</t>
  </si>
  <si>
    <t>S/ Making of jamb line (Size:- 60 x 450) in ply  supported in wooden frame work for good time bar Mumbai</t>
  </si>
  <si>
    <t>S&amp;F OZONE     MK  SS DOOR   H HANDl CATNO-OGH-5S</t>
  </si>
  <si>
    <t xml:space="preserve">GI Rolling Shutter </t>
  </si>
  <si>
    <t xml:space="preserve">Motorised Grill Type Rolling Shutter </t>
  </si>
  <si>
    <t xml:space="preserve"> Fire Rated Rolling Shutters</t>
  </si>
  <si>
    <t>Fire rated non-metallic (wooden) fire door</t>
  </si>
  <si>
    <t xml:space="preserve">Double leaf Wire Mesh Doors </t>
  </si>
  <si>
    <t>Entrance double door 12mm thick Glass, Make Derma/ equivalent approved.</t>
  </si>
  <si>
    <t>P&amp;F  Ozone   Make    Pull  Handle    OH 1132X600</t>
  </si>
  <si>
    <t xml:space="preserve">S&amp;F  Ozone    Mk  Ss Top  Patch   Cat  No-Opf2 </t>
  </si>
  <si>
    <t xml:space="preserve">S&amp;FOZONE     MK  SS CORN   PAT  LOCK CATNO-OPL-1 </t>
  </si>
  <si>
    <t>S&amp;FOZONE     MK  SS DOOR   H HANDl CATNO-OGH-5S</t>
  </si>
  <si>
    <t>L. Painting</t>
  </si>
  <si>
    <t xml:space="preserve"> Acrylic Emulsion Paint</t>
  </si>
  <si>
    <t>P&amp;A White wash to Walls, Ceiling soffits</t>
  </si>
  <si>
    <t>Acrylic Emulsion Paint</t>
  </si>
  <si>
    <t>Enamel paint - Asian Royale Paint</t>
  </si>
  <si>
    <t>P&amp;A of Velvet touch Paint</t>
  </si>
  <si>
    <t>P&amp;A Cement Paint</t>
  </si>
  <si>
    <t xml:space="preserve">P&amp;A of Distemper Paint </t>
  </si>
  <si>
    <t>Polished concrete texture Paint</t>
  </si>
  <si>
    <t>P&amp;A of Black board paint</t>
  </si>
  <si>
    <t>P&amp;A Oil Bound Distemper</t>
  </si>
  <si>
    <t>Brass Duco PU Finish for Laser Cut panel on Counter Front</t>
  </si>
  <si>
    <t>Oil Paint for MS Pipes</t>
  </si>
  <si>
    <t>texture metal paint</t>
  </si>
  <si>
    <t>P&amp;A Low VOC Paint</t>
  </si>
  <si>
    <t>P&amp;A Lustre Paint</t>
  </si>
  <si>
    <t>P&amp;A of Apex Paint</t>
  </si>
  <si>
    <t>P&amp;A Epoxy Paint</t>
  </si>
  <si>
    <t>P&amp;A of Enamel Paint</t>
  </si>
  <si>
    <t>P&amp;A Black anticorrosive Bitumastic Paint for Pipes</t>
  </si>
  <si>
    <t>P&amp;A of Clear Lacquered on ms framing</t>
  </si>
  <si>
    <t>P&amp;A Synthetic Enamel Paint for Pipes</t>
  </si>
  <si>
    <t>P&amp;A of Enamel Metal Paint</t>
  </si>
  <si>
    <t xml:space="preserve">P&amp;A Fire Retardant Paint </t>
  </si>
  <si>
    <t>P&amp;A of Stucco Paint</t>
  </si>
  <si>
    <t>P&amp;A Epoxy paint to Structural Steel</t>
  </si>
  <si>
    <t>P&amp;A Enamel paint to Structural Steel</t>
  </si>
  <si>
    <t>P&amp;A Black board paint</t>
  </si>
  <si>
    <t>P&amp;A Red Oxide primer &amp; Synthetic Enamel paint</t>
  </si>
  <si>
    <t>P&amp;A Epoxy primer &amp; Coal Tar paint</t>
  </si>
  <si>
    <t>P&amp;A Creative Artwork painting</t>
  </si>
  <si>
    <t>P&amp;A Wall paper</t>
  </si>
  <si>
    <t>N. Other Miscellaneous / Special Items</t>
  </si>
  <si>
    <t>Providing and fixing SS column guards</t>
  </si>
  <si>
    <t>SS Hand rail</t>
  </si>
  <si>
    <t>125mm x 25mm x 750mm Height Vinyl Film Finished Aluminium Railing</t>
  </si>
  <si>
    <t>Wooden railing with MS designer pattern</t>
  </si>
  <si>
    <t>Glass Railing</t>
  </si>
  <si>
    <t xml:space="preserve">18 Gauge Brushed Finished SS Edge guard for Full Height Partition </t>
  </si>
  <si>
    <t>MS Railing</t>
  </si>
  <si>
    <t>Blinds</t>
  </si>
  <si>
    <t>Providing and fixing MS column guards</t>
  </si>
  <si>
    <t>Providing and fixing metal louvers</t>
  </si>
  <si>
    <t>Providing and fixing in position the PVC coated steps</t>
  </si>
  <si>
    <t>Heavy Duty Cast Iron manhole cover</t>
  </si>
  <si>
    <t>Providing and fixing  in position heavy duty M.S. Grating</t>
  </si>
  <si>
    <t>Provide and supplying Subsoil drainage system</t>
  </si>
  <si>
    <t>PVC Strip Curtain</t>
  </si>
  <si>
    <t>Manpower for House Keeping</t>
  </si>
  <si>
    <t>Cleaning for Construction Site Area &amp; Floor</t>
  </si>
  <si>
    <t>Shifting &amp; Lifting of Equipment's with Hydra, Boom Lifters, etc.</t>
  </si>
  <si>
    <t>Heavy duty PVC Mat</t>
  </si>
  <si>
    <t>SUPPLY OF UNSKILLED LABOUR</t>
  </si>
  <si>
    <t>S.S. Coat Hook</t>
  </si>
  <si>
    <t>NOTICE BOARD, white acrylic sheet</t>
  </si>
  <si>
    <t>Curtains for Frisking Area</t>
  </si>
  <si>
    <t>Cordoning of area … by hard wood</t>
  </si>
  <si>
    <t>Powder Coated Aluminium Angle</t>
  </si>
  <si>
    <t>GI Corner Edge Angle guard</t>
  </si>
  <si>
    <t>Stainless steel Railing</t>
  </si>
  <si>
    <t>Aluminium angle … on the existing vitrified tile edge column edge as edge protection</t>
  </si>
  <si>
    <t>Washable Woven Synthetic Fibre Carpet</t>
  </si>
  <si>
    <t>Flocked Carpet rolls flooring</t>
  </si>
  <si>
    <t>Slotted Angle Storage Rack - 5 Shelf</t>
  </si>
  <si>
    <t>SS STORAGE RACK - 5 SHELF</t>
  </si>
  <si>
    <t>Temporary Flex for Cordoning of area</t>
  </si>
  <si>
    <t>White flex partitioning … for cordoning  off  portions  of store</t>
  </si>
  <si>
    <t>Metal Rack</t>
  </si>
  <si>
    <t>Loading/ Unloading of vehicle at site</t>
  </si>
  <si>
    <t>Shelving and racking units</t>
  </si>
  <si>
    <t>Hiring of crane for lifting  heavy equipment's like condensers, Chillers, DG …</t>
  </si>
  <si>
    <t>Dock Leveller of 15 Tonnes capacity</t>
  </si>
  <si>
    <t>Fire/ Welding blanket</t>
  </si>
  <si>
    <t>Welding work … Miscellaneous work</t>
  </si>
  <si>
    <t>Bare Aluminium sections</t>
  </si>
  <si>
    <t>Scaffolding / centering</t>
  </si>
  <si>
    <t>GI corrugated sheets</t>
  </si>
  <si>
    <t>GI corrugated sheets 2mm or 3mm thick, for barricading</t>
  </si>
  <si>
    <t>P. Geotechnical Investigation</t>
  </si>
  <si>
    <t>Mobilization and demobilisation … Rig</t>
  </si>
  <si>
    <t>Cleaning of bushes</t>
  </si>
  <si>
    <t>Drilling in soil and collection of soil samples</t>
  </si>
  <si>
    <t>Drilling hard rock … upto 25 mtr depth</t>
  </si>
  <si>
    <t>Drilling hard rock ... upto 25 mtr to 30 mtr depth.</t>
  </si>
  <si>
    <t>SPT in soil.</t>
  </si>
  <si>
    <t>Preservation of soil and rock sample in core box.</t>
  </si>
  <si>
    <t>Laboratory Testing of Rock Sample.</t>
  </si>
  <si>
    <t>Laboratory Testing of Soil Samples</t>
  </si>
  <si>
    <t>Direct shear test</t>
  </si>
  <si>
    <t>Chemical Tests (soil)</t>
  </si>
  <si>
    <t xml:space="preserve">Chemical Tests (ground water) </t>
  </si>
  <si>
    <t>Preparation and submission of Factual Report</t>
  </si>
  <si>
    <t>FEBRUARY 2020</t>
  </si>
  <si>
    <t>A. C&amp; I Works</t>
  </si>
  <si>
    <t>B. Services Works</t>
  </si>
  <si>
    <t>SR. NO.</t>
  </si>
  <si>
    <t>WBS</t>
  </si>
  <si>
    <t>WBS Level1</t>
  </si>
  <si>
    <t xml:space="preserve">WBS Level 2 </t>
  </si>
  <si>
    <t xml:space="preserve">SHORT ITEM DESCRIPTION </t>
  </si>
  <si>
    <t xml:space="preserve">LONG ITEM DESCRIPTION </t>
  </si>
  <si>
    <t>UOM</t>
  </si>
  <si>
    <t>Basic Rate
of Material</t>
  </si>
  <si>
    <t>Supply Rate</t>
  </si>
  <si>
    <t>Fixing Rate</t>
  </si>
  <si>
    <t>Total Rate
(Supply +Fixing)</t>
  </si>
  <si>
    <t>Total Amount</t>
  </si>
  <si>
    <t>GENERAL NOTES</t>
  </si>
  <si>
    <t>a</t>
  </si>
  <si>
    <t xml:space="preserve">Please refer  to "Exhibit A - Basic rate of material" for the applicable base rates of materials </t>
  </si>
  <si>
    <t>c</t>
  </si>
  <si>
    <t>Items of works shall to be read in conjunction with Drawings, Specifications, Contractual terms and conditions and Trade Preambles to this BOQ as included in the RFP.</t>
  </si>
  <si>
    <t>d</t>
  </si>
  <si>
    <t>The quantities mentioned in the BOQ is tentative and may increase or decrease. Payment shall be restricted to the quantum of work executed and measured as per the defined mode of measurement.</t>
  </si>
  <si>
    <t>e</t>
  </si>
  <si>
    <t>The Mode of Measurement (in order of priority) is as follows:</t>
  </si>
  <si>
    <t>(i) As defined in relevant item in the BOQ</t>
  </si>
  <si>
    <t>(ii) As defined in the specification</t>
  </si>
  <si>
    <t xml:space="preserve">(iii) As defined in IS-1200 (latest version) for relevant trade.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</si>
  <si>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</si>
  <si>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</si>
  <si>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1.</t>
  </si>
  <si>
    <t>DISMANTLING WORK</t>
  </si>
  <si>
    <t>Civil</t>
  </si>
  <si>
    <t>Dismantling</t>
  </si>
  <si>
    <r>
      <rPr>
        <b/>
        <sz val="10"/>
        <rFont val="Calibri"/>
        <family val="2"/>
      </rPr>
      <t>Dismantling and demolishing</t>
    </r>
    <r>
      <rPr>
        <sz val="10"/>
        <rFont val="Calibri"/>
        <family val="2"/>
      </rPr>
      <t xml:space="preserve"> existing structure or part of it, inclusive of all fittings and fixtures and taking away to approved locations or sorting / stacking of salvageable material as per directions of PM, cleaning of debris up to place of disposal as approved by local authority &amp; in fashion as directed or stored as directed by PM, required strengthening and providing safety measures during demolition, providing temporary partitions, obtaining insurance for work and labour, doing breaking during non working hours of office to avoid any hindrance to offices functioning, accounting for required security checks, providing and maintaining required tools and tackle, coordinating with the Architect, Structural Consultant, PM all complete. No extra claim shall be allowed on the method of dismantling adopted for any type of structural member. Damage caused to structure or part thereof which is not supposed to be dismantled, during the process of dismantling the required portions shall be made good by the Contractor at his own cost.</t>
    </r>
  </si>
  <si>
    <t>Cu m</t>
  </si>
  <si>
    <t>1.1.1</t>
  </si>
  <si>
    <t>RCC</t>
  </si>
  <si>
    <t>RCC members</t>
  </si>
  <si>
    <r>
      <t xml:space="preserve">Dismantling and demolishing any R.C.C. structure, member, etc., </t>
    </r>
    <r>
      <rPr>
        <sz val="10"/>
        <color indexed="8"/>
        <rFont val="Calibri"/>
        <family val="2"/>
      </rPr>
      <t>in any thickness and size manually/ by mechanical means including stacking of steel bars and disposal of unserviceable material within 50 metres lead as per direction of Engineer - in- charge.</t>
    </r>
  </si>
  <si>
    <t>MCGM -PAGE NO.180  ITEM Code . R2-CS-DD-2</t>
  </si>
  <si>
    <t>1.1.2</t>
  </si>
  <si>
    <t>PCC</t>
  </si>
  <si>
    <t>PCC members</t>
  </si>
  <si>
    <r>
      <t xml:space="preserve">Dismantling and demolishing any </t>
    </r>
    <r>
      <rPr>
        <b/>
        <sz val="10"/>
        <color indexed="30"/>
        <rFont val="Calibri"/>
        <family val="2"/>
      </rPr>
      <t>PCC (Plain Cement Concrete) structure</t>
    </r>
    <r>
      <rPr>
        <sz val="10"/>
        <color indexed="8"/>
        <rFont val="Calibri"/>
        <family val="2"/>
      </rPr>
      <t>, member, etc., in any thickness and size manually/ by mechanical means including disposal of unserviceable material within 50 metres lead as per direction of Engineer - in- charge.</t>
    </r>
  </si>
  <si>
    <t>1.1.3</t>
  </si>
  <si>
    <t>Chipping  Concrete</t>
  </si>
  <si>
    <t xml:space="preserve">CHIPPING CONCRETE    SURFACE  </t>
  </si>
  <si>
    <r>
      <rPr>
        <b/>
        <sz val="10"/>
        <color indexed="30"/>
        <rFont val="Calibri"/>
        <family val="2"/>
      </rPr>
      <t xml:space="preserve">CHIPPING  CONCRETE SURFACE, </t>
    </r>
    <r>
      <rPr>
        <sz val="10"/>
        <rFont val="Calibri"/>
        <family val="2"/>
      </rPr>
      <t>including LABOUR CHARGES FOR CHIPPING  OF CONCRETE SURFACE UPTO 50MM THICKNESS MANUALLY  &amp; DISPOSING THE  DEBRIS AS  DIRECTED BY ENGINEER-IN-CHARGE</t>
    </r>
  </si>
  <si>
    <t>Sq m</t>
  </si>
  <si>
    <t>1.1.4</t>
  </si>
  <si>
    <t xml:space="preserve">Brick bat coba </t>
  </si>
  <si>
    <t xml:space="preserve">Removing brick bat coba </t>
  </si>
  <si>
    <r>
      <t xml:space="preserve">Removing brick bat coba </t>
    </r>
    <r>
      <rPr>
        <sz val="10"/>
        <color indexed="8"/>
        <rFont val="Calibri"/>
        <family val="2"/>
      </rPr>
      <t>including stacking the spoils as directed with all leads, lifts etc., complete.</t>
    </r>
  </si>
  <si>
    <t>DSR -PAGE NO.378 ITEM Code . 1525</t>
  </si>
  <si>
    <t>1.1.5</t>
  </si>
  <si>
    <t>Brick work</t>
  </si>
  <si>
    <t>Breaking &amp; demolishing brick masonry/concrete blocks</t>
  </si>
  <si>
    <r>
      <t>Dismantling and demolishing brick/ block work in lime or cement mortar</t>
    </r>
    <r>
      <rPr>
        <sz val="10"/>
        <color indexed="8"/>
        <rFont val="Calibri"/>
        <family val="2"/>
      </rPr>
      <t xml:space="preserve"> including plaster, paint, etc. manually/ by mechanical means including stacking of serviceable material and disposal of unserviceable material within 50 metres lead as per direction of Engineer-in-charge.</t>
    </r>
  </si>
  <si>
    <t>MCGM -PAGE NO.180  ITEM Code .R2-CS-DD-3</t>
  </si>
  <si>
    <t>1.1.6</t>
  </si>
  <si>
    <t>UCR/CR work</t>
  </si>
  <si>
    <t>Dismantling and demolishing uncoursed/ coursed rubble masonry</t>
  </si>
  <si>
    <r>
      <t>Dismantling and demolishing uncoursed/ coursed rubble masonry work in lime or cement mortar</t>
    </r>
    <r>
      <rPr>
        <sz val="10"/>
        <color indexed="8"/>
        <rFont val="Calibri"/>
        <family val="2"/>
      </rPr>
      <t xml:space="preserve"> including plaster, paint, etc. manually/ by mechanical means including stacking of serviceable material and disposal of unserviceable material within 50 metres lead as per direction of Engineer-in-charge.</t>
    </r>
  </si>
  <si>
    <t>1.1.7</t>
  </si>
  <si>
    <t>Existing Plaster</t>
  </si>
  <si>
    <t xml:space="preserve">Removing existing Plaster from   walls </t>
  </si>
  <si>
    <r>
      <rPr>
        <b/>
        <sz val="10"/>
        <color indexed="30"/>
        <rFont val="Calibri"/>
        <family val="2"/>
      </rPr>
      <t xml:space="preserve">Removing existing Plaster from walls where the wall is to be retained, </t>
    </r>
    <r>
      <rPr>
        <sz val="10"/>
        <color indexed="8"/>
        <rFont val="Calibri"/>
        <family val="2"/>
      </rPr>
      <t>including providing necessary scaffolding     and collecting the debris in a specified location in the store for disposal. (Note: Disposal of all  non-salvageable Items generated during the process is considered to  be included)</t>
    </r>
  </si>
  <si>
    <t>1.1.8</t>
  </si>
  <si>
    <t>Reinforcement bars</t>
  </si>
  <si>
    <r>
      <rPr>
        <b/>
        <sz val="10"/>
        <color indexed="30"/>
        <rFont val="Calibri"/>
        <family val="2"/>
      </rPr>
      <t>Cutting Reinforcement bars</t>
    </r>
    <r>
      <rPr>
        <sz val="10"/>
        <color indexed="8"/>
        <rFont val="Calibri"/>
        <family val="2"/>
      </rPr>
      <t xml:space="preserve"> with appropriate method including stacking, etc. complete.</t>
    </r>
  </si>
  <si>
    <t>MT</t>
  </si>
  <si>
    <t>1.1.9</t>
  </si>
  <si>
    <t xml:space="preserve"> Steel work</t>
  </si>
  <si>
    <r>
      <rPr>
        <b/>
        <sz val="10"/>
        <color indexed="30"/>
        <rFont val="Calibri"/>
        <family val="2"/>
      </rPr>
      <t xml:space="preserve">Dismantling Structural steel work in single, Built-up, etc. in any section </t>
    </r>
    <r>
      <rPr>
        <sz val="10"/>
        <color indexed="8"/>
        <rFont val="Calibri"/>
        <family val="2"/>
      </rPr>
      <t>including dismembering and stacking within 50 metres lead etc. complete.</t>
    </r>
  </si>
  <si>
    <t>MCGM -PAGE NO.182 ITEM Code .R2-CS-DD-13 to  R2-CS-DD-17</t>
  </si>
  <si>
    <t>1.1.10</t>
  </si>
  <si>
    <t>Shutter, grills, etc.</t>
  </si>
  <si>
    <t xml:space="preserve">Steel work in rolling shutters, grills, gates </t>
  </si>
  <si>
    <r>
      <rPr>
        <b/>
        <sz val="10"/>
        <color indexed="30"/>
        <rFont val="Calibri"/>
        <family val="2"/>
      </rPr>
      <t xml:space="preserve">Dismantling steel work in </t>
    </r>
    <r>
      <rPr>
        <sz val="10"/>
        <color indexed="8"/>
        <rFont val="Calibri"/>
        <family val="2"/>
      </rPr>
      <t>rolling shutters, grills, gates, fencing, hoardings, etc. including 
all accessories, fixtures, fastenings, etc. including dismembering and stacking within 50 metres lead, etc. complete.</t>
    </r>
  </si>
  <si>
    <t>1.1.11</t>
  </si>
  <si>
    <t>Wooden floor</t>
  </si>
  <si>
    <t>Breaking and removing Wooden flooring</t>
  </si>
  <si>
    <r>
      <rPr>
        <b/>
        <sz val="10"/>
        <color indexed="30"/>
        <rFont val="Calibri"/>
        <family val="2"/>
      </rPr>
      <t xml:space="preserve">Dismantling wooden floor/ planking </t>
    </r>
    <r>
      <rPr>
        <sz val="10"/>
        <color indexed="8"/>
        <rFont val="Calibri"/>
        <family val="2"/>
      </rPr>
      <t>including beams, joists, etc., stacking the materials as directed with all leads, lifts etc. complete.</t>
    </r>
  </si>
  <si>
    <t>DSR -PAGE NO.378 ITEM Code . 1531</t>
  </si>
  <si>
    <t>1.1.12</t>
  </si>
  <si>
    <t>Existing  Flooring</t>
  </si>
  <si>
    <t>Existing  Stone / Ceramic   /  CC Flooring</t>
  </si>
  <si>
    <r>
      <rPr>
        <b/>
        <sz val="10"/>
        <color indexed="30"/>
        <rFont val="Calibri"/>
        <family val="2"/>
      </rPr>
      <t>Dismantling  &amp; Removing of existing  Stone / Ceramic /  CC Flooring or dado,</t>
    </r>
    <r>
      <rPr>
        <sz val="10"/>
        <color indexed="8"/>
        <rFont val="Calibri"/>
        <family val="2"/>
      </rPr>
      <t xml:space="preserve"> with  backing   coat  including skirting, riser and treads  from  areas as directed    and  carting   away  all debris   from  site  and cleaning    of site, etc. complete.</t>
    </r>
  </si>
  <si>
    <t>MCGM -PAGE NO.220 ITEM Code .R2-CS-DD-64</t>
  </si>
  <si>
    <t>1.1.13</t>
  </si>
  <si>
    <t>Wooden or AC partitions</t>
  </si>
  <si>
    <t>Wooden or A.C. partition</t>
  </si>
  <si>
    <r>
      <rPr>
        <b/>
        <sz val="10"/>
        <color indexed="30"/>
        <rFont val="Calibri"/>
        <family val="2"/>
      </rPr>
      <t xml:space="preserve">Removing wooden or A.C. partition </t>
    </r>
    <r>
      <rPr>
        <sz val="10"/>
        <color indexed="8"/>
        <rFont val="Calibri"/>
        <family val="2"/>
      </rPr>
      <t>including frame work and stacking the materials as with all leads, lifts etc. complete.</t>
    </r>
  </si>
  <si>
    <t>DSR -PAGE NO.378 ITEM Code . 1528</t>
  </si>
  <si>
    <t>1.1.14</t>
  </si>
  <si>
    <t>Wooden trellies work</t>
  </si>
  <si>
    <t>Removing teak wood trellies work</t>
  </si>
  <si>
    <r>
      <rPr>
        <b/>
        <sz val="10"/>
        <color indexed="30"/>
        <rFont val="Calibri"/>
        <family val="2"/>
      </rPr>
      <t xml:space="preserve">Removing teak wood trellies work </t>
    </r>
    <r>
      <rPr>
        <sz val="10"/>
        <color indexed="8"/>
        <rFont val="Calibri"/>
        <family val="2"/>
      </rPr>
      <t>with frame including stacking the materials as directed with all leads, lifts etc. complete.</t>
    </r>
  </si>
  <si>
    <t>DSR -PAGE NO.378 ITEM Code . 1529</t>
  </si>
  <si>
    <t>1.1.15</t>
  </si>
  <si>
    <t>Wooden or A.C. Ceiling</t>
  </si>
  <si>
    <t xml:space="preserve">Dismantling flat wooden or A.C. Sheet ceiling </t>
  </si>
  <si>
    <r>
      <rPr>
        <b/>
        <sz val="10"/>
        <color indexed="30"/>
        <rFont val="Calibri"/>
        <family val="2"/>
      </rPr>
      <t xml:space="preserve">Dismantling flat wooden or A.C. Sheet ceiling </t>
    </r>
    <r>
      <rPr>
        <sz val="10"/>
        <color indexed="8"/>
        <rFont val="Calibri"/>
        <family val="2"/>
      </rPr>
      <t>with frame work including stacking the materials as directed with all leads, lifts etc. complete.</t>
    </r>
  </si>
  <si>
    <t>DSR -PAGE NO.377 ITEM Code . 1517</t>
  </si>
  <si>
    <t>1.1.16</t>
  </si>
  <si>
    <t>wooden Board</t>
  </si>
  <si>
    <t xml:space="preserve">Dismantling wooden boardings </t>
  </si>
  <si>
    <r>
      <rPr>
        <b/>
        <sz val="10"/>
        <color indexed="30"/>
        <rFont val="Calibri"/>
        <family val="2"/>
      </rPr>
      <t>Dismantling wooden boardings in lining of walls and partitions</t>
    </r>
    <r>
      <rPr>
        <sz val="10"/>
        <color indexed="8"/>
        <rFont val="Calibri"/>
        <family val="2"/>
      </rPr>
      <t xml:space="preserve"> and planking's in ceiling, eaves or barge board, eaves plate, excluding supporting members but including stacking within 50 metres le</t>
    </r>
  </si>
  <si>
    <t>MCGM -PAGE NO.184 ITEM Code .R2-CS-DD-34</t>
  </si>
  <si>
    <t>1.1.16 a</t>
  </si>
  <si>
    <t>upto 10mm thick</t>
  </si>
  <si>
    <t>Up to 10 mm thick</t>
  </si>
  <si>
    <t>1.1.16 b</t>
  </si>
  <si>
    <t>10mm to 25mm</t>
  </si>
  <si>
    <t>Thickness above 10 mm up to 25 mm</t>
  </si>
  <si>
    <t>1.1.16 c</t>
  </si>
  <si>
    <t>25mm to 40mm</t>
  </si>
  <si>
    <t>Thickness above 25 mm up to 40 mm</t>
  </si>
  <si>
    <t>1.1.17</t>
  </si>
  <si>
    <t xml:space="preserve">Door/Window </t>
  </si>
  <si>
    <t xml:space="preserve">Door/Window Dismantling  </t>
  </si>
  <si>
    <r>
      <rPr>
        <b/>
        <sz val="10"/>
        <color indexed="30"/>
        <rFont val="Calibri"/>
        <family val="2"/>
      </rPr>
      <t>Dismantling doors, windows, fanlight and clerestory windows (steel or wood)</t>
    </r>
    <r>
      <rPr>
        <sz val="10"/>
        <color indexed="8"/>
        <rFont val="Calibri"/>
        <family val="2"/>
      </rPr>
      <t xml:space="preserve"> shutter including chowkhats, architrave, holdfasts etc. complete and stacking within 50 metres lead, etc. complete.</t>
    </r>
  </si>
  <si>
    <t>MCGM -PAGE NO.181  ITEM Code . R2-CS-DD-8</t>
  </si>
  <si>
    <t>1.1.18</t>
  </si>
  <si>
    <t>Glazing and false ceiling</t>
  </si>
  <si>
    <t>Removing  Existing  Glazing     Work</t>
  </si>
  <si>
    <r>
      <t xml:space="preserve">Dismantling aluminium/ Gypsum partitions, doors, windows, fixed glazing and false ceiling </t>
    </r>
    <r>
      <rPr>
        <sz val="10"/>
        <color indexed="8"/>
        <rFont val="Calibri"/>
        <family val="2"/>
      </rPr>
      <t xml:space="preserve">including disposal of unserviceable surplus material and stacking of serviceable material with in 50 meters lead as  directed by Engineer-in-charge. </t>
    </r>
  </si>
  <si>
    <t>MCGM -PAGE NO.186  ITEM Code . R2-CS-DD-51</t>
  </si>
  <si>
    <t>1.1.19</t>
  </si>
  <si>
    <t xml:space="preserve">Glazing work </t>
  </si>
  <si>
    <t xml:space="preserve">REMOVING of GLASS glazing  </t>
  </si>
  <si>
    <t>Removing of Glass from single Glazed, GLAZING SYSTEM AND REFIXING THE  SAME WITH TAPE, SILICON SEALANT OF APPROVED MAKE, INCLUDING ALL  ACCESSORIES, SCAFFLODING, LABOUR, ETC.COMPLETE AS PER DIRECTION OF  EIC</t>
  </si>
  <si>
    <t>1.1.20</t>
  </si>
  <si>
    <t xml:space="preserve">  Toughed  Glass  Panels</t>
  </si>
  <si>
    <t xml:space="preserve">Toughed  Glass  Panels/   Doors  </t>
  </si>
  <si>
    <r>
      <t xml:space="preserve"> </t>
    </r>
    <r>
      <rPr>
        <b/>
        <sz val="10"/>
        <color indexed="30"/>
        <rFont val="Calibri"/>
        <family val="2"/>
      </rPr>
      <t xml:space="preserve">Removal of  Toughened  Glass  Panels/   Doors </t>
    </r>
    <r>
      <rPr>
        <sz val="10"/>
        <rFont val="Calibri"/>
        <family val="2"/>
      </rPr>
      <t>with all tools and tackles, PPEs, etc. Complete as per the instruction of EIC.</t>
    </r>
  </si>
  <si>
    <t>1.1.21</t>
  </si>
  <si>
    <t>Glass door</t>
  </si>
  <si>
    <t>Glass door of any size</t>
  </si>
  <si>
    <r>
      <rPr>
        <b/>
        <sz val="10"/>
        <color indexed="30"/>
        <rFont val="Calibri"/>
        <family val="2"/>
      </rPr>
      <t xml:space="preserve">Removal of glass door of any size </t>
    </r>
    <r>
      <rPr>
        <sz val="10"/>
        <color indexed="8"/>
        <rFont val="Calibri"/>
        <family val="2"/>
      </rPr>
      <t>with all tools and tackles, PPEs, etc. as per the instruction of EIC. removing the damaged glass panes/ plain glass, etc. of any  thickness from teak wood or aluminium or steel door,  window, ventilator, show case, cup boards, shutter and partition (fixed  or openable) and disposing  the removed  items at the designated places, etc. complete, as directed  by the Engineer in charge.</t>
    </r>
  </si>
  <si>
    <t>1.1.22</t>
  </si>
  <si>
    <t>Rolling shutter</t>
  </si>
  <si>
    <t xml:space="preserve">Rolling shutter </t>
  </si>
  <si>
    <r>
      <rPr>
        <b/>
        <sz val="10"/>
        <color indexed="30"/>
        <rFont val="Calibri"/>
        <family val="2"/>
      </rPr>
      <t>Dismantling of rolling shutter Including removing guide channel, hood  removal &amp; breaking of 300mm high wall  above opening</t>
    </r>
    <r>
      <rPr>
        <sz val="10"/>
        <color indexed="8"/>
        <rFont val="Calibri"/>
        <family val="2"/>
      </rPr>
      <t xml:space="preserve">   to  increase    size of opening. Job  also  includes   transportation &amp; deposit of rolling  shutter in good condition  to store   and  disposal   of debris   outside   area   as directed    by E.I.C. Civil enabling jobs done for rectification shall be  measured &amp; paid  separately.</t>
    </r>
  </si>
  <si>
    <t>1.1.23</t>
  </si>
  <si>
    <t xml:space="preserve">False  ceiling </t>
  </si>
  <si>
    <t>False  ceiling  with  support   channels</t>
  </si>
  <si>
    <r>
      <rPr>
        <b/>
        <sz val="10"/>
        <color indexed="30"/>
        <rFont val="Calibri"/>
        <family val="2"/>
      </rPr>
      <t xml:space="preserve">Dismantling of False  ceiling  with  support   channels &amp; Changing wire,  including shifting of debris &amp; stacking at one </t>
    </r>
    <r>
      <rPr>
        <sz val="10"/>
        <color indexed="8"/>
        <rFont val="Calibri"/>
        <family val="2"/>
      </rPr>
      <t xml:space="preserve"> place, including all consumables as required, complete  in all respect &amp; as directed by EIC.</t>
    </r>
  </si>
  <si>
    <t>1.1.24</t>
  </si>
  <si>
    <t>ACP</t>
  </si>
  <si>
    <t>ACP panels</t>
  </si>
  <si>
    <r>
      <rPr>
        <sz val="10"/>
        <rFont val="Calibri"/>
        <family val="2"/>
      </rPr>
      <t>Removing existing</t>
    </r>
    <r>
      <rPr>
        <b/>
        <sz val="10"/>
        <color indexed="30"/>
        <rFont val="Calibri"/>
        <family val="2"/>
      </rPr>
      <t xml:space="preserve"> ACP panelling, </t>
    </r>
    <r>
      <rPr>
        <sz val="10"/>
        <rFont val="Calibri"/>
        <family val="2"/>
      </rPr>
      <t>etc. complete, as directed by  Engineer In Charge.</t>
    </r>
  </si>
  <si>
    <t>1.1.25</t>
  </si>
  <si>
    <t>ACP CLADDING</t>
  </si>
  <si>
    <r>
      <rPr>
        <b/>
        <sz val="10"/>
        <color indexed="30"/>
        <rFont val="Calibri"/>
        <family val="2"/>
      </rPr>
      <t xml:space="preserve">Removal/ Dismantling of damaged  ACP cladding   including   removal   of supporting     structure    and  all accessories </t>
    </r>
    <r>
      <rPr>
        <sz val="10"/>
        <color indexed="8"/>
        <rFont val="Calibri"/>
        <family val="2"/>
      </rPr>
      <t xml:space="preserve">etc. complete as directed by EIC </t>
    </r>
  </si>
  <si>
    <t>1.1.26</t>
  </si>
  <si>
    <t xml:space="preserve">Plumbing pipes </t>
  </si>
  <si>
    <t xml:space="preserve">plumbing pipes </t>
  </si>
  <si>
    <t xml:space="preserve">Removal of plumbing pipes </t>
  </si>
  <si>
    <t>RMT</t>
  </si>
  <si>
    <t>1.1.27</t>
  </si>
  <si>
    <t xml:space="preserve"> G.I. pipes internal exposed </t>
  </si>
  <si>
    <r>
      <t xml:space="preserve">Removing G.I. pipes </t>
    </r>
    <r>
      <rPr>
        <b/>
        <sz val="10"/>
        <color indexed="30"/>
        <rFont val="Calibri"/>
        <family val="2"/>
      </rPr>
      <t>internal exposed</t>
    </r>
    <r>
      <rPr>
        <sz val="10"/>
        <color indexed="8"/>
        <rFont val="Calibri"/>
        <family val="2"/>
      </rPr>
      <t xml:space="preserve"> of any size including fittings etc. complete</t>
    </r>
  </si>
  <si>
    <t>MCGM -PAGE NO.188  ITEM Code .R2-CS-DD-81</t>
  </si>
  <si>
    <t>1.1.28</t>
  </si>
  <si>
    <t xml:space="preserve"> G.I. pipes internal concealed </t>
  </si>
  <si>
    <r>
      <t xml:space="preserve">Removing G.I. pipes </t>
    </r>
    <r>
      <rPr>
        <b/>
        <sz val="10"/>
        <color indexed="30"/>
        <rFont val="Calibri"/>
        <family val="2"/>
      </rPr>
      <t>internal concealed</t>
    </r>
    <r>
      <rPr>
        <sz val="10"/>
        <color indexed="8"/>
        <rFont val="Calibri"/>
        <family val="2"/>
      </rPr>
      <t xml:space="preserve"> of any size including fittings etc. complete, as directed by EIC.</t>
    </r>
  </si>
  <si>
    <t>MCGM -PAGE NO.188  ITEM Code .R2-CS-DD-82</t>
  </si>
  <si>
    <t>1.1.29</t>
  </si>
  <si>
    <t xml:space="preserve">Electrical </t>
  </si>
  <si>
    <t xml:space="preserve">Electrical conduits </t>
  </si>
  <si>
    <r>
      <rPr>
        <sz val="10"/>
        <rFont val="Calibri"/>
        <family val="2"/>
      </rPr>
      <t>Removal of</t>
    </r>
    <r>
      <rPr>
        <b/>
        <sz val="10"/>
        <rFont val="Calibri"/>
        <family val="2"/>
      </rPr>
      <t xml:space="preserve"> </t>
    </r>
    <r>
      <rPr>
        <b/>
        <sz val="10"/>
        <color indexed="30"/>
        <rFont val="Calibri"/>
        <family val="2"/>
      </rPr>
      <t>electrical conduits</t>
    </r>
    <r>
      <rPr>
        <sz val="10"/>
        <rFont val="Calibri"/>
        <family val="2"/>
      </rPr>
      <t xml:space="preserve"> of any size including fittings etc. complete, as directed by EIC.</t>
    </r>
  </si>
  <si>
    <t>1.1.30</t>
  </si>
  <si>
    <t xml:space="preserve">Sanitary ware </t>
  </si>
  <si>
    <t>Existing sanitary ware</t>
  </si>
  <si>
    <r>
      <t xml:space="preserve">Removal of Existing </t>
    </r>
    <r>
      <rPr>
        <b/>
        <sz val="10"/>
        <color indexed="30"/>
        <rFont val="Calibri"/>
        <family val="2"/>
      </rPr>
      <t>sanitary ware</t>
    </r>
    <r>
      <rPr>
        <sz val="10"/>
        <rFont val="Calibri"/>
        <family val="2"/>
      </rPr>
      <t xml:space="preserve"> of any size including fittings etc. complete, as directed by EIC.</t>
    </r>
  </si>
  <si>
    <t>NOS.</t>
  </si>
  <si>
    <t>1.1.31</t>
  </si>
  <si>
    <t xml:space="preserve">Misc. type </t>
  </si>
  <si>
    <t>Misc. types under Lsm qty.</t>
  </si>
  <si>
    <t xml:space="preserve">Dismantling of Misc. types under Lsm qty. </t>
  </si>
  <si>
    <t>LS</t>
  </si>
  <si>
    <t>1.1.32</t>
  </si>
  <si>
    <t xml:space="preserve">Platform </t>
  </si>
  <si>
    <t>Platform erection</t>
  </si>
  <si>
    <r>
      <rPr>
        <b/>
        <sz val="10"/>
        <color indexed="30"/>
        <rFont val="Calibri"/>
        <family val="2"/>
      </rPr>
      <t>Platform erection</t>
    </r>
    <r>
      <rPr>
        <sz val="10"/>
        <rFont val="Calibri"/>
        <family val="2"/>
      </rPr>
      <t xml:space="preserve"> at all levels </t>
    </r>
  </si>
  <si>
    <t>1.1.33</t>
  </si>
  <si>
    <t xml:space="preserve">Scaffolding </t>
  </si>
  <si>
    <r>
      <t xml:space="preserve">Erection of </t>
    </r>
    <r>
      <rPr>
        <b/>
        <sz val="10"/>
        <color indexed="30"/>
        <rFont val="Calibri"/>
        <family val="2"/>
      </rPr>
      <t>scaffolding</t>
    </r>
    <r>
      <rPr>
        <sz val="10"/>
        <rFont val="Calibri"/>
        <family val="2"/>
      </rPr>
      <t xml:space="preserve"> including all fixtures &amp; fastenings, etc. complete, as directed by EIC.</t>
    </r>
  </si>
  <si>
    <t>TOTAL OF DISMANTLING WORK</t>
  </si>
  <si>
    <t>PARTICULARS</t>
  </si>
  <si>
    <t>2.</t>
  </si>
  <si>
    <t>EARTH WORK</t>
  </si>
  <si>
    <t>Excavation</t>
  </si>
  <si>
    <t>Soil excavation</t>
  </si>
  <si>
    <t>Mass Excavation in all kinds of soil, wet or dry</t>
  </si>
  <si>
    <r>
      <rPr>
        <b/>
        <sz val="10"/>
        <color indexed="30"/>
        <rFont val="Calibri"/>
        <family val="2"/>
      </rPr>
      <t>Mass Excavation in all kinds of soil, wet or dry</t>
    </r>
    <r>
      <rPr>
        <sz val="10"/>
        <color indexed="8"/>
        <rFont val="Calibri"/>
        <family val="2"/>
      </rPr>
      <t xml:space="preserve"> (such as yellow murrum, hard murrum/gravel or mixture of any kind, etc.), in loose and slushy condition, </t>
    </r>
    <r>
      <rPr>
        <b/>
        <sz val="10"/>
        <color indexed="30"/>
        <rFont val="Calibri"/>
        <family val="2"/>
      </rPr>
      <t>including soft rock,</t>
    </r>
    <r>
      <rPr>
        <sz val="10"/>
        <color indexed="8"/>
        <rFont val="Calibri"/>
        <family val="2"/>
      </rPr>
      <t xml:space="preserve"> to the required level by mechanical equipments (JCB / Poclain) for foundation trenches, rafts of walls, basements, plinths, including stacking of material with premises or disposing off surplus excavated material outside premises (payable separately as per item 2.3 below) as directed by PM all complete as detailed in specification and conforming to safety norms at all times.
The rate shall include dewatering by bailing/pumping out water to keep the site dry at all times, making temporary stepping / sloping, shoring with planking, strutting, sectioning, trimming, dressing of sides, levelling or grading, cleaning, removing and excavating loose pockets and consolidating them by backfilling as directed  by the PM.
Further Rate shall include manual excavation and final dressing to arrive at required level. Rate to include all cost royalty and other miscellaneous expenses.
Mode of Measurement - By levels (initial &amp; final of the area under excavation)
</t>
    </r>
  </si>
  <si>
    <t>2.1.1</t>
  </si>
  <si>
    <t>upto 5.00m depth</t>
  </si>
  <si>
    <t>i) Up to 5.00m depth from designated Ground level.</t>
  </si>
  <si>
    <t>2.1.2</t>
  </si>
  <si>
    <t>5m to 10m depth</t>
  </si>
  <si>
    <t>ii) Above 5.00m up to 10.00m depth</t>
  </si>
  <si>
    <t>2.1.3</t>
  </si>
  <si>
    <t>10m to 15m depth</t>
  </si>
  <si>
    <t>ii) Above 10.00m up to 15.00m depth</t>
  </si>
  <si>
    <t xml:space="preserve">Hard rock/ boulders </t>
  </si>
  <si>
    <t xml:space="preserve">Mass Excavation in hard rock / boulders(more than ½ Cum in size)/concrete (PCC or RCC) </t>
  </si>
  <si>
    <r>
      <rPr>
        <b/>
        <sz val="10"/>
        <color indexed="30"/>
        <rFont val="Calibri"/>
        <family val="2"/>
      </rPr>
      <t>Mass Excavation in hard rock / boulders</t>
    </r>
    <r>
      <rPr>
        <sz val="10"/>
        <color indexed="8"/>
        <rFont val="Calibri"/>
        <family val="2"/>
      </rPr>
      <t xml:space="preserve">(more than ½ Cum in size)/concrete (PCC or RCC) by chiselling to the required level by mechanical equipments (JCB / Poclain) for foundation trenches, rafts of walls, basements, plinths, including stacking of material with premises and/or disposing off surplus excavated material outside premises (stacking &amp; disposal payable separately as per item 2.3 below) as directed by PM all complete as detailed in specification and conforming to safety norms at all times.
The rate shall include dewatering by bailing/pumping out water to keep the site dry at all times, making temporary stepping / sloping, shoring with planking, strutting, sectioning, trimming, dressing of sides, levelling or grading, cleaning, removing and excavating loose pockets and consolidating them by backfilling as directed by the PM.
Further Rate shall include manual excavation and final dressing to arrive at required level. Rate to include all cost royalty and other miscellaneous expenses.
Mode of Measurement - By levels (initial &amp; final of the area under excavation)
</t>
    </r>
  </si>
  <si>
    <t>2.2.1</t>
  </si>
  <si>
    <t>2.2.2</t>
  </si>
  <si>
    <t>2.2.3</t>
  </si>
  <si>
    <t>Trial Pits</t>
  </si>
  <si>
    <t>Trial Pits excavation</t>
  </si>
  <si>
    <r>
      <rPr>
        <b/>
        <sz val="10"/>
        <color indexed="30"/>
        <rFont val="Calibri"/>
        <family val="2"/>
      </rPr>
      <t>Excavation</t>
    </r>
    <r>
      <rPr>
        <sz val="10"/>
        <rFont val="Calibri"/>
        <family val="2"/>
      </rPr>
      <t xml:space="preserve"> in any type of earth for </t>
    </r>
    <r>
      <rPr>
        <b/>
        <sz val="10"/>
        <color indexed="30"/>
        <rFont val="Calibri"/>
        <family val="2"/>
      </rPr>
      <t>Trial pits</t>
    </r>
    <r>
      <rPr>
        <sz val="10"/>
        <rFont val="Calibri"/>
        <family val="2"/>
      </rPr>
      <t xml:space="preserve"> with Manual means or mechanical means, etc. complete, as directed by Engineer-In-Charge.</t>
    </r>
  </si>
  <si>
    <t>2.4.1</t>
  </si>
  <si>
    <t>Disposal</t>
  </si>
  <si>
    <t>Excavated materials</t>
  </si>
  <si>
    <t>Disposal of the excavated materials</t>
  </si>
  <si>
    <r>
      <rPr>
        <b/>
        <sz val="10"/>
        <color indexed="30"/>
        <rFont val="Calibri"/>
        <family val="2"/>
      </rPr>
      <t>Disposal of the excavated materials</t>
    </r>
    <r>
      <rPr>
        <sz val="10"/>
        <color indexed="8"/>
        <rFont val="Calibri"/>
        <family val="2"/>
      </rPr>
      <t xml:space="preserve"> by mechanical means including loading, transporting and unloading etc. complete as directed by EIC.
Mode of measurement: By levels in excavation
</t>
    </r>
  </si>
  <si>
    <t>2.4.2</t>
  </si>
  <si>
    <t xml:space="preserve"> Premises to the dumping ground </t>
  </si>
  <si>
    <t>Outside Client's premises to the dumping ground identified/managed by the Contractor</t>
  </si>
  <si>
    <r>
      <rPr>
        <b/>
        <sz val="10"/>
        <color indexed="30"/>
        <rFont val="Calibri"/>
        <family val="2"/>
      </rPr>
      <t>Disposal of the excavated materials by mechanical means, outside Client's premises to the dumping ground</t>
    </r>
    <r>
      <rPr>
        <sz val="10"/>
        <color indexed="8"/>
        <rFont val="Calibri"/>
        <family val="2"/>
      </rPr>
      <t xml:space="preserve"> identified/managed by the Contractor including  obtaining all necessary statutory permissions like debris management and paying charges thereof, Tyre washing before the trucks leaving the Client's premises etc. complete, as directed by EIC.</t>
    </r>
  </si>
  <si>
    <t>Stacking</t>
  </si>
  <si>
    <t>Stacking excavated materials</t>
  </si>
  <si>
    <r>
      <t xml:space="preserve">Properly </t>
    </r>
    <r>
      <rPr>
        <b/>
        <sz val="10"/>
        <color indexed="30"/>
        <rFont val="Calibri"/>
        <family val="2"/>
      </rPr>
      <t>stacking the excavated materials</t>
    </r>
    <r>
      <rPr>
        <sz val="10"/>
        <color indexed="8"/>
        <rFont val="Calibri"/>
        <family val="2"/>
      </rPr>
      <t xml:space="preserve"> within Client's premises including spreading as required, etc. complete as directed by EIC.</t>
    </r>
  </si>
  <si>
    <t>Filling/ Embankment</t>
  </si>
  <si>
    <t xml:space="preserve"> In plinths, area levelling etc.</t>
  </si>
  <si>
    <r>
      <rPr>
        <b/>
        <sz val="10"/>
        <color indexed="30"/>
        <rFont val="Calibri"/>
        <family val="2"/>
      </rPr>
      <t>Filling with approved good quality earth in plinths, area levelling etc.</t>
    </r>
    <r>
      <rPr>
        <sz val="10"/>
        <color indexed="8"/>
        <rFont val="Calibri"/>
        <family val="2"/>
      </rPr>
      <t xml:space="preserve"> in layers each not exceeding 200mm in depth, breaking clods, watering, compacting each layer with vibratory compactor and at inaccessible places with wooden/steel rammers to achieve 95% proctor density at optimum moisture content; dressing up embankments; if required, bailing / pumping out of water to keep site dry while back filling; costs includes conveyance of all materials, labour, machinery etc. complete as per  direction of the PM to his entire satisfaction.</t>
    </r>
  </si>
  <si>
    <t>2.6.1</t>
  </si>
  <si>
    <t>selected excavated earth</t>
  </si>
  <si>
    <r>
      <t xml:space="preserve">a)  With </t>
    </r>
    <r>
      <rPr>
        <b/>
        <sz val="10"/>
        <color indexed="30"/>
        <rFont val="Calibri"/>
        <family val="2"/>
      </rPr>
      <t>selected excavated earth available</t>
    </r>
    <r>
      <rPr>
        <sz val="10"/>
        <color indexed="8"/>
        <rFont val="Calibri"/>
        <family val="2"/>
      </rPr>
      <t xml:space="preserve"> within project premises.</t>
    </r>
  </si>
  <si>
    <t>2.6.2</t>
  </si>
  <si>
    <t>Approved earth from outside.</t>
  </si>
  <si>
    <r>
      <t>b)  Providing and</t>
    </r>
    <r>
      <rPr>
        <b/>
        <sz val="10"/>
        <color indexed="30"/>
        <rFont val="Calibri"/>
        <family val="2"/>
      </rPr>
      <t xml:space="preserve"> filling with approved earth from outside</t>
    </r>
    <r>
      <rPr>
        <sz val="10"/>
        <color indexed="8"/>
        <rFont val="Calibri"/>
        <family val="2"/>
      </rPr>
      <t xml:space="preserve"> the project premises.</t>
    </r>
  </si>
  <si>
    <t>2.6.3</t>
  </si>
  <si>
    <t xml:space="preserve">Approved sand </t>
  </si>
  <si>
    <r>
      <t xml:space="preserve">c)  Providing and </t>
    </r>
    <r>
      <rPr>
        <b/>
        <sz val="10"/>
        <color indexed="30"/>
        <rFont val="Calibri"/>
        <family val="2"/>
      </rPr>
      <t>filling with approved sand.</t>
    </r>
  </si>
  <si>
    <t>Soling</t>
  </si>
  <si>
    <t>Soling 230mm thick</t>
  </si>
  <si>
    <r>
      <t xml:space="preserve">Providing and laying </t>
    </r>
    <r>
      <rPr>
        <b/>
        <sz val="10"/>
        <color indexed="30"/>
        <rFont val="Calibri"/>
        <family val="2"/>
      </rPr>
      <t>soling 230 mm thick</t>
    </r>
    <r>
      <rPr>
        <sz val="10"/>
        <color indexed="8"/>
        <rFont val="Calibri"/>
        <family val="2"/>
      </rPr>
      <t xml:space="preserve"> over well compacted murum fill in the basement, grade slab, footing, plinth beam, walls area as directed using approved quality rubble stones  including dewatering, hand packing of smaller size stones, filling balance voids with stone dust and compaction of the soling layer with mechanical vibratory compactor etc. complete including dewatering if required, complete to satisfaction of PM.</t>
    </r>
  </si>
  <si>
    <t>2.7.1</t>
  </si>
  <si>
    <t>Filling with excavated material</t>
  </si>
  <si>
    <t>a)  With rubble collected from within project premises</t>
  </si>
  <si>
    <t>2.7.2</t>
  </si>
  <si>
    <t>Filling with outside material</t>
  </si>
  <si>
    <t>b)  With approved spotless rubble brought from outside the project premises.</t>
  </si>
  <si>
    <t>Anti termite</t>
  </si>
  <si>
    <t xml:space="preserve"> Chemical emulsion </t>
  </si>
  <si>
    <t xml:space="preserve">Injecting chemical emulsion for pre-constructional anti-termite treatment </t>
  </si>
  <si>
    <r>
      <t xml:space="preserve">Supplying and injecting </t>
    </r>
    <r>
      <rPr>
        <b/>
        <sz val="10"/>
        <color indexed="30"/>
        <rFont val="Calibri"/>
        <family val="2"/>
      </rPr>
      <t>chemical emulsion for pre-constructional anti-termite treatment</t>
    </r>
    <r>
      <rPr>
        <sz val="10"/>
        <color indexed="8"/>
        <rFont val="Calibri"/>
        <family val="2"/>
      </rPr>
      <t xml:space="preserve"> and creating a continuous chemical barrier under and all-round the column, foundation, wall trenches, junction of wall and floor, along the external perimeter of building, expansion joints, over the top surface of consolidated earth on which apron is to be laid, surroundings of pipes and conduits complete. Work to be carried out confirming to IS : 6313 (Part II) and to the satisfaction of the PM. (Plinth area in plan of the building at ground floor only shall be measured for payment). The antitermite treatment shall be provided in layers  starting from below foundations up to plinth level. The chemical and dosages along with proposed methodology shall be submitted prior starting of work to the approval of owner's/ consultants as required.</t>
    </r>
  </si>
  <si>
    <t>Dewatering the pits, trenches, areas</t>
  </si>
  <si>
    <t>Dewatering the pits , trenches, areas as directed at all levels and at all locations</t>
  </si>
  <si>
    <r>
      <rPr>
        <b/>
        <sz val="10"/>
        <color indexed="30"/>
        <rFont val="Calibri"/>
        <family val="2"/>
      </rPr>
      <t xml:space="preserve">Dewatering the pits , trenches, areas </t>
    </r>
    <r>
      <rPr>
        <sz val="10"/>
        <color indexed="8"/>
        <rFont val="Calibri"/>
        <family val="2"/>
      </rPr>
      <t xml:space="preserve">as directed at all levels and at all locations. The rate to include dewatering using mechanical means. </t>
    </r>
    <r>
      <rPr>
        <b/>
        <sz val="10"/>
        <color indexed="30"/>
        <rFont val="Calibri"/>
        <family val="2"/>
      </rPr>
      <t>The item of dewatering during the excavation works will not be payable under this item</t>
    </r>
    <r>
      <rPr>
        <sz val="10"/>
        <color indexed="8"/>
        <rFont val="Calibri"/>
        <family val="2"/>
      </rPr>
      <t xml:space="preserve">. The rate also to include all tools, tackles, consumables and discharge pipe of required size for discharging water up to designated location at all heights and locations as directed. The contractor will have to maintain joint record of pump operations jointly with Client, for actual work of hours of dewatering machines. </t>
    </r>
  </si>
  <si>
    <t>Hp-Hrs</t>
  </si>
  <si>
    <t>TOTAL OF EARTH WORK</t>
  </si>
  <si>
    <r>
      <rPr>
        <u/>
        <sz val="10"/>
        <rFont val="Calibri"/>
        <family val="2"/>
      </rPr>
      <t xml:space="preserve">Mode of Measurement: </t>
    </r>
    <r>
      <rPr>
        <sz val="10"/>
        <rFont val="Calibri"/>
        <family val="2"/>
      </rPr>
      <t xml:space="preserve">
The contractor will have to prepare and submit bar bending schedule prior to start of</t>
    </r>
    <r>
      <rPr>
        <b/>
        <sz val="10"/>
        <color indexed="30"/>
        <rFont val="Calibri"/>
        <family val="2"/>
      </rPr>
      <t xml:space="preserve"> reinforcement work </t>
    </r>
    <r>
      <rPr>
        <sz val="10"/>
        <rFont val="Calibri"/>
        <family val="2"/>
      </rPr>
      <t xml:space="preserve">for approval of owner/ consultant as directed. The approved BBS, duly verified at site, shall form the basis of payment to the Contractor. 
</t>
    </r>
    <r>
      <rPr>
        <b/>
        <sz val="10"/>
        <color indexed="30"/>
        <rFont val="Calibri"/>
        <family val="2"/>
      </rPr>
      <t xml:space="preserve">The actual quantity of consumed in reinforcement bars, pins, chairs, spacers  and authentic / approved laps provided shall be measured &amp; paid. </t>
    </r>
    <r>
      <rPr>
        <sz val="10"/>
        <rFont val="Calibri"/>
        <family val="2"/>
      </rPr>
      <t xml:space="preserve">
No additional quantity shall be considered for payment with regards to rolling margin or wastage. </t>
    </r>
  </si>
  <si>
    <r>
      <t xml:space="preserve">High yield strength deformed </t>
    </r>
    <r>
      <rPr>
        <b/>
        <sz val="10"/>
        <color indexed="30"/>
        <rFont val="Calibri"/>
        <family val="2"/>
      </rPr>
      <t>TMT bars</t>
    </r>
    <r>
      <rPr>
        <sz val="10"/>
        <color indexed="8"/>
        <rFont val="Calibri"/>
        <family val="2"/>
      </rPr>
      <t xml:space="preserve"> conforming to IS:1786 with </t>
    </r>
    <r>
      <rPr>
        <b/>
        <sz val="10"/>
        <color indexed="30"/>
        <rFont val="Calibri"/>
        <family val="2"/>
      </rPr>
      <t>FE = 500 N/sq.mm</t>
    </r>
  </si>
  <si>
    <t>3.</t>
  </si>
  <si>
    <t>STRUCTURAL WORK</t>
  </si>
  <si>
    <t>CONCRETE WORK</t>
  </si>
  <si>
    <t>Concrete</t>
  </si>
  <si>
    <t>PCC M15</t>
  </si>
  <si>
    <r>
      <t xml:space="preserve">Providing, machine mixing and laying </t>
    </r>
    <r>
      <rPr>
        <b/>
        <sz val="10"/>
        <color indexed="30"/>
        <rFont val="Calibri"/>
        <family val="2"/>
      </rPr>
      <t xml:space="preserve">M15 grade plain cement concrete (PCC) </t>
    </r>
    <r>
      <rPr>
        <sz val="10"/>
        <color indexed="8"/>
        <rFont val="Calibri"/>
        <family val="2"/>
      </rPr>
      <t>of required thickness manufactured out of maximum size of aggregates as 20 mm for foundation, rafts, plinth beams, at plinth level, levelling course and all locations, etc. (minimum cementitious content shall  be as specified in the IS Code and as approved); including compacting, curing, required shuttering and its removal, dewatering where required and vibrating, cleaning, preparing surfaces, junctions, etc.; complete at all depths and leads as per the drawing and to entire satisfaction of the PM.
[Cement consumption constant shall be as per approved design mix]</t>
    </r>
  </si>
  <si>
    <t>PCC by plum concrete</t>
  </si>
  <si>
    <t>Plum concrete M15</t>
  </si>
  <si>
    <r>
      <t xml:space="preserve">Providing and laying </t>
    </r>
    <r>
      <rPr>
        <b/>
        <sz val="10"/>
        <color indexed="30"/>
        <rFont val="Calibri"/>
        <family val="2"/>
      </rPr>
      <t>plum concrete course in plain cement concrete  M15 grade</t>
    </r>
    <r>
      <rPr>
        <sz val="10"/>
        <color indexed="8"/>
        <rFont val="Calibri"/>
        <family val="2"/>
      </rPr>
      <t xml:space="preserve"> at required locations and levels, average thickness 300 mm with </t>
    </r>
    <r>
      <rPr>
        <b/>
        <sz val="10"/>
        <color indexed="30"/>
        <rFont val="Calibri"/>
        <family val="2"/>
      </rPr>
      <t>rubble volume up to 30% of total plum concrete</t>
    </r>
    <r>
      <rPr>
        <sz val="10"/>
        <color indexed="8"/>
        <rFont val="Calibri"/>
        <family val="2"/>
      </rPr>
      <t xml:space="preserve"> volume, using maximum size of plum 230mm and aggregates of 40 mm and below as per specifications with aggregate stone in average size and shape with necessary compaction including centring, dewatering, curing &amp; cleaning etc. complete. 
[Cement consumption constant shall be as per approved design mix]</t>
    </r>
  </si>
  <si>
    <t>3.3.1</t>
  </si>
  <si>
    <t>High performance controlled concrete</t>
  </si>
  <si>
    <r>
      <t xml:space="preserve">Designing, providing, transporting and laying (Pumping/lifted) at the pour location for all the elements like </t>
    </r>
    <r>
      <rPr>
        <b/>
        <sz val="10"/>
        <color indexed="30"/>
        <rFont val="Calibri"/>
        <family val="2"/>
      </rPr>
      <t xml:space="preserve">Retaining walls, Footings, Rafts, Columns, Beams, Slabs, PT Slabs, Shear walls, RC walls, Staircases, Pedestals for equipments, Lintels, Bases of columns,  Drop panels, Ramps, Ramp walls, etc.; </t>
    </r>
    <r>
      <rPr>
        <sz val="10"/>
        <color indexed="8"/>
        <rFont val="Calibri"/>
        <family val="2"/>
      </rPr>
      <t>concrete mix to confirm IS 456-2000/ international standards codes, with maximum cement contain allowed by IS 456; work shall be at all depths and height but excludes cost of shuttering (form work) and reinforcement. Work shall  include compaction with vibrators curing , hacking the exposed faces where plaster is expected to be received, slabs/ rafts top surface to be power floated (where specified) or timber  bottom finished or towel finished. The concrete should be using chemical admixture as approved by Consultants to enhance strength / workability. The super plasticizers of approved make shall be used to achieve workability consistency retardation etc. All work shall be done with due care to achieve homogeneous dense, smooth concrete of required slump. Also designed Concrete mix shall be robust to get consistent results.
[Cement consumption constant shall be as per approved design mix]</t>
    </r>
  </si>
  <si>
    <t>3.3.1.1</t>
  </si>
  <si>
    <t>M60 Grade</t>
  </si>
  <si>
    <t xml:space="preserve">For M60 Grade Concrete   </t>
  </si>
  <si>
    <t>3.3.1.2</t>
  </si>
  <si>
    <t>M50 Grade</t>
  </si>
  <si>
    <t>For M50 Grade Concrete</t>
  </si>
  <si>
    <t>3.3.1.3</t>
  </si>
  <si>
    <t>M40 Grade</t>
  </si>
  <si>
    <t>For M40 Grade Concrete</t>
  </si>
  <si>
    <t>Concrete Drain</t>
  </si>
  <si>
    <r>
      <t xml:space="preserve">Providing and laying in position </t>
    </r>
    <r>
      <rPr>
        <b/>
        <sz val="10"/>
        <color indexed="30"/>
        <rFont val="Calibri"/>
        <family val="2"/>
      </rPr>
      <t>PRECAST DRAIN - R.C.C. drain channels of M20 grade</t>
    </r>
    <r>
      <rPr>
        <sz val="10"/>
        <rFont val="Calibri"/>
        <family val="2"/>
      </rPr>
      <t xml:space="preserve"> with R.C.C. perforated covers of following sizes, including joints finished neatly with C.M. 1:2, curing, etc. complete, as directed by Engineer-In-Charge.</t>
    </r>
  </si>
  <si>
    <t>300mm - avg. depth 400mm</t>
  </si>
  <si>
    <t>W = 300mm - avg. depth 400mm</t>
  </si>
  <si>
    <t>Rmt</t>
  </si>
  <si>
    <t>450mm - avg. depth 500mm</t>
  </si>
  <si>
    <t>W = 450mm - avg. depth 500mm</t>
  </si>
  <si>
    <t>600mm - avg. depth 600mm</t>
  </si>
  <si>
    <t>W = 600mm - avg. depth 600mm</t>
  </si>
  <si>
    <t>750mm - avg. depth 750mm</t>
  </si>
  <si>
    <t>W = 750mm - avg. depth 750mm</t>
  </si>
  <si>
    <t>900mm - avg. depth 900mm</t>
  </si>
  <si>
    <t>W = 900mm - avg. depth 900mm</t>
  </si>
  <si>
    <t>Concrete Pipe</t>
  </si>
  <si>
    <t>Providing and laying cement concrete pipe of IS 458:2003 NP-2 class of _____ mm diameter in proper line, level and slope including providing and fixing collars in cement mortar 1:2 and curing etc. complete, as directed by EIC.</t>
  </si>
  <si>
    <t>300mm dia.</t>
  </si>
  <si>
    <t>450mm dia.</t>
  </si>
  <si>
    <t>600mm dia.</t>
  </si>
  <si>
    <t>RCC Chamber</t>
  </si>
  <si>
    <t>R.C.C chambers of size 1500 x 1500 x 1500mm, M20 grade concrete</t>
  </si>
  <si>
    <r>
      <t xml:space="preserve">Providing and constructing </t>
    </r>
    <r>
      <rPr>
        <b/>
        <sz val="10"/>
        <color indexed="30"/>
        <rFont val="Calibri"/>
        <family val="2"/>
      </rPr>
      <t>R.C.C chambers</t>
    </r>
    <r>
      <rPr>
        <sz val="10"/>
        <rFont val="Calibri"/>
        <family val="2"/>
      </rPr>
      <t xml:space="preserve"> of size 1500 x 1500 x 1500mm, </t>
    </r>
    <r>
      <rPr>
        <b/>
        <sz val="10"/>
        <color indexed="30"/>
        <rFont val="Calibri"/>
        <family val="2"/>
      </rPr>
      <t>M20 grade concrete</t>
    </r>
    <r>
      <rPr>
        <sz val="10"/>
        <rFont val="Calibri"/>
        <family val="2"/>
      </rPr>
      <t xml:space="preserve"> with 1 No. of 900 x 900mm</t>
    </r>
    <r>
      <rPr>
        <b/>
        <sz val="10"/>
        <color indexed="30"/>
        <rFont val="Calibri"/>
        <family val="2"/>
      </rPr>
      <t xml:space="preserve"> medium duty </t>
    </r>
    <r>
      <rPr>
        <sz val="10"/>
        <rFont val="Calibri"/>
        <family val="2"/>
      </rPr>
      <t xml:space="preserve">R.C.C cover each, including necessary scaffolding, centering, compacting by vibrator, finishing and curing etc. complete. with RMC concrete from Batch mix plant, as directed by Engineer-In-Charge. 
</t>
    </r>
    <r>
      <rPr>
        <b/>
        <sz val="10"/>
        <color indexed="30"/>
        <rFont val="Calibri"/>
        <family val="2"/>
      </rPr>
      <t>(Reinforcement will be paid in relevant item)</t>
    </r>
  </si>
  <si>
    <t>Nos.</t>
  </si>
  <si>
    <t>FORM WORK</t>
  </si>
  <si>
    <t xml:space="preserve">Formwork </t>
  </si>
  <si>
    <t xml:space="preserve">Pile concreting </t>
  </si>
  <si>
    <t>Stripping the concrete of top of piles</t>
  </si>
  <si>
    <r>
      <rPr>
        <b/>
        <sz val="10"/>
        <color indexed="30"/>
        <rFont val="Calibri"/>
        <family val="2"/>
      </rPr>
      <t>Stripping the concrete of top of piles</t>
    </r>
    <r>
      <rPr>
        <sz val="10"/>
        <color indexed="8"/>
        <rFont val="Calibri"/>
        <family val="2"/>
      </rPr>
      <t xml:space="preserve"> of all dia from stripping level to the cut off level or as directed, straightening or bending and cleaning projecting reinforcement to receive the pile cap/raft, disposal of the debris all complete up to satisfaction of the PM.</t>
    </r>
  </si>
  <si>
    <t>Centering and shuttering for making chamfering in columns, beams, walls</t>
  </si>
  <si>
    <r>
      <rPr>
        <b/>
        <sz val="10"/>
        <color indexed="30"/>
        <rFont val="Calibri"/>
        <family val="2"/>
      </rPr>
      <t xml:space="preserve">Centering and shuttering </t>
    </r>
    <r>
      <rPr>
        <sz val="10"/>
        <color indexed="8"/>
        <rFont val="Calibri"/>
        <family val="2"/>
      </rPr>
      <t xml:space="preserve">for making chamfering in columns, beams, walls etc. </t>
    </r>
    <r>
      <rPr>
        <b/>
        <sz val="10"/>
        <color indexed="30"/>
        <rFont val="Calibri"/>
        <family val="2"/>
      </rPr>
      <t xml:space="preserve">with wooden battens of varying sizes &amp; shape </t>
    </r>
    <r>
      <rPr>
        <sz val="10"/>
        <color indexed="8"/>
        <rFont val="Calibri"/>
        <family val="2"/>
      </rPr>
      <t xml:space="preserve">as shown in detail typical section drawing . The  rate includes providing required battens fixed to ply shuttering with nails etc.at all heights complete as per design and drawing and direction of Engineer-in-Charge. The wooden batten shall be used for only 2(two) repetitions after first use, and any repetition after the first usage shall be taken up only after prior approval of the material by the Engineer-in-Charge for suitability for use in form finish concrete works (Architectural finishes) . Length of batten for chamfering shall be measured and paid for in this item.                                                                                                                                              Extra over Item No. ____ above for supporting slabs and beams for height more than 3.65m (floor to floor) with requiring staging for every 2.0m increase as described below. The staging or formwork design shall be submitted to the Structural Consultant &amp; PM for approval before proceeding to erect the same. </t>
    </r>
  </si>
  <si>
    <t>MCGM  PAGE NO-19, ITEM CODE -                   R2-CS-CW-34                   RATE- 44</t>
  </si>
  <si>
    <t>3.8.1</t>
  </si>
  <si>
    <t xml:space="preserve">More than 3.65 m up to 5.65 m </t>
  </si>
  <si>
    <t>3.8.2</t>
  </si>
  <si>
    <t xml:space="preserve">More than 5.65 m up to 7.65 m </t>
  </si>
  <si>
    <t>3.8.3</t>
  </si>
  <si>
    <t xml:space="preserve">More than 7.65 m up to 9.65 m </t>
  </si>
  <si>
    <t>3.8.4</t>
  </si>
  <si>
    <t>Column double height</t>
  </si>
  <si>
    <t>3.8.5</t>
  </si>
  <si>
    <t>Drain</t>
  </si>
  <si>
    <t>REINFORCEMENT WORK</t>
  </si>
  <si>
    <t>Steel Reinforcement</t>
  </si>
  <si>
    <t xml:space="preserve">Grade Fe-500 D </t>
  </si>
  <si>
    <t>All members other than Piles</t>
  </si>
  <si>
    <r>
      <t xml:space="preserve">Providing and fixing </t>
    </r>
    <r>
      <rPr>
        <b/>
        <sz val="10"/>
        <color indexed="30"/>
        <rFont val="Calibri"/>
        <family val="2"/>
      </rPr>
      <t xml:space="preserve">Steel reinforcement of Fe 500 D grade, including material, fabricating </t>
    </r>
    <r>
      <rPr>
        <sz val="10"/>
        <color indexed="8"/>
        <rFont val="Calibri"/>
        <family val="2"/>
      </rPr>
      <t xml:space="preserve">as per IS-2502, transporting, storing, de-coiling, straightening, cutting, bending, spirally hooping and placing in position at all locations, levels, including all labour, equipments, supplies, incidentals, sampling and testing as prescribed in IS codes including all charges thereon for requisite tests, supervision and binding with 18 gauge approved quality GI annealed binding wire. The measurement shall be as per IS 1200 Part-  and unit weight shall be derived as mentioned in IS 1786. </t>
    </r>
    <r>
      <rPr>
        <b/>
        <sz val="10"/>
        <color indexed="30"/>
        <rFont val="Calibri"/>
        <family val="2"/>
      </rPr>
      <t>The rate shall include cost of PVC / concrete cover blocks</t>
    </r>
    <r>
      <rPr>
        <sz val="10"/>
        <color indexed="8"/>
        <rFont val="Calibri"/>
        <family val="2"/>
      </rPr>
      <t xml:space="preserve"> (of same grade of Concrete, ASTRA fibre or equivalent approved), chairs, spacers, pins, couplers (16mm and above) / laps (below 16mm) to be provided as per specifications and as detailed in Structural drawings. </t>
    </r>
    <r>
      <rPr>
        <b/>
        <sz val="10"/>
        <color indexed="30"/>
        <rFont val="Calibri"/>
        <family val="2"/>
      </rPr>
      <t>(Couplers for standard laps shall not be paid extra)</t>
    </r>
  </si>
  <si>
    <t>3.9.1</t>
  </si>
  <si>
    <t>RCC Cast-in-situ Piles</t>
  </si>
  <si>
    <r>
      <rPr>
        <b/>
        <sz val="10"/>
        <color indexed="30"/>
        <rFont val="Calibri"/>
        <family val="2"/>
      </rPr>
      <t>Supply and placing in position high strength deformed steel bars reinforcement of grade Fe-500 D</t>
    </r>
    <r>
      <rPr>
        <sz val="10"/>
        <color indexed="8"/>
        <rFont val="Calibri"/>
        <family val="2"/>
      </rPr>
      <t xml:space="preserve"> conforming to IS:1786 (latest version) </t>
    </r>
    <r>
      <rPr>
        <b/>
        <sz val="10"/>
        <color indexed="30"/>
        <rFont val="Calibri"/>
        <family val="2"/>
      </rPr>
      <t>for RCC Cast-in-situ piles</t>
    </r>
    <r>
      <rPr>
        <sz val="10"/>
        <color indexed="8"/>
        <rFont val="Calibri"/>
        <family val="2"/>
      </rPr>
      <t xml:space="preserve"> for full length of pile including transporting the same from source to site of work, straightening, cleaning, decoiling, cutting, bending to required shape and lengths as per details, binding with 16 SWG black soft annealed binding wire, supplying and placing with proper cover blocks, supports, chairs, spacers, welding, if required, to form a grid cage etc., complete as per instruction of the Engineer-in-Charge (steel supplied by contractor at his own cost and duly approved by Engineer in charge) </t>
    </r>
  </si>
  <si>
    <t>MCGM  PAGE NO-126, ITEM CODE -                   R2-CS-PLG-5.0                  RATE- 64518</t>
  </si>
  <si>
    <t>Steel reinforcement</t>
  </si>
  <si>
    <t xml:space="preserve">Parallel threaded couplers </t>
  </si>
  <si>
    <t xml:space="preserve">fixing approved quality and brand mechanical parallel threaded couplers </t>
  </si>
  <si>
    <r>
      <t xml:space="preserve">Providing and fixing approved quality and brand mechanical </t>
    </r>
    <r>
      <rPr>
        <b/>
        <sz val="10"/>
        <color indexed="30"/>
        <rFont val="Calibri"/>
        <family val="2"/>
      </rPr>
      <t>parallel threaded couplers</t>
    </r>
    <r>
      <rPr>
        <sz val="10"/>
        <color indexed="8"/>
        <rFont val="Calibri"/>
        <family val="2"/>
      </rPr>
      <t xml:space="preserve"> for additional approved laps permitted in BBS (Couplers for standard laps shall not be paid extra) for reinforcement wherever specified in the drawings for continuation / splicing of bars as recommended by the manufacturers. The item includes machining the reinforcing bars to match the threads of the couplers.</t>
    </r>
  </si>
  <si>
    <t>3.10.1</t>
  </si>
  <si>
    <t>a) 16 mm dia</t>
  </si>
  <si>
    <t>3.10.2</t>
  </si>
  <si>
    <t>b) 20 mm dia</t>
  </si>
  <si>
    <t>3.10.3</t>
  </si>
  <si>
    <t>c) 25 mm dia</t>
  </si>
  <si>
    <t>3.10.4</t>
  </si>
  <si>
    <t>d) 32 mm dia</t>
  </si>
  <si>
    <t>3.10.5</t>
  </si>
  <si>
    <t>e) 40 mm dia</t>
  </si>
  <si>
    <t>STRUCTURAL STEEL</t>
  </si>
  <si>
    <t>Structural Steel</t>
  </si>
  <si>
    <t xml:space="preserve">All structural steel work </t>
  </si>
  <si>
    <t>Preparing shop drawings, obtaining Structural Consultant's approval, supplying, fabricating</t>
  </si>
  <si>
    <r>
      <rPr>
        <b/>
        <sz val="10"/>
        <color indexed="30"/>
        <rFont val="Calibri"/>
        <family val="2"/>
      </rPr>
      <t>Preparing shop drawings, obtaining Structural Consultant's approval, supplying, fabricating</t>
    </r>
    <r>
      <rPr>
        <sz val="10"/>
        <color indexed="8"/>
        <rFont val="Calibri"/>
        <family val="2"/>
      </rPr>
      <t xml:space="preserve"> in accordance with IS:800, delivering at site, hoisting and fixing in position at all locations and levels, including all temporary staging and supporting work and making</t>
    </r>
    <r>
      <rPr>
        <b/>
        <sz val="10"/>
        <color indexed="30"/>
        <rFont val="Calibri"/>
        <family val="2"/>
      </rPr>
      <t xml:space="preserve"> all structural steel work </t>
    </r>
    <r>
      <rPr>
        <sz val="10"/>
        <color indexed="8"/>
        <rFont val="Calibri"/>
        <family val="2"/>
      </rPr>
      <t>in accordance with the design, drawings prepared by the Consultants. The rate of steel work shall include cutting, grinding, machining, assembly, welding, jointing, of single / building up new sections with anchors, angles, beams, canopy, supports, column, trenches angel protections, trench covers etc., cost of fasteners (nuts, bolts and washers), pre-heating the sections to temperatures up to 250</t>
    </r>
    <r>
      <rPr>
        <vertAlign val="superscript"/>
        <sz val="10"/>
        <rFont val="Calibri"/>
        <family val="2"/>
      </rPr>
      <t>o</t>
    </r>
    <r>
      <rPr>
        <sz val="10"/>
        <rFont val="Calibri"/>
        <family val="2"/>
      </rPr>
      <t>C if thickness of the section is equal to or more than 25 mm. Fabrication will involve connections using plates, channels and angles, gusset plate, foundation bolts, cleats, fasteners, stiffeners etc. as per drawing, steel conforming to IS : 226 and IS : 2062 with minimum yield strength of 250 Mpa and up to 355 Mpa. .                                               
a)  All structural steel in the form of plates, angels, channels, RS joists etc. shall conform to IS : 2062.</t>
    </r>
  </si>
  <si>
    <t xml:space="preserve"> inserts in concrete </t>
  </si>
  <si>
    <t xml:space="preserve">Fabricating and installing inserts in concrete in the form of mild steel angles, flats, plates, angle frames, sleeves in M.S. and G.I. </t>
  </si>
  <si>
    <r>
      <t xml:space="preserve">Supplying, fabricating and installing </t>
    </r>
    <r>
      <rPr>
        <b/>
        <sz val="10"/>
        <color indexed="30"/>
        <rFont val="Calibri"/>
        <family val="2"/>
      </rPr>
      <t>inserts in concrete</t>
    </r>
    <r>
      <rPr>
        <sz val="10"/>
        <color indexed="8"/>
        <rFont val="Calibri"/>
        <family val="2"/>
      </rPr>
      <t xml:space="preserve"> in the form of mild steel angles, flats, plates, angle frames, sleeves in M.S. and G.I. as per details given by services consultants, etc. with anchors in the form of rods or flats including welding anchors, lifting hooks, rungs, templates etc., also including forming partial pockets in the concrete along with the embedment's of the bolts, inserts etc.</t>
    </r>
  </si>
  <si>
    <t>Mechanical anchor</t>
  </si>
  <si>
    <t>Anchor bolts (Hilti)  in concrete</t>
  </si>
  <si>
    <r>
      <t xml:space="preserve">Providing and fixing </t>
    </r>
    <r>
      <rPr>
        <b/>
        <sz val="10"/>
        <color indexed="30"/>
        <rFont val="Calibri"/>
        <family val="2"/>
      </rPr>
      <t xml:space="preserve">expandable anchor bolts (Hilti) in concrete </t>
    </r>
    <r>
      <rPr>
        <sz val="10"/>
        <color indexed="8"/>
        <rFont val="Calibri"/>
        <family val="2"/>
      </rPr>
      <t>including drilling, cleaning the holes, ramming the bolts in the holes in accordance with IS and manufacturer’s specifications for fixing plates or other steel members to already cast concrete surfaces etc. complete as per satisfaction of the PM.</t>
    </r>
  </si>
  <si>
    <t>3.13.1</t>
  </si>
  <si>
    <t>a) 10 mm core diameter</t>
  </si>
  <si>
    <t>3.13.2</t>
  </si>
  <si>
    <t>b) 12 mm core diameter</t>
  </si>
  <si>
    <t>3.13.3</t>
  </si>
  <si>
    <t>c) 16 mm core diameter</t>
  </si>
  <si>
    <t>3.13.4</t>
  </si>
  <si>
    <t>d) 20 mm core diameter</t>
  </si>
  <si>
    <t>3.13.5</t>
  </si>
  <si>
    <t>e) 25 mm core diameter</t>
  </si>
  <si>
    <t>Masonry</t>
  </si>
  <si>
    <t>Chemical anchor</t>
  </si>
  <si>
    <t xml:space="preserve">Anchor bolts (Fischer)  in masonry </t>
  </si>
  <si>
    <r>
      <t xml:space="preserve">Providing and fixing </t>
    </r>
    <r>
      <rPr>
        <b/>
        <sz val="10"/>
        <color indexed="30"/>
        <rFont val="Calibri"/>
        <family val="2"/>
      </rPr>
      <t xml:space="preserve">expandable anchor bolts (Fischer) in Masonry </t>
    </r>
    <r>
      <rPr>
        <sz val="10"/>
        <color indexed="8"/>
        <rFont val="Calibri"/>
        <family val="2"/>
      </rPr>
      <t>including drilling, cleaning the holes, ramming the bolts in the holes in accordance with IS and manufacturer’s specifications for fixing plates or other steel members to already cast concrete surfaces etc. complete as per satisfaction of the PM.</t>
    </r>
  </si>
  <si>
    <t>3.14.1</t>
  </si>
  <si>
    <t>3.14.2</t>
  </si>
  <si>
    <t>3.14.3</t>
  </si>
  <si>
    <t>3.14.4</t>
  </si>
  <si>
    <t>3.14.5</t>
  </si>
  <si>
    <t>Glazing</t>
  </si>
  <si>
    <t xml:space="preserve">fixing Structural Glazing work </t>
  </si>
  <si>
    <r>
      <t xml:space="preserve">Providing and fixing </t>
    </r>
    <r>
      <rPr>
        <b/>
        <sz val="10"/>
        <color indexed="30"/>
        <rFont val="Calibri"/>
        <family val="2"/>
      </rPr>
      <t>Structural Glazing work</t>
    </r>
    <r>
      <rPr>
        <sz val="10"/>
        <rFont val="Calibri"/>
        <family val="2"/>
      </rPr>
      <t xml:space="preserve"> for façade, etc. </t>
    </r>
    <r>
      <rPr>
        <b/>
        <sz val="10"/>
        <color indexed="30"/>
        <rFont val="Calibri"/>
        <family val="2"/>
      </rPr>
      <t xml:space="preserve">as per drawing </t>
    </r>
    <r>
      <rPr>
        <sz val="10"/>
        <rFont val="Calibri"/>
        <family val="2"/>
      </rPr>
      <t>and as directed by Engineer-In-Charge.
Semi unitised Structural Glazing.</t>
    </r>
  </si>
  <si>
    <t>3.15.1</t>
  </si>
  <si>
    <t>Semi unitised Glass Panels</t>
  </si>
  <si>
    <t>Sqm</t>
  </si>
  <si>
    <t>3.15.2</t>
  </si>
  <si>
    <t>24mm DGU glass</t>
  </si>
  <si>
    <t>3.15.3</t>
  </si>
  <si>
    <t>Automatic Sliding Door</t>
  </si>
  <si>
    <t>3.15.4</t>
  </si>
  <si>
    <t>Patch fitting Doors</t>
  </si>
  <si>
    <t>3.15.5</t>
  </si>
  <si>
    <t>Glass Canopy</t>
  </si>
  <si>
    <t>3.15.6</t>
  </si>
  <si>
    <t>MS Fabrication</t>
  </si>
  <si>
    <t>Kgs</t>
  </si>
  <si>
    <t>CIVIL</t>
  </si>
  <si>
    <t>MESH</t>
  </si>
  <si>
    <t>16G WELDMESH W/APRV STR  FRM 0-3MT HT</t>
  </si>
  <si>
    <r>
      <t xml:space="preserve">Providing and fixing 16 gauge weld mesh of size 1/2" x 1/2"  to 11/2" x l 1/2" </t>
    </r>
    <r>
      <rPr>
        <sz val="10"/>
        <color indexed="8"/>
        <rFont val="Calibri"/>
        <family val="2"/>
      </rPr>
      <t>as applicable and as per drawing  with  MS Angle size of 50x50x6mm and MS flat size of 30x3 mm at Max. spacing of 0.5m c/c. both  directions including cutting,  fabricating  and fixing  with  anchors  at floor  and ceiling in alignment or welding with side supports complete as per instruction. Rate  to include two  coats of painting  with  approved shade synthetic enamel paint over two  coats of red oxide.etc. complete and as directed by Engineer in charge.upto 3m level.</t>
    </r>
  </si>
  <si>
    <t>Sq. m</t>
  </si>
  <si>
    <t>EMBEDDED PARTS-PIPE/SURFACE</t>
  </si>
  <si>
    <t xml:space="preserve">Plumbing &amp; Fabricating </t>
  </si>
  <si>
    <t xml:space="preserve"> Embedded Parts / Sleeves made out of mild steel angles / channels / hollow / solid rods / pipes (GI-C class) / plates /heavy duty PVC /UPVC &amp; CPVC Sleeves </t>
  </si>
  <si>
    <r>
      <t xml:space="preserve">Providing and fabricating, Placing </t>
    </r>
    <r>
      <rPr>
        <b/>
        <sz val="10"/>
        <color indexed="30"/>
        <rFont val="Calibri"/>
        <family val="2"/>
      </rPr>
      <t>Embedded Parts / Sleeves</t>
    </r>
    <r>
      <rPr>
        <sz val="10"/>
        <color indexed="8"/>
        <rFont val="Calibri"/>
        <family val="2"/>
      </rPr>
      <t xml:space="preserve"> made out of mild steel angles / channels / hollow / solid rods / pipes (GI-C class) / plates /heavy duty PVC /UPVC &amp; CPVC Sleeves of </t>
    </r>
    <r>
      <rPr>
        <b/>
        <sz val="10"/>
        <color indexed="30"/>
        <rFont val="Calibri"/>
        <family val="2"/>
      </rPr>
      <t>length up to 30 cm</t>
    </r>
    <r>
      <rPr>
        <sz val="10"/>
        <color indexed="8"/>
        <rFont val="Calibri"/>
        <family val="2"/>
      </rPr>
      <t xml:space="preserve"> of following diameters all as per drawing/directions and </t>
    </r>
    <r>
      <rPr>
        <b/>
        <sz val="10"/>
        <color indexed="30"/>
        <rFont val="Calibri"/>
        <family val="2"/>
      </rPr>
      <t>placing during concreting</t>
    </r>
    <r>
      <rPr>
        <sz val="10"/>
        <color indexed="8"/>
        <rFont val="Calibri"/>
        <family val="2"/>
      </rPr>
      <t xml:space="preserve"> as per drawings / directions at all levels and locations. Cost of providing reinforcement around the sleeves shall be paid under the item of reinforcement.
</t>
    </r>
    <r>
      <rPr>
        <b/>
        <u/>
        <sz val="10"/>
        <color indexed="8"/>
        <rFont val="Calibri"/>
        <family val="2"/>
      </rPr>
      <t>(Length upto 30 cm)</t>
    </r>
  </si>
  <si>
    <t>3.17.1</t>
  </si>
  <si>
    <t xml:space="preserve">Primer for Surface  </t>
  </si>
  <si>
    <t xml:space="preserve"> Zinc Chromate primer</t>
  </si>
  <si>
    <t>Mild steel with a coat of Zinc Chromate primer</t>
  </si>
  <si>
    <t xml:space="preserve">Each </t>
  </si>
  <si>
    <t>3.17.2</t>
  </si>
  <si>
    <t xml:space="preserve">Material used </t>
  </si>
  <si>
    <t>Galvanised Iron</t>
  </si>
  <si>
    <t>3.17.3</t>
  </si>
  <si>
    <t xml:space="preserve">Steel used </t>
  </si>
  <si>
    <t>Stainless Steel</t>
  </si>
  <si>
    <t>Stainless Steel of SS304 grade</t>
  </si>
  <si>
    <t>3.17.4</t>
  </si>
  <si>
    <t xml:space="preserve">PVC Pipe </t>
  </si>
  <si>
    <t xml:space="preserve">Rigid PVC waste pipe </t>
  </si>
  <si>
    <t>Up to 50mm dia</t>
  </si>
  <si>
    <t>3.17.5</t>
  </si>
  <si>
    <t xml:space="preserve">Flexible PVC waste pipe </t>
  </si>
  <si>
    <t>3.17.6</t>
  </si>
  <si>
    <t>Above 50mm to 100mm dia</t>
  </si>
  <si>
    <t>3.17.7</t>
  </si>
  <si>
    <t>3.17.8</t>
  </si>
  <si>
    <t>Above 100mm to 150mm dia</t>
  </si>
  <si>
    <t>3.17.9</t>
  </si>
  <si>
    <t>3.17.10</t>
  </si>
  <si>
    <t xml:space="preserve">UPVC Pipe </t>
  </si>
  <si>
    <t xml:space="preserve">Rigid UPVC  pipe </t>
  </si>
  <si>
    <t>3.17.11</t>
  </si>
  <si>
    <t>3.17.12</t>
  </si>
  <si>
    <t>3.17.13</t>
  </si>
  <si>
    <t xml:space="preserve">CPVC Pipe </t>
  </si>
  <si>
    <t>CPVC  pipe  For Concealed work,</t>
  </si>
  <si>
    <t>3.17.14</t>
  </si>
  <si>
    <t>CPVC  pipe  For External work</t>
  </si>
  <si>
    <t>3.17.15</t>
  </si>
  <si>
    <t>3.18.1</t>
  </si>
  <si>
    <t>HDPE PN-8</t>
  </si>
  <si>
    <r>
      <rPr>
        <b/>
        <sz val="10"/>
        <color indexed="30"/>
        <rFont val="Calibri"/>
        <family val="2"/>
      </rPr>
      <t>HDPE PN-8 pipes for Rain water</t>
    </r>
    <r>
      <rPr>
        <sz val="10"/>
        <rFont val="Calibri"/>
        <family val="2"/>
      </rPr>
      <t xml:space="preserve"> of following sizes, with excavation </t>
    </r>
  </si>
  <si>
    <t>3.18.2</t>
  </si>
  <si>
    <t>Dia = 250mm - avg. depth excavation of 600mm</t>
  </si>
  <si>
    <t>3.18.3</t>
  </si>
  <si>
    <t>Dia = 300mm - avg. depth excavation of 750mm</t>
  </si>
  <si>
    <t>3.18.4</t>
  </si>
  <si>
    <t>Dia = 450mm - avg. depth excavation of 900mm</t>
  </si>
  <si>
    <t>3.18.5</t>
  </si>
  <si>
    <t>Dia = 600mm - avg. depth excavation of 1200mm</t>
  </si>
  <si>
    <t>CORE CUTTING</t>
  </si>
  <si>
    <t>Services, utilities</t>
  </si>
  <si>
    <t>Drilling or Core cutting horizontal, vertical or inclined holes</t>
  </si>
  <si>
    <r>
      <rPr>
        <b/>
        <sz val="10"/>
        <color indexed="30"/>
        <rFont val="Calibri"/>
        <family val="2"/>
      </rPr>
      <t>Drilling or Core cutting horizontal, vertical or inclined holes</t>
    </r>
    <r>
      <rPr>
        <sz val="10"/>
        <color indexed="8"/>
        <rFont val="Calibri"/>
        <family val="2"/>
      </rPr>
      <t xml:space="preserve"> in reinforced cement concrete and / or hard rock of following sizes for a depth / length </t>
    </r>
    <r>
      <rPr>
        <b/>
        <sz val="10"/>
        <color indexed="30"/>
        <rFont val="Calibri"/>
        <family val="2"/>
      </rPr>
      <t>up to  25 cm</t>
    </r>
    <r>
      <rPr>
        <sz val="10"/>
        <color indexed="8"/>
        <rFont val="Calibri"/>
        <family val="2"/>
      </rPr>
      <t xml:space="preserve"> at all levels and locations as per directions of the PM.</t>
    </r>
  </si>
  <si>
    <t>3.19.1</t>
  </si>
  <si>
    <t>Up to 25mm dia</t>
  </si>
  <si>
    <t>3.19.2</t>
  </si>
  <si>
    <t>Above 25mm to 50mm dia</t>
  </si>
  <si>
    <t>3.19.3</t>
  </si>
  <si>
    <t>Above 50mm to 75mm dia</t>
  </si>
  <si>
    <t>3.19.4</t>
  </si>
  <si>
    <t>Above 75mm to 100mm dia</t>
  </si>
  <si>
    <t>3.19.5</t>
  </si>
  <si>
    <t>Manhole cover</t>
  </si>
  <si>
    <t>Ductile iron manhole cover</t>
  </si>
  <si>
    <r>
      <t xml:space="preserve">Providing and fixing </t>
    </r>
    <r>
      <rPr>
        <b/>
        <sz val="10"/>
        <color indexed="30"/>
        <rFont val="Calibri"/>
        <family val="2"/>
      </rPr>
      <t>Ductile iron manhole cover</t>
    </r>
    <r>
      <rPr>
        <sz val="10"/>
        <rFont val="Calibri"/>
        <family val="2"/>
      </rPr>
      <t xml:space="preserve"> of</t>
    </r>
    <r>
      <rPr>
        <b/>
        <sz val="10"/>
        <color indexed="30"/>
        <rFont val="Calibri"/>
        <family val="2"/>
      </rPr>
      <t xml:space="preserve"> Light/ Medium/ Heavy duty</t>
    </r>
    <r>
      <rPr>
        <sz val="10"/>
        <rFont val="Calibri"/>
        <family val="2"/>
      </rPr>
      <t xml:space="preserve"> with frame of any size over inspection chamber etc. complete, as directed by Engineer-In-Charge.</t>
    </r>
  </si>
  <si>
    <t xml:space="preserve">RCC Chamber Cover </t>
  </si>
  <si>
    <r>
      <rPr>
        <b/>
        <sz val="10"/>
        <color indexed="30"/>
        <rFont val="Calibri"/>
        <family val="2"/>
      </rPr>
      <t xml:space="preserve">RCC Chamber Cover 900 x 600 (Heavy duty) </t>
    </r>
    <r>
      <rPr>
        <sz val="10"/>
        <rFont val="Calibri"/>
        <family val="2"/>
      </rPr>
      <t>with frame</t>
    </r>
  </si>
  <si>
    <t>Nos</t>
  </si>
  <si>
    <t>`</t>
  </si>
  <si>
    <t>GROUTING</t>
  </si>
  <si>
    <t xml:space="preserve">Grouting </t>
  </si>
  <si>
    <t>Grout</t>
  </si>
  <si>
    <t>grouting with non-shrink grout</t>
  </si>
  <si>
    <r>
      <t xml:space="preserve">Providing and </t>
    </r>
    <r>
      <rPr>
        <b/>
        <sz val="10"/>
        <color indexed="30"/>
        <rFont val="Calibri"/>
        <family val="2"/>
      </rPr>
      <t xml:space="preserve">grouting with non-shrink grout </t>
    </r>
    <r>
      <rPr>
        <sz val="10"/>
        <color indexed="8"/>
        <rFont val="Calibri"/>
        <family val="2"/>
      </rPr>
      <t xml:space="preserve">of as per manufacturer’s recommendations of approved quality and make. </t>
    </r>
  </si>
  <si>
    <t>Kg</t>
  </si>
  <si>
    <t>Joint sealing, construction joints</t>
  </si>
  <si>
    <t>Sealing of construction joints in basements, below ground level, etc.</t>
  </si>
  <si>
    <r>
      <t xml:space="preserve">Providing and fixing </t>
    </r>
    <r>
      <rPr>
        <b/>
        <sz val="10"/>
        <color indexed="30"/>
        <rFont val="Calibri"/>
        <family val="2"/>
      </rPr>
      <t xml:space="preserve">hydrophilic water sealing materials of assorted profiles at construction joints </t>
    </r>
    <r>
      <rPr>
        <sz val="10"/>
        <color indexed="8"/>
        <rFont val="Calibri"/>
        <family val="2"/>
      </rPr>
      <t>at different locations during the construction of Basement Raft RCC and peripheral RCC Retaining wall and also construction joints at other water retaining structures including creating necessary nominal trapezoidal key shape in the formwork finish or by mason’s finish, including applying suitable adhesives and sealants as recommended and supplied by the approved manufacturer (Hydrotite of M/s. Water Seal India Pvt. Ltd. or equivalent approved) for proper and highly secure bonding with substrate, rough / smooth and wet / dry, proper splicing and jointing at corners, T, L and X junctions using suitable cyanoacrylate glue, at all such locations as directed by PM.</t>
    </r>
  </si>
  <si>
    <t xml:space="preserve">Pipe Grouting </t>
  </si>
  <si>
    <t xml:space="preserve"> Pipes shall be grouted using cement grout in 1:1 proportion</t>
  </si>
  <si>
    <r>
      <t xml:space="preserve">Providing and fixing </t>
    </r>
    <r>
      <rPr>
        <b/>
        <sz val="10"/>
        <color indexed="30"/>
        <rFont val="Calibri"/>
        <family val="2"/>
      </rPr>
      <t>pressure release GI pipe, 50 mm dia,</t>
    </r>
    <r>
      <rPr>
        <sz val="10"/>
        <color indexed="8"/>
        <rFont val="Calibri"/>
        <family val="2"/>
      </rPr>
      <t xml:space="preserve"> placed @ 3.0 m c/c in both the directions. The pipe shall rest on PCC, below basement raft slab and shall extent at least 0.3 m above the finished basement 2 level. Pipes shall be grouted using cement grout in 1:1 proportion of cement &amp; water along with non shrink compound as per manufacturers specification etc. complete.</t>
    </r>
  </si>
  <si>
    <r>
      <t xml:space="preserve">Providing and fixing </t>
    </r>
    <r>
      <rPr>
        <b/>
        <sz val="10"/>
        <color indexed="30"/>
        <rFont val="Calibri"/>
        <family val="2"/>
      </rPr>
      <t>pressure release GI pipe, 75 mm dia</t>
    </r>
    <r>
      <rPr>
        <sz val="10"/>
        <color indexed="8"/>
        <rFont val="Calibri"/>
        <family val="2"/>
      </rPr>
      <t>, placed @ 3.0 m c/c in both the directions. The pipe shall rest on PCC, below basement raft slab and shall extent at least 0.3 m above the finished basement 2 level. Pipes shall be grouted using cement grout in 1:1 proportion of cement &amp; water along with non shrink compound as per manufacturers specification etc. complete.</t>
    </r>
  </si>
  <si>
    <t>Expansion joint</t>
  </si>
  <si>
    <t>Installation of Bituminous filler board</t>
  </si>
  <si>
    <r>
      <t xml:space="preserve">Supply and installation of </t>
    </r>
    <r>
      <rPr>
        <b/>
        <sz val="10"/>
        <color indexed="30"/>
        <rFont val="Calibri"/>
        <family val="2"/>
      </rPr>
      <t xml:space="preserve">Bituminous </t>
    </r>
    <r>
      <rPr>
        <sz val="10"/>
        <color indexed="8"/>
        <rFont val="Calibri"/>
        <family val="2"/>
      </rPr>
      <t>impregnated premoulded preformed</t>
    </r>
    <r>
      <rPr>
        <b/>
        <sz val="10"/>
        <color indexed="30"/>
        <rFont val="Calibri"/>
        <family val="2"/>
      </rPr>
      <t xml:space="preserve"> expansion joint filler board </t>
    </r>
    <r>
      <rPr>
        <sz val="10"/>
        <color indexed="8"/>
        <rFont val="Calibri"/>
        <family val="2"/>
      </rPr>
      <t xml:space="preserve">conforming to IS 1838 part (I) specification for preformed filler boards shall be of approved quality and thickness at designated locations, joint system shall be in accordance with the contract drawings and requirements of the specifications. The joints should be designed </t>
    </r>
    <r>
      <rPr>
        <b/>
        <sz val="10"/>
        <color indexed="30"/>
        <rFont val="Calibri"/>
        <family val="2"/>
      </rPr>
      <t>utilizing extruded elastomeric seals and Zinc coated steel beds</t>
    </r>
    <r>
      <rPr>
        <sz val="10"/>
        <color indexed="8"/>
        <rFont val="Calibri"/>
        <family val="2"/>
      </rPr>
      <t xml:space="preserve"> for exterior quality with adjustable openings size as shown in drawings and </t>
    </r>
    <r>
      <rPr>
        <b/>
        <sz val="10"/>
        <color indexed="30"/>
        <rFont val="Calibri"/>
        <family val="2"/>
      </rPr>
      <t>manufactured by expamet or equivalent approved</t>
    </r>
    <r>
      <rPr>
        <sz val="10"/>
        <color indexed="8"/>
        <rFont val="Calibri"/>
        <family val="2"/>
      </rPr>
      <t xml:space="preserve"> shall be used.  Gauge and size shall be as per recommendations of manufacturer.  The material shall be such that it provides a low profile Expansion Joint System to accommodate new or existing construction, floor to floor condition in Buildings, and low stress application areas. Elastomeric seals shall be available with cellular profile and side lugs into the corresponding extrusion cavity without assistance from fasteners and able to remain flat at all times during normal movement cycles, particularly at full closure. It shall be a complete system that exhibits a flush or suitable transition between opposing slabs and adjacent finish floor surfaces that complies with Standard guidelines. Provision of to have watertight joint is mandatory requirement. </t>
    </r>
  </si>
  <si>
    <t>3.26.1</t>
  </si>
  <si>
    <t>Beam</t>
  </si>
  <si>
    <t>3.26.2</t>
  </si>
  <si>
    <t>slab</t>
  </si>
  <si>
    <t>3.26.3</t>
  </si>
  <si>
    <t>column</t>
  </si>
  <si>
    <t xml:space="preserve">Compressible fibre board/ bituminous pad/ Shalitex Board in expansion joint, </t>
  </si>
  <si>
    <r>
      <t xml:space="preserve">Providing and filling _____ mm thick </t>
    </r>
    <r>
      <rPr>
        <b/>
        <sz val="10"/>
        <color indexed="30"/>
        <rFont val="Calibri"/>
        <family val="2"/>
      </rPr>
      <t>compressible fibre board/ bituminous pad/ Shalitex Board</t>
    </r>
    <r>
      <rPr>
        <sz val="10"/>
        <rFont val="Calibri"/>
        <family val="2"/>
      </rPr>
      <t xml:space="preserve"> in </t>
    </r>
    <r>
      <rPr>
        <b/>
        <sz val="10"/>
        <color indexed="30"/>
        <rFont val="Calibri"/>
        <family val="2"/>
      </rPr>
      <t>expansion joint,</t>
    </r>
    <r>
      <rPr>
        <sz val="10"/>
        <rFont val="Calibri"/>
        <family val="2"/>
      </rPr>
      <t xml:space="preserve"> etc. complete, as per drawings and technical specifications, as directed by Engineer-In-Charge.</t>
    </r>
  </si>
  <si>
    <t>3.27.1</t>
  </si>
  <si>
    <t>20mm/25mm thick</t>
  </si>
  <si>
    <t>3.27.2</t>
  </si>
  <si>
    <t>12mm thick</t>
  </si>
  <si>
    <t>Grouting of Base plates, etc.</t>
  </si>
  <si>
    <t>Laying free flowing, high strength, shrinkage compensating ready-mix cement based grout</t>
  </si>
  <si>
    <r>
      <rPr>
        <b/>
        <sz val="10"/>
        <color indexed="30"/>
        <rFont val="Calibri"/>
        <family val="2"/>
      </rPr>
      <t>Providing &amp; laying free flowing, high strength, shrinkage compensating ready-mix cement based grouts</t>
    </r>
    <r>
      <rPr>
        <sz val="10"/>
        <color indexed="8"/>
        <rFont val="Calibri"/>
        <family val="2"/>
      </rPr>
      <t>, for grouting of base plates of steel columns, rails, equipment base plates,  pockets etc. with GP2 grout of Fosroc or equivalent, etc. complete, as directed by Engineer-In-Charge.</t>
    </r>
  </si>
  <si>
    <t>Epoxy grout</t>
  </si>
  <si>
    <t>Injecting epoxy grout</t>
  </si>
  <si>
    <r>
      <t>Providing and</t>
    </r>
    <r>
      <rPr>
        <b/>
        <sz val="10"/>
        <color indexed="30"/>
        <rFont val="Calibri"/>
        <family val="2"/>
      </rPr>
      <t xml:space="preserve"> injecting epoxy grout</t>
    </r>
    <r>
      <rPr>
        <sz val="10"/>
        <rFont val="Calibri"/>
        <family val="2"/>
      </rPr>
      <t xml:space="preserve"> including structuring of</t>
    </r>
    <r>
      <rPr>
        <b/>
        <sz val="10"/>
        <color indexed="30"/>
        <rFont val="Calibri"/>
        <family val="2"/>
      </rPr>
      <t xml:space="preserve"> cracks in the body of slab, girder, or any structural member</t>
    </r>
    <r>
      <rPr>
        <sz val="10"/>
        <rFont val="Calibri"/>
        <family val="2"/>
      </rPr>
      <t xml:space="preserve">, etc. fixing inlet tube arrangement including cost of materials, machinery required for the work labour charges etc. complete, as directed by Engineer-In-Charge. 
</t>
    </r>
    <r>
      <rPr>
        <b/>
        <sz val="10"/>
        <color indexed="30"/>
        <rFont val="Calibri"/>
        <family val="2"/>
      </rPr>
      <t xml:space="preserve">(2kg of grout is considered per hole) </t>
    </r>
  </si>
  <si>
    <t>Epoxy filling for MS Insert Plates</t>
  </si>
  <si>
    <r>
      <t xml:space="preserve">Providing and laying </t>
    </r>
    <r>
      <rPr>
        <b/>
        <sz val="10"/>
        <color indexed="30"/>
        <rFont val="Calibri"/>
        <family val="2"/>
      </rPr>
      <t>Epoxy filling for Insert Plates</t>
    </r>
    <r>
      <rPr>
        <sz val="10"/>
        <rFont val="Calibri"/>
        <family val="2"/>
      </rPr>
      <t xml:space="preserve"> in RCC Beam, etc. complete, as directed by Engineer-In-Charge.</t>
    </r>
  </si>
  <si>
    <t>Concrete/ Masonry</t>
  </si>
  <si>
    <t>Grout for repair</t>
  </si>
  <si>
    <t>Injection grouting method to old floor</t>
  </si>
  <si>
    <r>
      <t xml:space="preserve">Providing </t>
    </r>
    <r>
      <rPr>
        <b/>
        <sz val="10"/>
        <color indexed="30"/>
        <rFont val="Calibri"/>
        <family val="2"/>
      </rPr>
      <t xml:space="preserve">leak proof treatment by Injection grouting method to old floor without removing tiles </t>
    </r>
    <r>
      <rPr>
        <sz val="10"/>
        <rFont val="Calibri"/>
        <family val="2"/>
      </rPr>
      <t xml:space="preserve">of W.C., bath, with cement sand proportion of 1:1.5 and waterproofing compound at </t>
    </r>
    <r>
      <rPr>
        <b/>
        <sz val="10"/>
        <color indexed="30"/>
        <rFont val="Calibri"/>
        <family val="2"/>
      </rPr>
      <t>2 kg/bag</t>
    </r>
    <r>
      <rPr>
        <sz val="10"/>
        <rFont val="Calibri"/>
        <family val="2"/>
      </rPr>
      <t xml:space="preserve"> of cement mixed in 35 litres of water including drilling holes in required position grouting with above mixed solution and ceiling etc. complete, as directed by Engineer-In-Charge.</t>
    </r>
  </si>
  <si>
    <t>Litre</t>
  </si>
  <si>
    <t>Grout to reduce porosity</t>
  </si>
  <si>
    <t>Grouting the holes to reduce the porosity of concrete /  Masonry</t>
  </si>
  <si>
    <r>
      <t>Providing and</t>
    </r>
    <r>
      <rPr>
        <b/>
        <sz val="10"/>
        <color indexed="30"/>
        <rFont val="Calibri"/>
        <family val="2"/>
      </rPr>
      <t xml:space="preserve"> grouting the holes by Poly Ceramic Cementitious i.e. NicGrout G 06 or equivalent + 53 grade cement </t>
    </r>
    <r>
      <rPr>
        <sz val="10"/>
        <rFont val="Calibri"/>
        <family val="2"/>
      </rPr>
      <t xml:space="preserve">material of as per requirement to </t>
    </r>
    <r>
      <rPr>
        <b/>
        <sz val="10"/>
        <color indexed="30"/>
        <rFont val="Calibri"/>
        <family val="2"/>
      </rPr>
      <t>reduce the porosity of concrete /  Masonry structure</t>
    </r>
    <r>
      <rPr>
        <sz val="10"/>
        <rFont val="Calibri"/>
        <family val="2"/>
      </rPr>
      <t xml:space="preserve"> and to increase the strength of structure using grouting pipes , grouting m/c, mixer etc. and all relevant safety with all leads and lifts, material, machinery, labour, etc. Complete as per specification and as directed by Engineer-In-Charge. </t>
    </r>
  </si>
  <si>
    <t>TOTAL OF STRUCTURAL WORK</t>
  </si>
  <si>
    <t>CIVIL MASONRY BOQ OF JAMES MARTIN KITCHEN-UNIT NO. 3T74-19A+19B--T2-BIAL-BENGALURU</t>
  </si>
  <si>
    <t>QTY.</t>
  </si>
  <si>
    <t>This system is to be installed over the hardened well levelled &amp; clean surface of the PCC. On the horizontal surfaces the membrane is laid on top of a cushioning layer of 300 gsm geotextile laid over the top of the PCC surface with an overlap of 50 mm. For waterproofing layer, loosely lay 2mm thick non-reinforced PVC membrane. The PVC membranes shall be laid adjacent to each other with an overlap of at least 80mm. The two adjacent membrane sheets shall then be welded to each other using Hot Air gun or as approved by project manager. Compartmentation shall be in the range of 250 - 300 sq.mt shall be carried out using PVC waterstop with necessary sleeves and piping that shall be left in the raft slab with junction box on the grade slab in such a way that a special hydro swellable resin can be injected through these pipes in future to arrest the leakage. Then, a protection layer of 300 gsm geotextile shall be laid over PVC Membrane with an overlap of 50mm. Over the geo textile layer, 50mm thick protection concrete screed of M15 grade (with 10mm down nominal size aggregate) to be laid and levelled.</t>
  </si>
  <si>
    <t>WATERPROOFING WORK</t>
  </si>
  <si>
    <t xml:space="preserve">CIVIL </t>
  </si>
  <si>
    <t xml:space="preserve">waterproofing </t>
  </si>
  <si>
    <t xml:space="preserve">waterproofing   Membrane </t>
  </si>
  <si>
    <t xml:space="preserve">Installing Membrane waterproofing </t>
  </si>
  <si>
    <r>
      <t xml:space="preserve">Designing, providing, </t>
    </r>
    <r>
      <rPr>
        <b/>
        <sz val="9"/>
        <color indexed="30"/>
        <rFont val="Calibri"/>
        <family val="2"/>
      </rPr>
      <t xml:space="preserve">installing Membrane waterproofing </t>
    </r>
    <r>
      <rPr>
        <sz val="9"/>
        <color indexed="8"/>
        <rFont val="Calibri"/>
        <family val="2"/>
      </rPr>
      <t xml:space="preserve">system to create 100% water tight and chemical barrier around the structure. All complete to approval of PM and system shall be guaranteed for 10 years on Rs.100/- stamp paper. System recommended and specified are as under. </t>
    </r>
  </si>
  <si>
    <t>waterproofing   Membrane  for RCC</t>
  </si>
  <si>
    <t xml:space="preserve">Membrane waterproofing system for RCC retaining walls. </t>
  </si>
  <si>
    <r>
      <t xml:space="preserve">Designing, providing, </t>
    </r>
    <r>
      <rPr>
        <b/>
        <sz val="9"/>
        <color indexed="30"/>
        <rFont val="Calibri"/>
        <family val="2"/>
      </rPr>
      <t>installing Membrane waterproofing</t>
    </r>
    <r>
      <rPr>
        <sz val="9"/>
        <color indexed="8"/>
        <rFont val="Calibri"/>
        <family val="2"/>
      </rPr>
      <t xml:space="preserve"> </t>
    </r>
    <r>
      <rPr>
        <b/>
        <sz val="9"/>
        <color indexed="30"/>
        <rFont val="Calibri"/>
        <family val="2"/>
      </rPr>
      <t>system for RCC retaining walls.</t>
    </r>
    <r>
      <rPr>
        <sz val="9"/>
        <color indexed="8"/>
        <rFont val="Calibri"/>
        <family val="2"/>
      </rPr>
      <t xml:space="preserve"> System should follow progressive lifts of RCC retaining wall and should create 100% water tight and chemical barrier around the structure. All complete to approval of PM and system shall be guaranteed for 10 years on Rs.100/- stamp paper. System recommended and specified are as under.</t>
    </r>
  </si>
  <si>
    <t xml:space="preserve">waterproofing   PVC Membrane </t>
  </si>
  <si>
    <r>
      <t xml:space="preserve">Provide and lay </t>
    </r>
    <r>
      <rPr>
        <b/>
        <sz val="9"/>
        <color indexed="30"/>
        <rFont val="Calibri"/>
        <family val="2"/>
      </rPr>
      <t xml:space="preserve">protective layer of 300 gsm geotextile </t>
    </r>
    <r>
      <rPr>
        <sz val="9"/>
        <color indexed="8"/>
        <rFont val="Calibri"/>
        <family val="2"/>
      </rPr>
      <t>laid on the external side of the retaining wall with an overlap of 50 mm. 2mm thick non-reinforced PVC membrane shall be loosely laid directly over the geotextile layer on retaining wall without stretching and it should be hot air welded to PVC Roundels by Hot air gun or as approved by project manager. The PVC Roundels shall be fixed at the retaining wall at spacing of 1000mm in both directions to avoid vertical sagging or hogging due to self-weight of the membrane. PVC membranes shall be laid with a minimum overlap of 80mm. The two adjacent PVC membrane sheets shall then welded to each other using Hot Air gun or as approved by project manager. Top end of the membrane shall be terminated using Aluminium Strip and the then sealed by Single Component Polyurethane Sealant Compartmentation shall be in the range of 250 - 300 sq.mt shall be carried out using PVC waterstop on the retaining wall. For confined retaining wall area, provide and lay a layer of 500 gsm geotextile over the loosely laid over PVC membrane with a minimum overlap of 50 mm. For unconfined retaining wall area, provide and lay a layer of 300 gsm geotextile over the loosely laid over PVC membrane with a minimum overlap of 50 mm.</t>
    </r>
  </si>
  <si>
    <t>chemical water proofing system</t>
  </si>
  <si>
    <t>Laying proprietary chemical water proofing system ON THE MOTHER SLAB</t>
  </si>
  <si>
    <t>4.4.A</t>
  </si>
  <si>
    <t>Laying proprietary chemical water proofing system ON THE VERTICAL SURFACES UPT0 900MM HEIGHT.</t>
  </si>
  <si>
    <t>Block bat coba</t>
  </si>
  <si>
    <r>
      <t xml:space="preserve">Filling light weight block bats </t>
    </r>
    <r>
      <rPr>
        <b/>
        <sz val="9"/>
        <color indexed="8"/>
        <rFont val="Calibri"/>
        <family val="2"/>
      </rPr>
      <t>(50 mm thick)</t>
    </r>
  </si>
  <si>
    <t>Brick bats coba</t>
  </si>
  <si>
    <t>Filling brick bats coba (.... mm thick)</t>
  </si>
  <si>
    <r>
      <t xml:space="preserve">Providing and </t>
    </r>
    <r>
      <rPr>
        <b/>
        <sz val="9"/>
        <color indexed="30"/>
        <rFont val="Calibri"/>
        <family val="2"/>
      </rPr>
      <t xml:space="preserve">filling brick bats coba (.... mm thick) </t>
    </r>
    <r>
      <rPr>
        <sz val="9"/>
        <color indexed="8"/>
        <rFont val="Calibri"/>
        <family val="2"/>
      </rPr>
      <t>with cement mortar mixed in ratio 1:3:6 (1 cement : 3 sand : 6 block bats) including mixing of water proofing compound 4 % by weight of cement to sunk portions of toilets, deck etc. complete to the entire satisfaction of the PM. Further surfaces shall be screeded with (1:1.5:3) cement concrete mix with 4% by weight of cement approved waterproofing compound about 20-30mm thick and finished smooth or ready to receive finish material as specified. Care shall be taken prior to filling all pipes passing through sunk portion are pressure tested by maintaining pressure for 24 hours and junctions of pipes passing through walls, slabs are well grouted and sealed. This shall be tested by ponding water for 100mm thickness and maintaining for 72 hours.</t>
    </r>
  </si>
  <si>
    <t>4.6.A</t>
  </si>
  <si>
    <t>Filling brick bats coba (150 mm thick)</t>
  </si>
  <si>
    <t>Crystalline waterproofing</t>
  </si>
  <si>
    <t>Installing proprietary crystalline waterproofing system</t>
  </si>
  <si>
    <r>
      <t>Designing, providing and</t>
    </r>
    <r>
      <rPr>
        <b/>
        <sz val="9"/>
        <color indexed="30"/>
        <rFont val="Calibri"/>
        <family val="2"/>
      </rPr>
      <t xml:space="preserve"> installing proprietary crystalline waterproofing system</t>
    </r>
    <r>
      <rPr>
        <sz val="9"/>
        <color indexed="8"/>
        <rFont val="Calibri"/>
        <family val="2"/>
      </rPr>
      <t xml:space="preserve"> </t>
    </r>
    <r>
      <rPr>
        <b/>
        <sz val="9"/>
        <color indexed="30"/>
        <rFont val="Calibri"/>
        <family val="2"/>
      </rPr>
      <t xml:space="preserve">to inside surfaces of the water retaining structures </t>
    </r>
    <r>
      <rPr>
        <sz val="9"/>
        <color indexed="8"/>
        <rFont val="Calibri"/>
        <family val="2"/>
      </rPr>
      <t xml:space="preserve"> System shall consist of preparation of surfaces including ‘V’ grooves at junctions and joints, pressure grouting the same and curing.  Applying crystalline waterproofing compound one / two coat at specified intervals and as recommended by manufacturer and allowed to cure.   Walls plastering and finished smooth with about 15mm thick with cement sand mortar 1:4 (1 cement : 4 sand) using 2% of waterproofing compound by weight of cement. Floors to have average 30 mm thick IPS to gradient 1:2:4 (1 cement : 2 sand : 4 aggregate) with waterproofing compound 2% be weight of cement including required wattas, rounding of corners; junctions with walls and floor finished smooth and cured.                                                                                                                                                   Tank shall be tested by filling the water and maintaining it for 72 hrs. leakage. Contractor shall provide 10 year guarantee for waterproofing on Rs.100/- stamp paper in a approved proforma.                                         </t>
    </r>
  </si>
  <si>
    <t>4.7.1</t>
  </si>
  <si>
    <t>OHT Waterproofing</t>
  </si>
  <si>
    <t>4.7.2</t>
  </si>
  <si>
    <t>Basement Water Tank Waterproofing</t>
  </si>
  <si>
    <t>4.7.3</t>
  </si>
  <si>
    <t>STP Waterproofing</t>
  </si>
  <si>
    <t xml:space="preserve">chemical water proofing system for Landscape areas </t>
  </si>
  <si>
    <t xml:space="preserve">Waterproofing system to Landscape areas </t>
  </si>
  <si>
    <r>
      <t>Designing, providing and applying</t>
    </r>
    <r>
      <rPr>
        <b/>
        <sz val="9"/>
        <color indexed="30"/>
        <rFont val="Calibri"/>
        <family val="2"/>
      </rPr>
      <t xml:space="preserve"> Waterproofing system to Landscape areas </t>
    </r>
    <r>
      <rPr>
        <sz val="9"/>
        <color indexed="8"/>
        <rFont val="Calibri"/>
        <family val="2"/>
      </rPr>
      <t>through approved agencies consisting of</t>
    </r>
  </si>
  <si>
    <t>a) Cementious based chemical waterproofing coating (two / three coats) system including preparation of surfaces to receive approved chemicals, curing</t>
  </si>
  <si>
    <t>b) Perlite concrete of density 450 kg/cum and of minimum 75 mm thickness at draining point and rest area sloped to drain water as detailed in drawing.</t>
  </si>
  <si>
    <t>c)  Perforated Mel drain system. ”Mel Drain” matrix soil filter cum drainage system from M/s WR Meadows Inc. USA. or.’J’ drain Inc. USA or equivalent approved.</t>
  </si>
  <si>
    <t>d) 3.2 mm thick APP Polymer modified polyester reinforced (Garden Moply FP 4) of Texsa Ltd. or equivalent approved.</t>
  </si>
  <si>
    <t>4.8.1</t>
  </si>
  <si>
    <t xml:space="preserve"> Water proof screed</t>
  </si>
  <si>
    <t xml:space="preserve">Membrane protected by 30 mm thick water proof screed in CM mix ratio (1:4) </t>
  </si>
  <si>
    <r>
      <rPr>
        <b/>
        <sz val="9"/>
        <color indexed="30"/>
        <rFont val="Calibri"/>
        <family val="2"/>
      </rPr>
      <t>Membrane protected by 30 mm thick water proof screed in CM mix rati</t>
    </r>
    <r>
      <rPr>
        <sz val="9"/>
        <color indexed="8"/>
        <rFont val="Calibri"/>
        <family val="2"/>
      </rPr>
      <t>o (1:4) spread over entire terrace area and finished to receive Architectural finish. Walls plastered with 12 mm thick CM 1:4. Work to include adding Polypropylene Fibermesh fibres with Microban to mortar in proportion recommended by the manufacturer with use of approved products and work carried out as per approved shop drawings, instructions and specifications of the manufacturer of product. Also include required preparation of the surface, etc. testing by pounding water for 72 hours and giving guarantee for 10 years on Rs.100/- Stamp paper in approved proforma.</t>
    </r>
  </si>
  <si>
    <t>4.8.2</t>
  </si>
  <si>
    <t xml:space="preserve">Membrane protected by 18/20 mm thick water proof screed in CM mix ratio (1:4) </t>
  </si>
  <si>
    <t xml:space="preserve">Terrace waterproofing </t>
  </si>
  <si>
    <t>waterproofing consisting of light weight block bat coba in cement mortar mix in ratio of 1:5</t>
  </si>
  <si>
    <r>
      <t xml:space="preserve">Designing, providing and installing average </t>
    </r>
    <r>
      <rPr>
        <b/>
        <sz val="9"/>
        <color indexed="30"/>
        <rFont val="Calibri"/>
        <family val="2"/>
      </rPr>
      <t>110mm thick proprietary terrace waterproofing</t>
    </r>
    <r>
      <rPr>
        <sz val="9"/>
        <color indexed="30"/>
        <rFont val="Calibri"/>
        <family val="2"/>
      </rPr>
      <t xml:space="preserve"> </t>
    </r>
    <r>
      <rPr>
        <sz val="9"/>
        <color indexed="8"/>
        <rFont val="Calibri"/>
        <family val="2"/>
      </rPr>
      <t xml:space="preserve">consisting of light weight block bat coba in cement mortar mix in ratio of 1:5 (1 cement : 5 sand) with approved waterproofing compound at the rate as specified by approved manufacturer including applying to cleaned, grouted concrete base surface, proprietary chemical water proofing system consisting of polymer modified acrylic bases coating in two coats in slurry form (total consumption of 1.5 Kg/Sqm) as approved by the PM and as directed by the approved manufacturer of waterproofing coating, and laying block bats to required slope; outlet and rain water pipes grouted (minimum thickness 75mm).                                                                                                                                     Also proving and fixing 75mm thick Fomular metric extruded polystyrene insulation with U Value 0.051 Btu/Hr.Sft.oF, density 31 Kg/Cum and Comp. strength 250 kPa); including cleaning and preparing the surface, fixing and jointing with approved adhesive all complete.                                                                                                                                                                                                                                                                                             Further it shall be provided with protective layer, geotextile mat of 160 gsm    min. and shall be loose laid over the roof slab. Laying of 1.14 mm thick approved Membrane conforming to ASTM D 6134-97 on horizontal surface and fully adhered on vertical surface. The size of Membrane shall be large enough to minimize the number of joints. Adjacent sheet shall be laid in similar fashion with an overlap at least 150 mm. The overlap shall be cleaned using a primer as specified by the manufacturer. The overlap joint then be sealed using a double sided quick seam splice tape as per manufacturer specification, sealing corners and drains etc. The Membrane will be mechanically fastened using base tie-in fastening system. The counter flashing will cover the top of the fastening system by a minimum of 100 mm. Sealing corners and drains etc. The Membrane shall be terminated on vertical surface using Aluminium Termination strip and sealed with water block and sealant. Thereafter protective layer of geotextile mat of 120 gsm shall be laid over Membrane with an overlap of 75 mm spot stuck with neoprene base bonding adhesive.                                                                                                                              Finally it shall be protected with 30mm thick IPS 1:2:4 (1 cement : 2 sand : 4 aggregates) with adding waterproofing compound 4% by weight of cement ready to receive floor finish.  System to be carried over parapet wall about 300mm high from finish floor level. testing by ponding water about 200 mm high for 72 hrs. protecting till handover, testing for heat insulation etc. all complete as per specifications or equivalent as approved by the PM; contractor to provide guarantee for 10 years on Rs.100/- stamp paper in approved proforma. </t>
    </r>
  </si>
  <si>
    <t>4.9.1</t>
  </si>
  <si>
    <t xml:space="preserve">providing and installing </t>
  </si>
  <si>
    <r>
      <rPr>
        <b/>
        <sz val="9"/>
        <color indexed="30"/>
        <rFont val="Calibri"/>
        <family val="2"/>
      </rPr>
      <t xml:space="preserve">Providing and installing </t>
    </r>
    <r>
      <rPr>
        <sz val="9"/>
        <color indexed="8"/>
        <rFont val="Calibri"/>
        <family val="2"/>
      </rPr>
      <t>proprietary in-depth crystalline waterproofing system to floor areas</t>
    </r>
  </si>
  <si>
    <t>-   Clean the RCC concrete surface with brush. Remove sharp protrusion by chipping and local repairs.</t>
  </si>
  <si>
    <t>-  Apply crystalline waterproofing compound one / two coat on dry surface at specified intervals and as recommended by manufacturer and allowed to cure.</t>
  </si>
  <si>
    <t>TOTAL OF WATERPROOFING WORK</t>
  </si>
  <si>
    <t>All Masonry shall be with gap of 10mm filled with 1:10 cement mortar on all three sides. At top place 10mm thick approved bituminous impregnated sheets. Concrete block masonry shall be anchored by 250x50x3mm thick GI metal strip fixed with GI screws into concrete at every 600mm c/c.</t>
  </si>
  <si>
    <t>MASONRY WORK</t>
  </si>
  <si>
    <t xml:space="preserve">Masonry </t>
  </si>
  <si>
    <t xml:space="preserve"> AAC concrete blocks</t>
  </si>
  <si>
    <t>For 300mm or 200mm  thick concrete block masonry</t>
  </si>
  <si>
    <t>6.1.1</t>
  </si>
  <si>
    <t>300mm thick wall</t>
  </si>
  <si>
    <t xml:space="preserve">for 300mm thick concrete block masonry </t>
  </si>
  <si>
    <t>6.1.2</t>
  </si>
  <si>
    <t>200mm thick wall</t>
  </si>
  <si>
    <t xml:space="preserve"> 150mm or 100mm  thick concrete block masonry</t>
  </si>
  <si>
    <t>6.2.1</t>
  </si>
  <si>
    <t>150mm thick wall</t>
  </si>
  <si>
    <t>6.2.1.A</t>
  </si>
  <si>
    <t>6.2.2</t>
  </si>
  <si>
    <t>100mm thick wall</t>
  </si>
  <si>
    <t>Solid concrete block masonry</t>
  </si>
  <si>
    <t xml:space="preserve">1) 200mm/150mm/100mm thick solid concrete block masonry </t>
  </si>
  <si>
    <r>
      <t xml:space="preserve">Providing and constructing </t>
    </r>
    <r>
      <rPr>
        <b/>
        <sz val="9"/>
        <color indexed="30"/>
        <rFont val="Calibri"/>
        <family val="2"/>
      </rPr>
      <t>200mm/150mm/100mm thick solid concrete block masonry</t>
    </r>
    <r>
      <rPr>
        <sz val="9"/>
        <color indexed="8"/>
        <rFont val="Calibri"/>
        <family val="2"/>
      </rPr>
      <t xml:space="preserve"> in superstructure with approved factory made blocks having minimum crushing strength 100 Kg/Sq. cm and maximum water absorption 10%, in cement mortar mix ratio CM 1:5 (1 cement: 5 Sand) mixed with approved non-shrinking compound, doing masonry in specified courses, complete with raking out joints, curing, doing independent double legged scaffolding, complete as per specifications etc. at all heights, depths and leads and as directed by PM to his entire satisfaction.
</t>
    </r>
  </si>
  <si>
    <t>6.3.1</t>
  </si>
  <si>
    <t xml:space="preserve">200mm thick solid concrete block masonry in  CM 1:5  </t>
  </si>
  <si>
    <t>6.3.2</t>
  </si>
  <si>
    <t xml:space="preserve">150mm thick solid concrete    block masonry in   CM 1:4   </t>
  </si>
  <si>
    <t>6.3.3</t>
  </si>
  <si>
    <t xml:space="preserve">100mm thick solid concrete   block masonry in   CM 1:4 </t>
  </si>
  <si>
    <t xml:space="preserve"> Bricks Masonry </t>
  </si>
  <si>
    <t xml:space="preserve">1) 230mm or more/half brick (115mm) thick masonry </t>
  </si>
  <si>
    <r>
      <t xml:space="preserve">Providing and constructing </t>
    </r>
    <r>
      <rPr>
        <b/>
        <sz val="9"/>
        <color indexed="30"/>
        <rFont val="Calibri"/>
        <family val="2"/>
      </rPr>
      <t>230mm or more/115mm thick masonry</t>
    </r>
    <r>
      <rPr>
        <sz val="9"/>
        <color indexed="8"/>
        <rFont val="Calibri"/>
        <family val="2"/>
      </rPr>
      <t xml:space="preserve"> with locally available approved quality bricks having minimum crushing strength 35 Kg/Sq. cm and water absorption maximum 20% in cement sand mortar CM 1:6 (1 cement : 6 Sand) mixed with approved non-shrinking compound as per manufacturer’s instruction in specified courses of approved bond and including  raking out joints, curing, doing independent double legged scaffolding, all complete as per specifications etc. at all heights, depths and leads, dewatering area where required complete as per specifications etc. all as directed by PM to his entire satisfaction.</t>
    </r>
  </si>
  <si>
    <t>6.4.1</t>
  </si>
  <si>
    <t>230mm or more thick wall</t>
  </si>
  <si>
    <t xml:space="preserve">230mm or more thick masonry in  CM 1:6 (1 cement : 6 Sand)               </t>
  </si>
  <si>
    <t>6.4.2</t>
  </si>
  <si>
    <t>115mm thick wall</t>
  </si>
  <si>
    <t xml:space="preserve"> half brick (115mm thick) masonry in CM 1:4 (1 cement : 4 Sand)</t>
  </si>
  <si>
    <t>6.5.1</t>
  </si>
  <si>
    <t xml:space="preserve"> Rubble masonry </t>
  </si>
  <si>
    <t>Random Rubble masonry</t>
  </si>
  <si>
    <r>
      <t xml:space="preserve">Providing and constructing </t>
    </r>
    <r>
      <rPr>
        <b/>
        <sz val="9"/>
        <color indexed="30"/>
        <rFont val="Calibri"/>
        <family val="2"/>
      </rPr>
      <t>Random Rubble masonry</t>
    </r>
    <r>
      <rPr>
        <sz val="9"/>
        <color indexed="8"/>
        <rFont val="Calibri"/>
        <family val="2"/>
      </rPr>
      <t xml:space="preserve"> using cement mortar (1:4), including providing Header stones / Bond stones for every 0.50 Sq.m of masonry surface, corner stones/ quoin stones at corners not less than 0.03 Cum., hammer dressing on face, sides and bed with bushing on the exposed face not more than 20mm and face joints not more than 20mm, erecting and removal of scaffolding, raking out joints, flush pointing in CM (1:4), cleaning, wetting, filling with mortar, watering and providing weep holes as directed by PM etc. Complete to entire satisfaction of the PM.</t>
    </r>
  </si>
  <si>
    <t>6.5.2</t>
  </si>
  <si>
    <t>Uncoursed Rubble masonry</t>
  </si>
  <si>
    <r>
      <t xml:space="preserve">Providing and laying </t>
    </r>
    <r>
      <rPr>
        <b/>
        <sz val="9"/>
        <color indexed="30"/>
        <rFont val="Calibri"/>
        <family val="2"/>
      </rPr>
      <t>Uncoursed Rubble masonry</t>
    </r>
    <r>
      <rPr>
        <sz val="9"/>
        <rFont val="Calibri"/>
        <family val="2"/>
      </rPr>
      <t xml:space="preserve"> of trap / granite / quartzite / gneiss stones in foundations, plinth, superstructure in 1:6 cement mortar including raking out joints, staging, scaffolding and curing, etc. complete as directed by Engineer-In-Charge.   </t>
    </r>
  </si>
  <si>
    <t>Cum</t>
  </si>
  <si>
    <t>Bund wall with concrete block masonry</t>
  </si>
  <si>
    <r>
      <t xml:space="preserve">Providing and constructing </t>
    </r>
    <r>
      <rPr>
        <b/>
        <sz val="9"/>
        <color indexed="30"/>
        <rFont val="Calibri"/>
        <family val="2"/>
      </rPr>
      <t>200mm thick solid concrete block masonry</t>
    </r>
    <r>
      <rPr>
        <sz val="9"/>
        <color indexed="8"/>
        <rFont val="Calibri"/>
        <family val="2"/>
      </rPr>
      <t xml:space="preserve"> as </t>
    </r>
    <r>
      <rPr>
        <b/>
        <sz val="9"/>
        <color indexed="30"/>
        <rFont val="Calibri"/>
        <family val="2"/>
      </rPr>
      <t>Bund wall upto height of 450mm</t>
    </r>
    <r>
      <rPr>
        <sz val="9"/>
        <color indexed="8"/>
        <rFont val="Calibri"/>
        <family val="2"/>
      </rPr>
      <t xml:space="preserve"> with approved factory made blocks having minimum crushing strength 100 Kg/Sq. cm and maximum water absorption 10%, in cement mortar mix ratio CM 1:5 (1 cement: 5 Sand) mixed with approved non-shrinking compound, doing masonry in specified courses, complete with raking out joints, curing, complete as per specifications etc. at all depths and leads and as directed by PM to his entire satisfaction.
[ cement consumption= 0.12 Bag / Sqm ]</t>
    </r>
  </si>
  <si>
    <t>Chamber</t>
  </si>
  <si>
    <t>Brick masonry chamber</t>
  </si>
  <si>
    <t>6.7.1</t>
  </si>
  <si>
    <t xml:space="preserve">600 x 600 x D = 450mm (for rain water pipes) </t>
  </si>
  <si>
    <t>6.7.2</t>
  </si>
  <si>
    <t>600 x 600 x D = 750mm avg. depth(for effluent drain)</t>
  </si>
  <si>
    <t>6.7.3</t>
  </si>
  <si>
    <t>6.7.4</t>
  </si>
  <si>
    <t>Light Weight Block</t>
  </si>
  <si>
    <t xml:space="preserve">Siporex Block </t>
  </si>
  <si>
    <r>
      <t>Providing and applying of</t>
    </r>
    <r>
      <rPr>
        <b/>
        <sz val="9"/>
        <color indexed="40"/>
        <rFont val="Arial Narrow"/>
        <family val="2"/>
      </rPr>
      <t xml:space="preserve"> </t>
    </r>
    <r>
      <rPr>
        <b/>
        <sz val="9"/>
        <color indexed="30"/>
        <rFont val="Arial Narrow"/>
        <family val="2"/>
      </rPr>
      <t>light weight brick wall (Siporex Block ) wall</t>
    </r>
    <r>
      <rPr>
        <sz val="9"/>
        <rFont val="Arial Narrow"/>
        <family val="2"/>
      </rPr>
      <t xml:space="preserve"> complete, as directed by Engineer-In-Charge. Having 3m and 6 m height .</t>
    </r>
  </si>
  <si>
    <t>Concrete Block</t>
  </si>
  <si>
    <t>cement concrete hollow block</t>
  </si>
  <si>
    <r>
      <rPr>
        <sz val="9"/>
        <rFont val="Arial Narrow"/>
        <family val="2"/>
      </rPr>
      <t xml:space="preserve">Providing and fixing up to floor five level precast </t>
    </r>
    <r>
      <rPr>
        <b/>
        <sz val="9"/>
        <color indexed="30"/>
        <rFont val="Arial Narrow"/>
        <family val="2"/>
      </rPr>
      <t>cement concrete hollow block</t>
    </r>
    <r>
      <rPr>
        <sz val="9"/>
        <rFont val="Arial Narrow"/>
        <family val="2"/>
      </rPr>
      <t>, including hoisting and setting in position with cement mortar 1:3 (1 cement : 3 coarse sand), cost of required centering, shuttering complete.</t>
    </r>
  </si>
  <si>
    <t>Raised Flooring</t>
  </si>
  <si>
    <t>Debris filling</t>
  </si>
  <si>
    <r>
      <t xml:space="preserve">Providing and constructing </t>
    </r>
    <r>
      <rPr>
        <b/>
        <sz val="9"/>
        <color indexed="30"/>
        <rFont val="Arial Narrow"/>
        <family val="2"/>
      </rPr>
      <t xml:space="preserve">Debris filling to raise the flooring </t>
    </r>
    <r>
      <rPr>
        <sz val="9"/>
        <rFont val="Arial Narrow"/>
        <family val="2"/>
      </rPr>
      <t>as per drawing etc. complete as directed by Engineer-In-Charge</t>
    </r>
  </si>
  <si>
    <t>PLASTERING WORK</t>
  </si>
  <si>
    <t xml:space="preserve">Plaster  </t>
  </si>
  <si>
    <t xml:space="preserve">Plaster by  premix mortar </t>
  </si>
  <si>
    <t xml:space="preserve">12mm thick plaster with premix mortar </t>
  </si>
  <si>
    <t>7.1.A</t>
  </si>
  <si>
    <t>FOR THE BOTH SIDES OF NEW CONSTRUCTED BLOCK MASONRY UPTO 4300MM HEIGHT.</t>
  </si>
  <si>
    <t>7.1.B</t>
  </si>
  <si>
    <t>FOR THE BOTH SIDES OF NEW CONSTRUCTED BLOCK MASONRY UPTO 3000MM HEIGHT.</t>
  </si>
  <si>
    <t>7.1.C</t>
  </si>
  <si>
    <t>FOR THE BOTH SIDES OF NEW CONSTRUCTED BLOCK MASONRY UPTO 865MM HEIGHT.</t>
  </si>
  <si>
    <t>7.1.D</t>
  </si>
  <si>
    <t>FOR THE ONE SIDE OF EXISING BLOCK MASONRY / COLUMNS UPTO 4300MM HEIGHT.</t>
  </si>
  <si>
    <t>7.1.E</t>
  </si>
  <si>
    <t>FOR THE ONE SIDE OF EXISING BLOCK MASONRY / COLUMNS UPTO 3000MM HEIGHT.</t>
  </si>
  <si>
    <t>7.1.1</t>
  </si>
  <si>
    <t xml:space="preserve">common Plaster  </t>
  </si>
  <si>
    <t xml:space="preserve"> Plaster  by  Ready mix cement mortar </t>
  </si>
  <si>
    <t xml:space="preserve"> 12mm thick plaster with Ready mix cement mortar </t>
  </si>
  <si>
    <r>
      <t xml:space="preserve">Providing and applying </t>
    </r>
    <r>
      <rPr>
        <b/>
        <sz val="9"/>
        <color indexed="30"/>
        <rFont val="Calibri"/>
        <family val="2"/>
      </rPr>
      <t>12mm thick plaster with Ready mix cement mortar</t>
    </r>
    <r>
      <rPr>
        <sz val="9"/>
        <color indexed="8"/>
        <rFont val="Calibri"/>
        <family val="2"/>
      </rPr>
      <t xml:space="preserve"> mix of CM 1:4 (1 cement : 4 sand) with air entraining agent Cebex 112, 150ml per bag of cement, to internal surfaces of concrete  work; including hacking concrete surfaces then applying approved chemical bonding agent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preparing grooves, pattas, wattas, rounding of corners, all complete as per architectural drawings, specifications and finished smooth with wooden rundha or as specified; at all leads, depth and lifts, doing independent double-legged scaffolding, cleaning of surfaces, curing, complete as per specification and to the approval of the PM.</t>
    </r>
  </si>
  <si>
    <t>Gypsum plaster</t>
  </si>
  <si>
    <t>Gypsum plaster to internal walls and ceilings</t>
  </si>
  <si>
    <r>
      <t xml:space="preserve">Providing, preparing and plastering readymade proprietary </t>
    </r>
    <r>
      <rPr>
        <b/>
        <sz val="9"/>
        <color indexed="30"/>
        <rFont val="Calibri"/>
        <family val="2"/>
      </rPr>
      <t>Gypsum plaster to internal walls and ceilings</t>
    </r>
    <r>
      <rPr>
        <sz val="9"/>
        <color indexed="8"/>
        <rFont val="Calibri"/>
        <family val="2"/>
      </rPr>
      <t xml:space="preserve"> average 12mm thick, wall surfaces of concrete, masonry work, including doing jambs, sills, grooves, wattas, rounding of corners etc. all complete as per architectural drawing, specification and directed by PM, at all lift, lead and depth, doing independent double legged scaffolding, making gypsum plaster mix as per approved manufacturer’s instruction, providing and fixing 20 gauge GI chicken mesh 150 mm wide to junctions of concrete and masonry, hacking closely concrete surfaces, apply chemical adhesive coating on concrete surfaces and apply scratch coat plaster etc. complete as approved by PM. Plastering shall be to correct line, levels and plumb including curing, cleaning etc. complete to entire satisfaction of PM.</t>
    </r>
  </si>
  <si>
    <t>Gypsum plaster to walls / ceilings of ducts and inside the boxing masonry</t>
  </si>
  <si>
    <r>
      <t xml:space="preserve">- Do - as per Item No. 8.2 but </t>
    </r>
    <r>
      <rPr>
        <b/>
        <sz val="9"/>
        <color indexed="30"/>
        <rFont val="Calibri"/>
        <family val="2"/>
      </rPr>
      <t>to walls / ceilings of ducts and inside the boxing masonry</t>
    </r>
    <r>
      <rPr>
        <sz val="9"/>
        <color indexed="8"/>
        <rFont val="Calibri"/>
        <family val="2"/>
      </rPr>
      <t xml:space="preserve"> including adding approved waterproofing compound 2% by weight of cement or as directed by the PM to his entire satisfaction.</t>
    </r>
  </si>
  <si>
    <t>Double coat cement sand plaster</t>
  </si>
  <si>
    <t xml:space="preserve"> 25 mm thick double coat cement sand plaster</t>
  </si>
  <si>
    <r>
      <t xml:space="preserve">Providing and applying minimum </t>
    </r>
    <r>
      <rPr>
        <b/>
        <sz val="9"/>
        <color indexed="30"/>
        <rFont val="Calibri"/>
        <family val="2"/>
      </rPr>
      <t>25 mm thick double coat cement sand plaster</t>
    </r>
    <r>
      <rPr>
        <sz val="9"/>
        <color indexed="8"/>
        <rFont val="Calibri"/>
        <family val="2"/>
      </rPr>
      <t>; first coat to be 15 mm thick Ready mix cement sand mortar of mix ratio CM 1:4 (1 cement : 4 sand) including adding 2% by weight of cement approved waterproofing compound of approved manufacturer, second coat to be 10 mm thick Ready mix cement sand mortar of mix ratio CM 1:3 (1 cement : 3 sand), finished sand face or as required to receive specified architectural external finish to correct line, plumb and level to external faces of walls, soffits/ceiling if any, including hacking concrete surfaces then applying chemical adhesive coating and a scratch/dash coat as a positive bond, curing the same, racking out junctions of masonry and concrete, then pointing and grouting using non-shrinking compound, joints grouted by pressing square crushed stone, further providing 150mm wide 20 gauge GI chicken mesh at junctions of concrete and masonry work, doing independent double legged scaffolding; at all levels and locations and leads.                                                                                                               Item also include plastering to window sills, RCC cornices, making wattas, drip-moulds, pattas, grooves, doing curing, cleaning, all complete to the approval of the PM. (To External Surfaces)</t>
    </r>
  </si>
  <si>
    <t>Skimming plaster</t>
  </si>
  <si>
    <t xml:space="preserve"> Skimming plaster of approved make to internal dry wall surfaces.</t>
  </si>
  <si>
    <r>
      <t xml:space="preserve">Providing and applying </t>
    </r>
    <r>
      <rPr>
        <b/>
        <sz val="9"/>
        <color indexed="30"/>
        <rFont val="Calibri"/>
        <family val="2"/>
      </rPr>
      <t>Skimming plaster</t>
    </r>
    <r>
      <rPr>
        <sz val="9"/>
        <color indexed="8"/>
        <rFont val="Calibri"/>
        <family val="2"/>
      </rPr>
      <t xml:space="preserve"> of approved make to internal dry wall surfaces as specified by the PM at all leads, depth and lifts, doing independent double-legged scaffolding, cleaning of surfaces, curing, complete as per specification and to the approval of the PM. (Location : Plaster to Internal dry walls)</t>
    </r>
  </si>
  <si>
    <t>White cement based putty</t>
  </si>
  <si>
    <t>White cement based putty of average thickness 1 mm</t>
  </si>
  <si>
    <r>
      <t xml:space="preserve">Providing and applying </t>
    </r>
    <r>
      <rPr>
        <b/>
        <sz val="9"/>
        <color indexed="30"/>
        <rFont val="Calibri"/>
        <family val="2"/>
      </rPr>
      <t>white cement based putty</t>
    </r>
    <r>
      <rPr>
        <sz val="9"/>
        <rFont val="Calibri"/>
        <family val="2"/>
      </rPr>
      <t xml:space="preserve"> of </t>
    </r>
    <r>
      <rPr>
        <b/>
        <sz val="9"/>
        <color indexed="30"/>
        <rFont val="Calibri"/>
        <family val="2"/>
      </rPr>
      <t>average thickness 1 mm,</t>
    </r>
    <r>
      <rPr>
        <sz val="9"/>
        <rFont val="Calibri"/>
        <family val="2"/>
      </rPr>
      <t xml:space="preserve"> of approved brand and manufacturer, over the plastered wall surface to prepare the surface even and smooth complete.</t>
    </r>
  </si>
  <si>
    <t>Putty</t>
  </si>
  <si>
    <t>Applying of Alltek / Birla or equivalent Putty to wall surfaces</t>
  </si>
  <si>
    <r>
      <t xml:space="preserve">Providing and applying of </t>
    </r>
    <r>
      <rPr>
        <b/>
        <sz val="9"/>
        <color indexed="30"/>
        <rFont val="Calibri"/>
        <family val="2"/>
      </rPr>
      <t>Alltek / Birla or equivalent Putty</t>
    </r>
    <r>
      <rPr>
        <sz val="9"/>
        <rFont val="Calibri"/>
        <family val="2"/>
      </rPr>
      <t xml:space="preserve"> to </t>
    </r>
    <r>
      <rPr>
        <b/>
        <sz val="9"/>
        <color indexed="30"/>
        <rFont val="Calibri"/>
        <family val="2"/>
      </rPr>
      <t>wall surfaces</t>
    </r>
    <r>
      <rPr>
        <sz val="9"/>
        <rFont val="Calibri"/>
        <family val="2"/>
      </rPr>
      <t xml:space="preserve">. Putty not to be applied on those surfaces which are getting panelled. All wall surfaces to be marked for putty work and approval taken, etc. complete. As directed by Engineer-In-Charge. </t>
    </r>
  </si>
  <si>
    <t xml:space="preserve">Water Proofing </t>
  </si>
  <si>
    <t xml:space="preserve"> 2 Coat T20MM Water proofing of Ratio 1:4 CM</t>
  </si>
  <si>
    <r>
      <t xml:space="preserve">Providing and applying of </t>
    </r>
    <r>
      <rPr>
        <b/>
        <sz val="9"/>
        <color indexed="30"/>
        <rFont val="Calibri"/>
        <family val="2"/>
      </rPr>
      <t xml:space="preserve">2 Coat T20MM Water proofing of Ratio 1:4 CM </t>
    </r>
    <r>
      <rPr>
        <sz val="9"/>
        <rFont val="Calibri"/>
        <family val="2"/>
      </rPr>
      <t>. Having 3m and 6 m height .</t>
    </r>
  </si>
  <si>
    <t>POP over Cement plaster</t>
  </si>
  <si>
    <r>
      <t xml:space="preserve">Providing and applying of </t>
    </r>
    <r>
      <rPr>
        <b/>
        <sz val="9"/>
        <color indexed="30"/>
        <rFont val="Calibri"/>
        <family val="2"/>
      </rPr>
      <t>6 to 8mm thick POP over Cement plaster</t>
    </r>
    <r>
      <rPr>
        <sz val="9"/>
        <rFont val="Calibri"/>
        <family val="2"/>
      </rPr>
      <t>, etc. complete, as directed by Engineer-In-Charge. Having 3m and 6 m height .</t>
    </r>
  </si>
  <si>
    <t xml:space="preserve">TOTAL OF PLASTERING WORK </t>
  </si>
  <si>
    <t>WBS Level2</t>
  </si>
  <si>
    <t>DRY WALL SYSTEM</t>
  </si>
  <si>
    <t>Partition wall, Dry Wall</t>
  </si>
  <si>
    <t xml:space="preserve"> Dry wall /Gyp Partition</t>
  </si>
  <si>
    <t xml:space="preserve"> Dry wall systems made out of Gypsum boards</t>
  </si>
  <si>
    <r>
      <t>Designing, providing, installing</t>
    </r>
    <r>
      <rPr>
        <b/>
        <sz val="10"/>
        <color indexed="30"/>
        <rFont val="Calibri"/>
        <family val="2"/>
      </rPr>
      <t xml:space="preserve"> Dry wall systems made out of Gypsum boards</t>
    </r>
    <r>
      <rPr>
        <sz val="10"/>
        <color indexed="8"/>
        <rFont val="Calibri"/>
        <family val="2"/>
      </rPr>
      <t xml:space="preserve"> for various types and locations as detailed in Architectural drawings and as per approved manufacturer's specifications. Further system including providing supports for framing of doors / windows or any openings and strengthening of doors / windows including required fittings and fixtures. Also including making shop drawings for prior approval of Architect / PM. System shall be installed as per manufacturer's specifications and detailed in the drawing at all heights, depths and leads to the entire satisfaction of the PM.</t>
    </r>
  </si>
  <si>
    <t>2 hour fire resistance with sound insulation</t>
  </si>
  <si>
    <r>
      <rPr>
        <b/>
        <sz val="10"/>
        <color indexed="30"/>
        <rFont val="Calibri"/>
        <family val="2"/>
      </rPr>
      <t>Dry wall partition system having STC rating of 55 and 2 hour fire resistance with sound insulation</t>
    </r>
    <r>
      <rPr>
        <sz val="10"/>
        <color indexed="8"/>
        <rFont val="Calibri"/>
        <family val="2"/>
      </rPr>
      <t xml:space="preserve"> in cavity filled-in with rock wool insulation of approved make and junctions sealed with approved fire sealants 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(All occupancy to common area)</t>
    </r>
  </si>
  <si>
    <t>Wall Type : Wall 1, 154mm thick, 120Min Fire rating, 55dB RW Acoustic</t>
  </si>
  <si>
    <t xml:space="preserve">30 min fire resistance with sound insulation </t>
  </si>
  <si>
    <r>
      <rPr>
        <b/>
        <sz val="10"/>
        <color indexed="30"/>
        <rFont val="Calibri"/>
        <family val="2"/>
      </rPr>
      <t>Dry wall partition system having STC rating of 44 and 30 min fire resistance with sound insulation including cavity</t>
    </r>
    <r>
      <rPr>
        <sz val="10"/>
        <color indexed="8"/>
        <rFont val="Calibri"/>
        <family val="2"/>
      </rPr>
      <t xml:space="preserve"> filled-in with rock wool insulation of approved make and junctions sealed with approved fire sealants as per manufacturer's specifications. System shall be installed as per manufacturer's specifications and detailed in the drawing at all heights, depths and leads to the entire satisfaction of the PM. </t>
    </r>
    <r>
      <rPr>
        <b/>
        <sz val="10"/>
        <color indexed="30"/>
        <rFont val="Calibri"/>
        <family val="2"/>
      </rPr>
      <t>(Room to room)</t>
    </r>
  </si>
  <si>
    <t>Wall Type : Wall 2, 102mm thick, 30Min Fire rating, 44dB RW Acoustic</t>
  </si>
  <si>
    <t>Partition wall</t>
  </si>
  <si>
    <t>Dry wall partition system having STC rating of 43/44</t>
  </si>
  <si>
    <r>
      <rPr>
        <b/>
        <sz val="10"/>
        <color indexed="30"/>
        <rFont val="Calibri"/>
        <family val="2"/>
      </rPr>
      <t>Dry wall partition system having STC rating of 43/44 and junctions sealed with approved sealants</t>
    </r>
    <r>
      <rPr>
        <sz val="10"/>
        <color indexed="8"/>
        <rFont val="Calibri"/>
        <family val="2"/>
      </rPr>
      <t xml:space="preserve"> 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(Room to bath)</t>
    </r>
  </si>
  <si>
    <t>Wall Type : Wall 3, 95mm thick, 43 / 44dB RW Acoustic</t>
  </si>
  <si>
    <t xml:space="preserve">Dry wall partition system having STC rating of 44/45 </t>
  </si>
  <si>
    <r>
      <rPr>
        <b/>
        <sz val="10"/>
        <color indexed="30"/>
        <rFont val="Calibri"/>
        <family val="2"/>
      </rPr>
      <t>Dry wall partition system having STC rating of 44/45 and junctions sealed</t>
    </r>
    <r>
      <rPr>
        <sz val="10"/>
        <color indexed="8"/>
        <rFont val="Calibri"/>
        <family val="2"/>
      </rPr>
      <t xml:space="preserve"> with approved sealants 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(Bath to bath)</t>
    </r>
  </si>
  <si>
    <t>Wall Type : Wall 4, 88mm thick, 44 / 45dB RW Acoustic</t>
  </si>
  <si>
    <t>Dry wall partition system having STC rating of 45 and 2 hour fire resistance</t>
  </si>
  <si>
    <r>
      <rPr>
        <b/>
        <sz val="10"/>
        <color indexed="30"/>
        <rFont val="Calibri"/>
        <family val="2"/>
      </rPr>
      <t>Dry wall partition system having STC rating of 45 and 2 hour fire resistance with sound insulation including</t>
    </r>
    <r>
      <rPr>
        <sz val="10"/>
        <color indexed="8"/>
        <rFont val="Calibri"/>
        <family val="2"/>
      </rPr>
      <t xml:space="preserve"> cavity filled-in with rock wool insulation of approved make and junctions sealed with approved fire sealants as per manufacturer's specifications. System shall be installed as per manufacturer's specifications and detailed in the drawing at all heights, depths and leads to the entire satisfaction of the PM. </t>
    </r>
    <r>
      <rPr>
        <b/>
        <sz val="10"/>
        <color indexed="30"/>
        <rFont val="Calibri"/>
        <family val="2"/>
      </rPr>
      <t>(Shaft to dry area)</t>
    </r>
  </si>
  <si>
    <t>Wall Type : Wall 8, 105mm thick, 120Min Fire rating, 45dB RW Acoustic</t>
  </si>
  <si>
    <t>Dry wall partition system having STC rating of 43/44 and junctions sealed with approved sealants</t>
  </si>
  <si>
    <r>
      <rPr>
        <b/>
        <sz val="10"/>
        <color indexed="30"/>
        <rFont val="Calibri"/>
        <family val="2"/>
      </rPr>
      <t>Dry wall partition system having STC rating of 43/44 and junctions sealed with approved sealants</t>
    </r>
    <r>
      <rPr>
        <sz val="10"/>
        <color indexed="8"/>
        <rFont val="Calibri"/>
        <family val="2"/>
      </rPr>
      <t xml:space="preserve"> 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(Ledge wall on Wall-3)</t>
    </r>
  </si>
  <si>
    <t>Wall Type : Wall 8, 95mm thick, 43 / 44dB RW Acoustic &amp; Ledge wall of 200mm thick</t>
  </si>
  <si>
    <t xml:space="preserve">Dry wall partition system having STC rating of 46 and 2 hour fire resistance with sound insulation </t>
  </si>
  <si>
    <r>
      <rPr>
        <b/>
        <sz val="10"/>
        <color indexed="30"/>
        <rFont val="Calibri"/>
        <family val="2"/>
      </rPr>
      <t xml:space="preserve">Dry wall partition system having STC rating of 46 and 2 hour fire resistance with sound insulation </t>
    </r>
    <r>
      <rPr>
        <sz val="10"/>
        <color indexed="8"/>
        <rFont val="Calibri"/>
        <family val="2"/>
      </rPr>
      <t>including cavity filled-in with rock wool insulation of approved make and junctions sealed with approved fire sealants 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(Shaft to wet area)</t>
    </r>
  </si>
  <si>
    <t>Wall Type : Wall 9, 105mm thick, 120Min Fire rating, 46dB RW Acoustic</t>
  </si>
  <si>
    <t>Dry wall partition system having STC rating of 44/45 and junctions sealed with approved sealants</t>
  </si>
  <si>
    <r>
      <rPr>
        <b/>
        <sz val="10"/>
        <color indexed="30"/>
        <rFont val="Calibri"/>
        <family val="2"/>
      </rPr>
      <t>Dry wall partition system having STC rating of 44/45 and junctions sealed with approved sealants</t>
    </r>
    <r>
      <rPr>
        <sz val="10"/>
        <color indexed="8"/>
        <rFont val="Calibri"/>
        <family val="2"/>
      </rPr>
      <t xml:space="preserve"> as per manufacturer's specifications. System shall be installed as per manufacturer's specifications and detailed in the drawing at all heights, depths and leads to the entire satisfaction of the PM. </t>
    </r>
    <r>
      <rPr>
        <b/>
        <sz val="10"/>
        <color indexed="30"/>
        <rFont val="Calibri"/>
        <family val="2"/>
      </rPr>
      <t>(Ledge wall on Wall-4)</t>
    </r>
  </si>
  <si>
    <t>Wall Type : Wall 9, 88mm thick, 44 / 45dB RW Acoustic &amp; Ledge wall of 200mm thick</t>
  </si>
  <si>
    <t>STC rating of 50 and 1 hour fire resistance with sound insulation</t>
  </si>
  <si>
    <r>
      <rPr>
        <b/>
        <sz val="10"/>
        <color indexed="30"/>
        <rFont val="Calibri"/>
        <family val="2"/>
      </rPr>
      <t>Dry wall partition system having STC rating of 50 and 1 hour fire resistance with sound insulation</t>
    </r>
    <r>
      <rPr>
        <sz val="10"/>
        <color indexed="8"/>
        <rFont val="Calibri"/>
        <family val="2"/>
      </rPr>
      <t xml:space="preserve"> including cavity filled-in with rock wool insulation of approved make and junctions sealed with approved fire sealants as per manufacturer's specifications. System shall be installed as per manufacturer's specifications and detailed in the drawing at all heights, depths and leads to the entire satisfaction of the PM. </t>
    </r>
    <r>
      <rPr>
        <b/>
        <sz val="10"/>
        <color indexed="30"/>
        <rFont val="Calibri"/>
        <family val="2"/>
      </rPr>
      <t>(Occupancy to occupancy Wet area secure wall)</t>
    </r>
  </si>
  <si>
    <t>Wall Type : Wall 5, 122.80mm thick, 60Min Fire rating, 50dB RW Acoustic</t>
  </si>
  <si>
    <t>Wall Type : Wall 6, 122.80mm thick, 60Min Fire rating, 50dB RW Acoustic</t>
  </si>
  <si>
    <t xml:space="preserve">Dry wall partition system of approved make and junctions sealed with approved fire sealants </t>
  </si>
  <si>
    <r>
      <rPr>
        <b/>
        <sz val="10"/>
        <color indexed="30"/>
        <rFont val="Calibri"/>
        <family val="2"/>
      </rPr>
      <t>Dry wall partition system of approved make and junctions sealed with approved fire sealants</t>
    </r>
    <r>
      <rPr>
        <sz val="10"/>
        <color indexed="8"/>
        <rFont val="Calibri"/>
        <family val="2"/>
      </rPr>
      <t xml:space="preserve"> 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(Ledge wall on RCC)</t>
    </r>
  </si>
  <si>
    <t>Wall Type : Wall 7, 200mm thick</t>
  </si>
  <si>
    <t xml:space="preserve"> junctions sealed with approved fire sealants</t>
  </si>
  <si>
    <r>
      <rPr>
        <b/>
        <sz val="10"/>
        <color indexed="30"/>
        <rFont val="Calibri"/>
        <family val="2"/>
      </rPr>
      <t>Dry wall partition system of approved make and junctions sealed with approved fire sealants</t>
    </r>
    <r>
      <rPr>
        <sz val="10"/>
        <color indexed="8"/>
        <rFont val="Calibri"/>
        <family val="2"/>
      </rPr>
      <t xml:space="preserve"> as per manufacturer's specifications. System shall be installed as per manufacturer's specifications and detailed in the drawing at all heights, depths and leads to the entire satisfaction of the PM.  </t>
    </r>
    <r>
      <rPr>
        <b/>
        <sz val="10"/>
        <color indexed="30"/>
        <rFont val="Calibri"/>
        <family val="2"/>
      </rPr>
      <t>(Ledge wall on Wall-3)</t>
    </r>
  </si>
  <si>
    <t>Wall Type : Wall 6 - ledge wall of 200mm thick</t>
  </si>
  <si>
    <t>Dry Wall</t>
  </si>
  <si>
    <t xml:space="preserve">  Wall Lining </t>
  </si>
  <si>
    <t xml:space="preserve">  Wall Lining for shower coming on wall</t>
  </si>
  <si>
    <r>
      <rPr>
        <b/>
        <sz val="10"/>
        <color indexed="30"/>
        <rFont val="Calibri"/>
        <family val="2"/>
      </rPr>
      <t xml:space="preserve">Dry wall partition system </t>
    </r>
    <r>
      <rPr>
        <sz val="10"/>
        <color indexed="8"/>
        <rFont val="Calibri"/>
        <family val="2"/>
      </rPr>
      <t>(</t>
    </r>
    <r>
      <rPr>
        <b/>
        <sz val="10"/>
        <color indexed="30"/>
        <rFont val="Calibri"/>
        <family val="2"/>
      </rPr>
      <t xml:space="preserve">Wall Lining for shower coming on wall-3 </t>
    </r>
    <r>
      <rPr>
        <sz val="10"/>
        <color indexed="8"/>
        <rFont val="Calibri"/>
        <family val="2"/>
      </rPr>
      <t>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(Wall Lining for shower coming on wall-3)</t>
    </r>
  </si>
  <si>
    <t>Wall Type : Wall 10, 102mm thick</t>
  </si>
  <si>
    <t>sound insulation including cavity filled-in with rock wool insulation</t>
  </si>
  <si>
    <r>
      <rPr>
        <b/>
        <sz val="10"/>
        <color indexed="30"/>
        <rFont val="Calibri"/>
        <family val="2"/>
      </rPr>
      <t>Dry wall partition system with sound insulation including cavity filled-in with rock wool insulation</t>
    </r>
    <r>
      <rPr>
        <sz val="10"/>
        <color indexed="8"/>
        <rFont val="Calibri"/>
        <family val="2"/>
      </rPr>
      <t xml:space="preserve"> of approved make and junctions sealed with approved fire sealants 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(Dry area Shaft wall)</t>
    </r>
  </si>
  <si>
    <t>Wall Type : Wall 12, 102mm thick, 120Min Fire rating, 45dB RW Acoustic</t>
  </si>
  <si>
    <r>
      <rPr>
        <b/>
        <sz val="10"/>
        <color indexed="30"/>
        <rFont val="Calibri"/>
        <family val="2"/>
      </rPr>
      <t>Dry wall partition system with sound insulation including cavity filled-in with rock wool insulation</t>
    </r>
    <r>
      <rPr>
        <sz val="10"/>
        <color indexed="8"/>
        <rFont val="Calibri"/>
        <family val="2"/>
      </rPr>
      <t xml:space="preserve"> of approved make and junctions sealed with approved fire sealants 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(Wet area Shaft wall)</t>
    </r>
  </si>
  <si>
    <t>Wall Type : Wall 13, 102mm thick, 120Min Fire rating, 45dB RW Acoustic</t>
  </si>
  <si>
    <r>
      <rPr>
        <b/>
        <sz val="10"/>
        <color indexed="30"/>
        <rFont val="Calibri"/>
        <family val="2"/>
      </rPr>
      <t>Dry wall partition system with sound insulation including cavity filled-in with rock wool insulation</t>
    </r>
    <r>
      <rPr>
        <sz val="10"/>
        <color indexed="8"/>
        <rFont val="Calibri"/>
        <family val="2"/>
      </rPr>
      <t xml:space="preserve"> of approved make and junctions sealed with approved fire sealants as per manufacturer's specifications. System shall be installed as per manufacturer's specifications and detailed in the drawing at all heights, depths and leads to the entire satisfaction of the PM.</t>
    </r>
    <r>
      <rPr>
        <b/>
        <sz val="10"/>
        <color indexed="30"/>
        <rFont val="Calibri"/>
        <family val="2"/>
      </rPr>
      <t xml:space="preserve"> (Secure wall-Wet area Shaft wall)</t>
    </r>
  </si>
  <si>
    <t>Wall Type : Wall 14, 102mm thick, 120Min Fire rating, 45dB RW Acoustic</t>
  </si>
  <si>
    <t>Partition  Wall</t>
  </si>
  <si>
    <t>Acoustic insulation to G.I./Wooden frame</t>
  </si>
  <si>
    <r>
      <t>Providing &amp;</t>
    </r>
    <r>
      <rPr>
        <b/>
        <sz val="10"/>
        <color indexed="30"/>
        <rFont val="Calibri"/>
        <family val="2"/>
      </rPr>
      <t xml:space="preserve"> fixing Acoustic insulation to G.I./Wooden frame </t>
    </r>
    <r>
      <rPr>
        <sz val="10"/>
        <color indexed="8"/>
        <rFont val="Calibri"/>
        <family val="2"/>
      </rPr>
      <t xml:space="preserve">partition of 50mm thick Rock Wool of approved make of density 64kg/m³ blanket wrapped in RP tissue suitably affixed to partition framework using where necessary GI binding wire, duct tape as indicated in the drawing.
Mode of measurement- Finished Flooring level to true Ceiling level (3620mm)
</t>
    </r>
  </si>
  <si>
    <t>Frame work</t>
  </si>
  <si>
    <t>Wooden Frame</t>
  </si>
  <si>
    <t>Wooden Frame F/PLY 12mm Thk</t>
  </si>
  <si>
    <r>
      <t>Pro &amp; Fix</t>
    </r>
    <r>
      <rPr>
        <b/>
        <sz val="10"/>
        <color indexed="30"/>
        <rFont val="Calibri"/>
        <family val="2"/>
      </rPr>
      <t xml:space="preserve"> Wooden Frame F/PLY 12mm</t>
    </r>
    <r>
      <rPr>
        <sz val="10"/>
        <color indexed="8"/>
        <rFont val="Calibri"/>
        <family val="2"/>
      </rPr>
      <t xml:space="preserve"> Thk·only Wooden   frame  works  as specified  above.
</t>
    </r>
  </si>
  <si>
    <t xml:space="preserve"> Dry wall /Gyp Partition 95 mm thk</t>
  </si>
  <si>
    <t>Partition wall  95mm thick  using 70mm Gypsteel  Metal  Studs with  12.5mm thk gypsum sheet</t>
  </si>
  <si>
    <r>
      <rPr>
        <sz val="10"/>
        <color indexed="8"/>
        <rFont val="Calibri"/>
        <family val="2"/>
      </rPr>
      <t xml:space="preserve">Providing  and fixing  in position  </t>
    </r>
    <r>
      <rPr>
        <b/>
        <sz val="10"/>
        <color indexed="30"/>
        <rFont val="Calibri"/>
        <family val="2"/>
      </rPr>
      <t>Partition wall  95mm thick  using 70mm Gypsteel  Metal  Studs with  12.5mm thk gypsum sheet</t>
    </r>
    <r>
      <rPr>
        <sz val="10"/>
        <color indexed="8"/>
        <rFont val="Calibri"/>
        <family val="2"/>
      </rPr>
      <t xml:space="preserve"> on both sides. Providing  and fixing in position  Non Fire Rated Partition  partition  wall using 70 mm Gypsteel  Metal  Studs (70S 50)at 600mm CRS fixed to the floor with 72mm Gypsteel  channel at centres not exceeding 500mm C/C and top with 72mm Gypsteel  Deep Flange Channel (72 DC 50), the wall shall be fixed  with 1 layer of 12.5 mm thick gypsum sheet on both sides fixed with using 25mm gypstel drywall screws 300mm c/c as directed  by Engineer-In-charge.</t>
    </r>
  </si>
  <si>
    <t>Gypsum Boxing</t>
  </si>
  <si>
    <t>P/FIXGYPSUM BOX FLS CELNG GYPRC MTL STD</t>
  </si>
  <si>
    <r>
      <rPr>
        <sz val="10"/>
        <color indexed="8"/>
        <rFont val="Calibri"/>
        <family val="2"/>
      </rPr>
      <t xml:space="preserve">Providing and fixing in position </t>
    </r>
    <r>
      <rPr>
        <b/>
        <sz val="10"/>
        <color indexed="30"/>
        <rFont val="Calibri"/>
        <family val="2"/>
      </rPr>
      <t>Gypsum Boxing upto false ceiling height using Gyproc Metal Studs</t>
    </r>
    <r>
      <rPr>
        <sz val="10"/>
        <color indexed="8"/>
        <rFont val="Calibri"/>
        <family val="2"/>
      </rPr>
      <t xml:space="preserve"> (50S 50) at 600mm CRS fixed to the floor with 52mm Gyproc channel at centres not exceeding 500mmC/C and top with 52mm Gyproc Deep Flange Channel (72 DC 60), the wall shall be finished on outside with single layer of 12.5 mm thick Gypsum and finished good to receive directly painting over the exposed surfaces etc., complete all as per drawings and as directed by Engineer-in-charge.</t>
    </r>
  </si>
  <si>
    <t>Gypsum Partition</t>
  </si>
  <si>
    <r>
      <rPr>
        <b/>
        <sz val="10"/>
        <color indexed="30"/>
        <rFont val="Calibri"/>
        <family val="2"/>
      </rPr>
      <t>Providing and fixing of Gypsum Partition</t>
    </r>
    <r>
      <rPr>
        <sz val="10"/>
        <color indexed="8"/>
        <rFont val="Calibri"/>
        <family val="2"/>
      </rPr>
      <t xml:space="preserve"> framing consist of 48mm GI steel stud of 0.55mm thk with 36mm flange on either side placed at 610mm c/c spacing . Partition framework to be secured to floor, structural ceiling and nearest structural member using 50mm floor and ceiling channel ( 0.55mm thick having equal flanges of 32mm made of GI Steel) and to have shadow line in 12mm x 12mm x 1.2mm thk aluminium L angle as per details.
Mode of measurement- Finished Flooring level to true Ceiling level (3620mm)</t>
    </r>
  </si>
  <si>
    <t xml:space="preserve">Gypsum Board </t>
  </si>
  <si>
    <t>Gypsum Board on one side on the existing framing</t>
  </si>
  <si>
    <r>
      <t>Providing and</t>
    </r>
    <r>
      <rPr>
        <b/>
        <sz val="10"/>
        <color indexed="30"/>
        <rFont val="Calibri"/>
        <family val="2"/>
      </rPr>
      <t xml:space="preserve"> fixing single layer of 12.5mm Fire rated Gypsum Board on one side on the existing framing </t>
    </r>
    <r>
      <rPr>
        <sz val="10"/>
        <color indexed="8"/>
        <rFont val="Calibri"/>
        <family val="2"/>
      </rPr>
      <t xml:space="preserve">in line and level screw fixed with 25mm drywall screws @ 300mm c/c with staggered joints to avoid through joints and finished with proprietary supplied jointing tape and compound as per manufacturer's specification. Joints to be sand papered to achieve a smooth and seamless finish.
 Mode of measurement- Finished Flooring level to true Ceiling level (3620mm)
</t>
    </r>
  </si>
  <si>
    <t xml:space="preserve"> Glazed Aluminium </t>
  </si>
  <si>
    <t>Single Glazed Aluminium Partition</t>
  </si>
  <si>
    <r>
      <t xml:space="preserve">Providing and </t>
    </r>
    <r>
      <rPr>
        <b/>
        <sz val="10"/>
        <color indexed="30"/>
        <rFont val="Calibri"/>
        <family val="2"/>
      </rPr>
      <t xml:space="preserve">Fixing of Single Glazed Aluminium Partition </t>
    </r>
    <r>
      <rPr>
        <sz val="10"/>
        <color indexed="8"/>
        <rFont val="Calibri"/>
        <family val="2"/>
      </rPr>
      <t>System of proprietary Aluminium section (70mm x 38mm section width-Black anodized as per phase 1 works) using Top, Side &amp; bottom section as per details. The glazing to be formed out of 12mm thick clear toughened glass inside as per details. The glass to be butt jointed with 2 to 3 mm edge chamfer &amp; edge polishing all around. The butt joint of the glass shall be sealed using proprietary glass to glass section as per manufacturer's specifications.</t>
    </r>
  </si>
  <si>
    <t xml:space="preserve">Glazed Aluminium </t>
  </si>
  <si>
    <t>Double Glazed Aluminium Partition</t>
  </si>
  <si>
    <r>
      <t>Providing and</t>
    </r>
    <r>
      <rPr>
        <b/>
        <sz val="10"/>
        <color indexed="30"/>
        <rFont val="Calibri"/>
        <family val="2"/>
      </rPr>
      <t xml:space="preserve"> Fixing of Double Glazed Aluminium Partition</t>
    </r>
    <r>
      <rPr>
        <sz val="10"/>
        <color indexed="8"/>
        <rFont val="Calibri"/>
        <family val="2"/>
      </rPr>
      <t xml:space="preserve"> System of proprietary Aluminium section (70mm x 38mm section width-Black anodized as per phase 1 works) using Top, Side &amp; bottom section as per details. The glazing to be formed out of 10mm thick outside + 12mm thk clear toughened glass inside as per details. The glass to be butt jointed with 2 to 3 mm edge chamfer &amp; edge polishing all around. The butt joint of the glass shall be sealed using proprietary glass to glass section as per manufacturer's specifications.</t>
    </r>
  </si>
  <si>
    <t>C &amp; I</t>
  </si>
  <si>
    <t xml:space="preserve"> Jali </t>
  </si>
  <si>
    <t xml:space="preserve">Corian Jali </t>
  </si>
  <si>
    <r>
      <t xml:space="preserve">Supplying, </t>
    </r>
    <r>
      <rPr>
        <b/>
        <sz val="10"/>
        <color indexed="30"/>
        <rFont val="Calibri"/>
        <family val="2"/>
      </rPr>
      <t>Fabrication and Installation of Corian jali of _____ mm thickness</t>
    </r>
    <r>
      <rPr>
        <sz val="10"/>
        <color indexed="8"/>
        <rFont val="Calibri"/>
        <family val="2"/>
      </rPr>
      <t xml:space="preserve">, applied on Sides, anywhere wall, Logo, etc., to minimise material usage and facilitate installation a corner block of corian should be made square (Butt) rather than mitred. The edges to be joined should be straight, smooth and clean, joints should only be made with joint Adhesive for Corian. All corners of a cutout must be rounded to 5mm radius and the edges smoothed, both on top &amp; bottom, all around a cutout. "L" &amp; "U" shaped corners need smooth 5mm radius inside corner, etc. complete and as directed by Engineer-In-Charge. 
</t>
    </r>
  </si>
  <si>
    <t>8.27.1</t>
  </si>
  <si>
    <t xml:space="preserve">6mm thickness </t>
  </si>
  <si>
    <t>8.27.2</t>
  </si>
  <si>
    <t xml:space="preserve">12mm thickness </t>
  </si>
  <si>
    <t xml:space="preserve">glass panel </t>
  </si>
  <si>
    <t>glass panel with height of floor</t>
  </si>
  <si>
    <r>
      <t>Providing and</t>
    </r>
    <r>
      <rPr>
        <b/>
        <sz val="10"/>
        <color indexed="30"/>
        <rFont val="Calibri"/>
        <family val="2"/>
      </rPr>
      <t xml:space="preserve"> Fixing of 12mm thick glass panel with wooden frame 19mm thick </t>
    </r>
    <r>
      <rPr>
        <sz val="10"/>
        <color indexed="8"/>
        <rFont val="Calibri"/>
        <family val="2"/>
      </rPr>
      <t xml:space="preserve">as partition wall, etc. complete and as directed by Engineer-In-Charge </t>
    </r>
  </si>
  <si>
    <t xml:space="preserve">Raw flexi Ply </t>
  </si>
  <si>
    <r>
      <t xml:space="preserve">P/F </t>
    </r>
    <r>
      <rPr>
        <b/>
        <sz val="10"/>
        <color indexed="30"/>
        <rFont val="Calibri"/>
        <family val="2"/>
      </rPr>
      <t>Skin type of 12 mm thk Raw flexi Ply in 2 layers</t>
    </r>
    <r>
      <rPr>
        <sz val="10"/>
        <color indexed="8"/>
        <rFont val="Calibri"/>
        <family val="2"/>
      </rPr>
      <t xml:space="preserve"> on either sides over frame work w/dry wall screws at 230mm c/c. This would be up to 50mm above False ceiling level from FFL.This would be fixed straight without any specific pattern and hence achieve maximum yield. Cost of skinning to include making of necessary cutouts for Electrical / AC ducting other conduiting and outlets. </t>
    </r>
    <r>
      <rPr>
        <b/>
        <sz val="10"/>
        <color indexed="30"/>
        <rFont val="Calibri"/>
        <family val="2"/>
      </rPr>
      <t>Note: skinning to go upto structure slab level</t>
    </r>
  </si>
  <si>
    <t xml:space="preserve">wooden panel </t>
  </si>
  <si>
    <t>wooden panel with 1.2m height</t>
  </si>
  <si>
    <r>
      <t>Providing and</t>
    </r>
    <r>
      <rPr>
        <b/>
        <sz val="10"/>
        <color indexed="30"/>
        <rFont val="Calibri"/>
        <family val="2"/>
      </rPr>
      <t xml:space="preserve"> Fixing Double side plywood partition over M.S  Framework </t>
    </r>
    <r>
      <rPr>
        <sz val="10"/>
        <color indexed="8"/>
        <rFont val="Calibri"/>
        <family val="2"/>
      </rPr>
      <t xml:space="preserve">(MS frame work considered Separately) etc. Complete and as directed by Engineer-In-Charge. </t>
    </r>
  </si>
  <si>
    <t xml:space="preserve">Ply Partition </t>
  </si>
  <si>
    <r>
      <rPr>
        <b/>
        <sz val="10"/>
        <rFont val="Calibri"/>
        <family val="2"/>
      </rPr>
      <t>Providing and fixing</t>
    </r>
    <r>
      <rPr>
        <b/>
        <sz val="10"/>
        <color indexed="30"/>
        <rFont val="Calibri"/>
        <family val="2"/>
      </rPr>
      <t xml:space="preserve"> 100mm thk Ply Partition Supported on Aluminium Frame Work</t>
    </r>
  </si>
  <si>
    <t xml:space="preserve">100mm thk Backlit Acrylic Partition finished with Wallpaper </t>
  </si>
  <si>
    <r>
      <t xml:space="preserve">Providing and fixing 100mm thk </t>
    </r>
    <r>
      <rPr>
        <b/>
        <sz val="10"/>
        <color indexed="30"/>
        <rFont val="Calibri"/>
        <family val="2"/>
      </rPr>
      <t>Backlit Acrylic Partition</t>
    </r>
    <r>
      <rPr>
        <sz val="10"/>
        <color indexed="8"/>
        <rFont val="Calibri"/>
        <family val="2"/>
      </rPr>
      <t xml:space="preserve"> finished with Wallpaper with Back Support in 19mm Thk. Ply as per detail</t>
    </r>
  </si>
  <si>
    <t xml:space="preserve">Veneer finished  </t>
  </si>
  <si>
    <t>Veneer finished Partition in 12mm thk Ply both side Size:- 850mm x 2800mm</t>
  </si>
  <si>
    <r>
      <t>Providing and fixing 75mm Thk</t>
    </r>
    <r>
      <rPr>
        <b/>
        <sz val="10"/>
        <color indexed="17"/>
        <rFont val="Calibri"/>
        <family val="2"/>
      </rPr>
      <t xml:space="preserve"> </t>
    </r>
    <r>
      <rPr>
        <b/>
        <sz val="10"/>
        <color indexed="30"/>
        <rFont val="Calibri"/>
        <family val="2"/>
      </rPr>
      <t>Veneer finished Partition in 12mm thk Ply both side</t>
    </r>
    <r>
      <rPr>
        <sz val="10"/>
        <color indexed="8"/>
        <rFont val="Calibri"/>
        <family val="2"/>
      </rPr>
      <t xml:space="preserve"> supported on aluminium frame work.  PT1-Size:-1700mm x 2800mm - 1 Nos, PT2,PT3,PT4- </t>
    </r>
    <r>
      <rPr>
        <b/>
        <sz val="10"/>
        <color indexed="30"/>
        <rFont val="Calibri"/>
        <family val="2"/>
      </rPr>
      <t>Size:- 850mm x 2800mm</t>
    </r>
    <r>
      <rPr>
        <sz val="10"/>
        <color indexed="8"/>
        <rFont val="Calibri"/>
        <family val="2"/>
      </rPr>
      <t xml:space="preserve"> - 3 Nos.</t>
    </r>
  </si>
  <si>
    <t xml:space="preserve"> Veneer finished </t>
  </si>
  <si>
    <t xml:space="preserve"> Veneer finished Box Paneling in 12mm thk Ply Size:- 950 x 950 x 2600ht.</t>
  </si>
  <si>
    <r>
      <t xml:space="preserve">Column Treatment:-S/I of </t>
    </r>
    <r>
      <rPr>
        <b/>
        <sz val="10"/>
        <color indexed="30"/>
        <rFont val="Calibri"/>
        <family val="2"/>
      </rPr>
      <t>Veneer finished Box Panelling in 12mm thk Ply</t>
    </r>
    <r>
      <rPr>
        <b/>
        <sz val="10"/>
        <color indexed="17"/>
        <rFont val="Calibri"/>
        <family val="2"/>
      </rPr>
      <t xml:space="preserve"> </t>
    </r>
    <r>
      <rPr>
        <sz val="10"/>
        <color indexed="8"/>
        <rFont val="Calibri"/>
        <family val="2"/>
      </rPr>
      <t xml:space="preserve">, supported in approx. 200-250 deep wooden/Ply frame work as per design and detail. Type of panelling as follows, VP5- </t>
    </r>
    <r>
      <rPr>
        <b/>
        <sz val="10"/>
        <color indexed="30"/>
        <rFont val="Calibri"/>
        <family val="2"/>
      </rPr>
      <t>Size:- 950 x 950 x 2600ht</t>
    </r>
    <r>
      <rPr>
        <sz val="10"/>
        <color indexed="8"/>
        <rFont val="Calibri"/>
        <family val="2"/>
      </rPr>
      <t>.</t>
    </r>
  </si>
  <si>
    <t xml:space="preserve">counter partition with openable shutters </t>
  </si>
  <si>
    <t xml:space="preserve"> front counter partition with openable shutters for access using 19mm marine plywood / blackboard</t>
  </si>
  <si>
    <r>
      <rPr>
        <b/>
        <sz val="10"/>
        <color indexed="30"/>
        <rFont val="Calibri"/>
        <family val="2"/>
      </rPr>
      <t xml:space="preserve"> front counter partition with openable shutters for access</t>
    </r>
    <r>
      <rPr>
        <sz val="10"/>
        <color indexed="8"/>
        <rFont val="Calibri"/>
        <family val="2"/>
      </rPr>
      <t xml:space="preserve">-Providing and Fixing Low Height storage of 48" height </t>
    </r>
    <r>
      <rPr>
        <b/>
        <sz val="10"/>
        <color indexed="30"/>
        <rFont val="Calibri"/>
        <family val="2"/>
      </rPr>
      <t>using 19mm marine plywood / blackboard</t>
    </r>
    <r>
      <rPr>
        <sz val="10"/>
        <color indexed="8"/>
        <rFont val="Calibri"/>
        <family val="2"/>
      </rPr>
      <t xml:space="preserve"> for shutters, shelves &amp; divider panel &amp; 8mm marine plywood for back ply  &amp; finished with appvd tile/ laminate as per the design complete with 6 inch toughened glass band with hardware, locks etc. Job to include cost of labour, material, cartage, loading, unloading, glazing,  hardware, adhesives/resins, edge band, etc.</t>
    </r>
  </si>
  <si>
    <t xml:space="preserve"> Bison panel </t>
  </si>
  <si>
    <t xml:space="preserve"> Bison panel partition 12mm thick</t>
  </si>
  <si>
    <r>
      <rPr>
        <b/>
        <sz val="10"/>
        <color indexed="30"/>
        <rFont val="Calibri"/>
        <family val="2"/>
      </rPr>
      <t>Providing and fixing Bison panel partition 12mm thick  with all tools and tackles,</t>
    </r>
    <r>
      <rPr>
        <sz val="10"/>
        <color indexed="8"/>
        <rFont val="Calibri"/>
        <family val="2"/>
      </rPr>
      <t xml:space="preserve"> PPE's etc. complete as per the instruction of  Engineer-In-Charge . Detail scope as per the Contract.</t>
    </r>
  </si>
  <si>
    <t>Low height modular partition</t>
  </si>
  <si>
    <t>1.20 m Low height modular partition 12mm thick</t>
  </si>
  <si>
    <r>
      <rPr>
        <sz val="10"/>
        <rFont val="Calibri"/>
        <family val="2"/>
      </rPr>
      <t xml:space="preserve">Providing and fixing </t>
    </r>
    <r>
      <rPr>
        <b/>
        <sz val="10"/>
        <color indexed="30"/>
        <rFont val="Calibri"/>
        <family val="2"/>
      </rPr>
      <t>1.20m Low height modular partition</t>
    </r>
    <r>
      <rPr>
        <sz val="10"/>
        <rFont val="Calibri"/>
        <family val="2"/>
      </rPr>
      <t xml:space="preserve"> </t>
    </r>
    <r>
      <rPr>
        <b/>
        <sz val="10"/>
        <color indexed="30"/>
        <rFont val="Calibri"/>
        <family val="2"/>
      </rPr>
      <t>12mm thick</t>
    </r>
    <r>
      <rPr>
        <sz val="10"/>
        <rFont val="Calibri"/>
        <family val="2"/>
      </rPr>
      <t xml:space="preserve">  with all tools and tackles, PPE's etc. complete as per the instruction of  Engineer-In-Charge . Detail scope as per the Contract.</t>
    </r>
  </si>
  <si>
    <t xml:space="preserve">Sal wood frame with partition </t>
  </si>
  <si>
    <t>Salwood frame with partition of 6mm plywood</t>
  </si>
  <si>
    <r>
      <rPr>
        <sz val="10"/>
        <rFont val="Calibri"/>
        <family val="2"/>
      </rPr>
      <t xml:space="preserve">Providing and fixing </t>
    </r>
    <r>
      <rPr>
        <b/>
        <sz val="10"/>
        <color indexed="30"/>
        <rFont val="Calibri"/>
        <family val="2"/>
      </rPr>
      <t>Salwood frame with partition of 6mm plywood</t>
    </r>
    <r>
      <rPr>
        <sz val="10"/>
        <rFont val="Calibri"/>
        <family val="2"/>
      </rPr>
      <t xml:space="preserve"> with all tools and tackles, PPE's etc. complete as per the instruction of  Engineer-In-Charge . Detail scope as per the Contract.</t>
    </r>
  </si>
  <si>
    <t>Aerocon Partition</t>
  </si>
  <si>
    <r>
      <t xml:space="preserve">Providing and fixing </t>
    </r>
    <r>
      <rPr>
        <b/>
        <sz val="10"/>
        <color indexed="30"/>
        <rFont val="Calibri"/>
        <family val="2"/>
      </rPr>
      <t>Fibre Cement Board Aerocon Partition Panels</t>
    </r>
    <r>
      <rPr>
        <sz val="10"/>
        <color indexed="8"/>
        <rFont val="Calibri"/>
        <family val="2"/>
      </rPr>
      <t>, with all tools and tackles, PPE's etc. complete as per the instruction of  Engineer-In-Charge . Detail scope as per the Contract.</t>
    </r>
  </si>
  <si>
    <t>TOTAL OF DRY WALL SYSTEM</t>
  </si>
  <si>
    <t>SERVICE / MATERAL CODE</t>
  </si>
  <si>
    <t>FLOORING WORK</t>
  </si>
  <si>
    <t>Flooring</t>
  </si>
  <si>
    <t>Vacuum dewatered</t>
  </si>
  <si>
    <t xml:space="preserve">75mm thick vacuum dewatered </t>
  </si>
  <si>
    <r>
      <rPr>
        <b/>
        <sz val="9"/>
        <color indexed="30"/>
        <rFont val="Calibri"/>
        <family val="2"/>
      </rPr>
      <t>Providing, machine mixing and laying of 75mm thick vacuum dewatered</t>
    </r>
    <r>
      <rPr>
        <sz val="9"/>
        <color indexed="8"/>
        <rFont val="Calibri"/>
        <family val="2"/>
      </rPr>
      <t xml:space="preserve"> (Tremix or equivalent) concrete grade M20 including steel form work, compaction, dewatering etc. as specified and as per recommendation of manufacturer of equipment, designing of bays and getting approval of PM, cutting structurally required grooves after concreting to allow expansion of joint, about 1/3rd depth of concrete and 6mm wide, filling grooves with pour quality bitumen sealant of approved make, power floating and broom finishing or finishing smooth as specified / instructed, cleaning, curing surface etc. all complete to the entire satisfaction of the PM. (Location : Parking areas)</t>
    </r>
  </si>
  <si>
    <t>Road Marking</t>
  </si>
  <si>
    <t xml:space="preserve">Thermoplastic road / car park </t>
  </si>
  <si>
    <t>Providing &amp; Laying of hot applied thermoplastic road / car park</t>
  </si>
  <si>
    <r>
      <rPr>
        <b/>
        <sz val="9"/>
        <color indexed="30"/>
        <rFont val="Calibri"/>
        <family val="2"/>
      </rPr>
      <t>Providing &amp; Laying of hot applied thermoplastic road / car park</t>
    </r>
    <r>
      <rPr>
        <sz val="9"/>
        <color indexed="8"/>
        <rFont val="Calibri"/>
        <family val="2"/>
      </rPr>
      <t xml:space="preserve"> marking compound 1 to1.5 mm thick using indigenous modern propeller road marking machine including reflectorizing glass beads at 250grams per square meter area, thickness of 1 to 1.5 mm  is exclusive of surface applied glass beads , as per the code of practice for Road marking  with paints, including cleaning the Basement/Driveway surfaces for applying the road marking compound all as directed , including all materials, tools, Labours, brushes, equipment's, fuel etc., complete as per the satisfaction of PM.</t>
    </r>
  </si>
  <si>
    <t>9.2.1</t>
  </si>
  <si>
    <t>Road / Car Park Marking (Width less than 200mm)</t>
  </si>
  <si>
    <t>9.2.2</t>
  </si>
  <si>
    <t xml:space="preserve">Road </t>
  </si>
  <si>
    <t>80 mm thick interlocking unishape</t>
  </si>
  <si>
    <r>
      <t xml:space="preserve">Providing &amp; fixing </t>
    </r>
    <r>
      <rPr>
        <b/>
        <sz val="9"/>
        <color indexed="30"/>
        <rFont val="Calibri"/>
        <family val="2"/>
      </rPr>
      <t>80 mm thick interlocking unishape concrete pavers</t>
    </r>
    <r>
      <rPr>
        <sz val="9"/>
        <color indexed="8"/>
        <rFont val="Calibri"/>
        <family val="2"/>
      </rPr>
      <t xml:space="preserve"> (monolithic- single layer precast concrete blocks) in grey cement in the carriageway having average crushing strength of not less than 50 N/mm2 as per technical specifications and IS Code 15658:2006, placed on average compacted thickness of 25 mm, well graded sand cushioning uniformly compacted with proper capacity mechanical compactor with the proper level, grade and camber etc. complete as specified and as directed by the Engineer.</t>
    </r>
  </si>
  <si>
    <t>Footpath</t>
  </si>
  <si>
    <t>60 mm thick interlocking unishape</t>
  </si>
  <si>
    <r>
      <t xml:space="preserve">Providing &amp; fixing </t>
    </r>
    <r>
      <rPr>
        <b/>
        <sz val="9"/>
        <color indexed="30"/>
        <rFont val="Calibri"/>
        <family val="2"/>
      </rPr>
      <t>60 mm thick interlocking unishape concrete pavers</t>
    </r>
    <r>
      <rPr>
        <sz val="9"/>
        <color indexed="8"/>
        <rFont val="Calibri"/>
        <family val="2"/>
      </rPr>
      <t xml:space="preserve"> (monolithic- single layer precast concrete blocks) in grey cement having average crushing strength of not less than 40 N/mm² as per technical specifications and IS Code 15658:2006, placed on average compacted thickness of 25 mm, well graded sand cushioning uniformly compacted with proper capacity mechanical compactor with required level, grade and camber etc. complete as specified and as directed by the Engineer.</t>
    </r>
  </si>
  <si>
    <t>Road</t>
  </si>
  <si>
    <t>80 mm thick Concrete Pavers Block (removing &amp; refixing)</t>
  </si>
  <si>
    <r>
      <t>Removing &amp; refixing</t>
    </r>
    <r>
      <rPr>
        <b/>
        <sz val="9"/>
        <color indexed="30"/>
        <rFont val="Calibri"/>
        <family val="2"/>
      </rPr>
      <t xml:space="preserve"> interlocking concrete pavers of 80 mm thick</t>
    </r>
    <r>
      <rPr>
        <sz val="9"/>
        <color indexed="8"/>
        <rFont val="Calibri"/>
        <family val="2"/>
      </rPr>
      <t>, of any size, shape and colour considering 10% breakage area of paver block while removing the same from position and replacing the same by new paver blocks having average crushing strength not less than 50 N/mm² as per technical specifications and IS Code 15658:2006, placed on average compacted thickness of 25 mm well graded sand cushioning uniformly compacted with proper capacity mechanical compactor with required level, grade and camber etc. complete as specified and as directed by the Engineer.</t>
    </r>
  </si>
  <si>
    <t>60 mm thick Concrete Pavers Block (removing &amp; refixing)</t>
  </si>
  <si>
    <r>
      <t xml:space="preserve">Removing &amp; refixing </t>
    </r>
    <r>
      <rPr>
        <b/>
        <sz val="9"/>
        <color indexed="30"/>
        <rFont val="Calibri"/>
        <family val="2"/>
      </rPr>
      <t>interlocking concrete pavers of 60 mm thick</t>
    </r>
    <r>
      <rPr>
        <sz val="9"/>
        <color indexed="8"/>
        <rFont val="Calibri"/>
        <family val="2"/>
      </rPr>
      <t>, of any size, shape and colour considering 10% breakage area of paver block while removing same from position and replacing the same by new paver blocks having average crushing strength of not less than 40 N/mm² as per technical specifications and IS Code 15658:2006, placed on average compacted thickness of 25 mm well graded sand cushioning uniformly compacted with proper capacity mechanical compactor with required level, grade and camber etc. complete as specified and as directed by the Engineer.</t>
    </r>
  </si>
  <si>
    <t>80 mm thick unishape …  in Red (Terra Cotta), Black, Brown or any colour with pigment</t>
  </si>
  <si>
    <r>
      <t xml:space="preserve">Providing &amp; Fixing </t>
    </r>
    <r>
      <rPr>
        <b/>
        <sz val="9"/>
        <color indexed="30"/>
        <rFont val="Calibri"/>
        <family val="2"/>
      </rPr>
      <t>80 mm thick unishape grey cement concrete interlocking pavers</t>
    </r>
    <r>
      <rPr>
        <sz val="9"/>
        <color indexed="8"/>
        <rFont val="Calibri"/>
        <family val="2"/>
      </rPr>
      <t xml:space="preserve"> in the carriageway (monolithic-single layer precast concrete blocks) in Red (Terra Cotta), Black, Brown or any colour with pigment @ 3% by weight of cement having average crushing strength of not less than 50 N/mm² as per technical specifications and IS Code 15658:2006, placed on average compacted thickness of 25 mm well graded sand cushioning uniformly compacted with proper capacity mechanical compactor with required level, grade and camber etc. Complete as specified and as directed by the Engineer</t>
    </r>
  </si>
  <si>
    <t>60 mm thick unishape …  in Red (Terra Cotta), Black, Brown or any colour with pigment</t>
  </si>
  <si>
    <r>
      <t xml:space="preserve">Providing &amp; Fixing </t>
    </r>
    <r>
      <rPr>
        <b/>
        <sz val="9"/>
        <color indexed="30"/>
        <rFont val="Calibri"/>
        <family val="2"/>
      </rPr>
      <t>60 mm thick unishape grey cement concrete interlocking pavers</t>
    </r>
    <r>
      <rPr>
        <sz val="9"/>
        <color indexed="8"/>
        <rFont val="Calibri"/>
        <family val="2"/>
      </rPr>
      <t xml:space="preserve"> in the footpath with pigment @ 3% by weight of cement (monolithic-single layer precast concrete blocks manufactured in grey cement only) in Red ( Terra Cotta), Black, Brown or any colour having average crushing strength not less than 40 N/mm² as per technical specifications and IS Code 15658:2006, placed on average compacted thickness of 25 mm well graded sand cushioning uniformly compacted with proper capacity mechanical compactor with required level, grade and camber etc. complete as specified and as directed by the Engineer.</t>
    </r>
  </si>
  <si>
    <t>60 mm thick Lacquer coated (Reflective) … Paver Blocks</t>
  </si>
  <si>
    <r>
      <t xml:space="preserve">Providing &amp; fixing in the footpath, </t>
    </r>
    <r>
      <rPr>
        <b/>
        <sz val="9"/>
        <color indexed="30"/>
        <rFont val="Calibri"/>
        <family val="2"/>
      </rPr>
      <t>60 mm thick Lacquer coated (Reflective) interlocking grey cement concrete pavers</t>
    </r>
    <r>
      <rPr>
        <sz val="9"/>
        <color indexed="8"/>
        <rFont val="Calibri"/>
        <family val="2"/>
      </rPr>
      <t xml:space="preserve"> in Red ( Terra Cotta), Black, Brown, lemon yellow or any colour with vermeticular or any antiskid texture on top surface of approved pattern/ shape and colour having average crushing strength not less than 40 N/mm² manufactured in double layer precast concrete blocks as per technical specifications and IS CODE 15658:2006. The top layer of paver block should be 12 to 15 mm thick and consisting of cubical shape stone aggregate 8 mm size sieve 100% passing and retained on 4.75 mm size sieve, silica sand and with pure iron oxide ultra voilete stabilized pigment @ 5% by weight of cement and should be coated with lacquer having hard, high abrasive resistance and water repellent. The bottom layer should be 45 to 48 mm thick having 12 mm size sieve 100% passing aggregate as per technical specifications, placed on average compacted thickness of 25 mm well graded sand cushioning uniformly compacted with proper capacity mechanical compactor with required level, grade and camber etc. complete as specified and as directed by
the Engineer.</t>
    </r>
  </si>
  <si>
    <t>Road/Parking</t>
  </si>
  <si>
    <t>80 mm thick Lacquer coated (Reflective) … Paver Blocks</t>
  </si>
  <si>
    <r>
      <t xml:space="preserve">Providing &amp; fixing in the carriageway </t>
    </r>
    <r>
      <rPr>
        <b/>
        <sz val="9"/>
        <color indexed="30"/>
        <rFont val="Calibri"/>
        <family val="2"/>
      </rPr>
      <t>80 mm thick grey cement concrete Lacquer coated (Reflective) interlocking pavers</t>
    </r>
    <r>
      <rPr>
        <sz val="9"/>
        <color indexed="8"/>
        <rFont val="Calibri"/>
        <family val="2"/>
      </rPr>
      <t xml:space="preserve"> in Red (Terra Cotta), Lemon Yellow, Bright Yellow or any colour with vermeticular or any antiskid texture on top surface of approved pattern/ shape and colour having average crushing strength not less than 50 N/mm² manufactured in double layer precast concrete blocks as per technical specifications and IS CODE 15658:2006. The top layer of paver block should be 12 to 15 mm thick and consisting of cubical shape stone aggregate 8 mm sieve 100% passing and retained on 4.75 mm size sieve, silica sand and with pure iron oxide ultra voilete stabilized pigment @ 5% by weight of white cement and should be coated with lacquer having hard, high abrasive resistance and water repellent.The bottom layer should be 65 to 68 mm thick having 12 mm sieve 100% passing aggregate as per technical specifications, placed on average compacted thickness of 25 mm well graded sand cushioning uniformly compacted with proper capacity mechanical compactor with required level, grade and camber etc. complete as specified and as directed by the Engineer.</t>
    </r>
  </si>
  <si>
    <t>100 mm thick interlocking concrete unishape pavers</t>
  </si>
  <si>
    <r>
      <t xml:space="preserve">Providing &amp; fixing in the carriageway </t>
    </r>
    <r>
      <rPr>
        <b/>
        <sz val="9"/>
        <color indexed="30"/>
        <rFont val="Calibri"/>
        <family val="2"/>
      </rPr>
      <t>100 mm thick interlocking concrete unishape pavers</t>
    </r>
    <r>
      <rPr>
        <sz val="9"/>
        <color indexed="8"/>
        <rFont val="Calibri"/>
        <family val="2"/>
      </rPr>
      <t xml:space="preserve"> (monolithic- single layer precast concrete blocks) of grey cement coloured having average crushing strength not less than 50 N/mm² as per technical specification and IS CODE 15658:2006, placed on average compacted thickness of 25 mm well graded sand cushioning uniformly compacted with proper capacity mechanical compactor with required level, grade and camber etc. Complete as specified and as directed by the Engineer.</t>
    </r>
  </si>
  <si>
    <t>100 mm thick unishape …  in Red (Terra Cotta), Black, Brown or any colour with pigment</t>
  </si>
  <si>
    <r>
      <t>Providing &amp; Fixing in the carriageway</t>
    </r>
    <r>
      <rPr>
        <b/>
        <sz val="9"/>
        <color indexed="30"/>
        <rFont val="Calibri"/>
        <family val="2"/>
      </rPr>
      <t xml:space="preserve"> interlocking 100 mm thick grey cement concrete unishape pavers in Red</t>
    </r>
    <r>
      <rPr>
        <sz val="9"/>
        <color indexed="8"/>
        <rFont val="Calibri"/>
        <family val="2"/>
      </rPr>
      <t xml:space="preserve"> (Terra Cotta), Black, Brown or any colour unishape (monolithic-single layer precast concrete blocks) with pigment @ 3% by weight of cement having average crushing strength of not less than 50 N/mm² as per technical specifications and IS CODE 15658:2006, placed on average compacted thickness of 25 mm well graded sand cushioning uniformly compacted with proper capacity mechanical compactor with required level, grade and camber etc. complete as specified and as directed by the Engineer.</t>
    </r>
  </si>
  <si>
    <t>100 mm thick unishape …  in Red (Terra Cotta), Black, Brown or any colour with pigment (removing &amp; refixing)</t>
  </si>
  <si>
    <r>
      <rPr>
        <b/>
        <sz val="9"/>
        <color indexed="30"/>
        <rFont val="Calibri"/>
        <family val="2"/>
      </rPr>
      <t>Removing &amp; refixing interlocking concrete pavers of 100 mm thick</t>
    </r>
    <r>
      <rPr>
        <sz val="9"/>
        <color indexed="8"/>
        <rFont val="Calibri"/>
        <family val="2"/>
      </rPr>
      <t xml:space="preserve">, </t>
    </r>
    <r>
      <rPr>
        <b/>
        <sz val="9"/>
        <color indexed="30"/>
        <rFont val="Calibri"/>
        <family val="2"/>
      </rPr>
      <t>of any size, shape and colour</t>
    </r>
    <r>
      <rPr>
        <sz val="9"/>
        <color indexed="8"/>
        <rFont val="Calibri"/>
        <family val="2"/>
      </rPr>
      <t xml:space="preserve"> considering 10% breakage area of paver block while removing same from position and replacing the same by new paver blocks having average crushing strength not less than 50N/mm² as per technical specifications and IS CODE 15658:2006, placed on average compacted thickness of 25 mm well graded sand cushioning uniformly compacted with proper capacity mechanical compactor with required level, grade and camber etc. complete as specified and as directed by the Engineer.</t>
    </r>
  </si>
  <si>
    <t xml:space="preserve"> Concrete Pavers Block</t>
  </si>
  <si>
    <t>footpath 60mm thick lacquer … white cement pavers ... red (Terracotta) Black, Brown, Lemon Yellow or any colour</t>
  </si>
  <si>
    <r>
      <t xml:space="preserve">Providing &amp; fixing in the </t>
    </r>
    <r>
      <rPr>
        <b/>
        <sz val="9"/>
        <color indexed="30"/>
        <rFont val="Calibri"/>
        <family val="2"/>
      </rPr>
      <t>footpath, 60 mm thick Lacquer coated (Reflective) interlocking white cement concrete pavers</t>
    </r>
    <r>
      <rPr>
        <sz val="9"/>
        <color indexed="8"/>
        <rFont val="Calibri"/>
        <family val="2"/>
      </rPr>
      <t xml:space="preserve"> in red (Terracotta) Black, Brown, Lemon Yellow or any colour with vermeticular or any antiskid texture on top surface of approved pattern/ shape and colour having average crushing strength not less than 40 N/mm² as per technical specifications and IS CODE 15658:2006; manufactured in double layer precast concrete blocks. The top layer of paver block should be 12 to 15 mm thick and consisting of cubical shape stone aggregate 8 mm size sieve 100% passing and retained on 4.75 mm size sieve, silica sand and with pure iron oxide ultra violet stabilized pigment @ 5% by weight of white cement and should be coated with lacquer having hard, high abrasive resistance and water repellent. The bottom layer in grey cement should be 45 to 48 mm thick having 12mm size sieve 100% passing aggregates as per technical specifications, placed on average compacted thickness of 25 mm well graded sand cushioning uniformly compacted with proper capacity mechanical compactor with required level, grade and camber etc. complete as specified and as directed by the Engineer.</t>
    </r>
  </si>
  <si>
    <t>footpath 80mm thick lacquer … white cement pavers ... red (Terracotta) Black, Brown, Lemon Yellow or any colour</t>
  </si>
  <si>
    <r>
      <t>Providing &amp; fixing in the</t>
    </r>
    <r>
      <rPr>
        <b/>
        <sz val="9"/>
        <color indexed="30"/>
        <rFont val="Calibri"/>
        <family val="2"/>
      </rPr>
      <t xml:space="preserve"> footpath</t>
    </r>
    <r>
      <rPr>
        <sz val="9"/>
        <color indexed="8"/>
        <rFont val="Calibri"/>
        <family val="2"/>
      </rPr>
      <t>,</t>
    </r>
    <r>
      <rPr>
        <b/>
        <sz val="9"/>
        <color indexed="30"/>
        <rFont val="Calibri"/>
        <family val="2"/>
      </rPr>
      <t xml:space="preserve"> 80 mm thick Lacquer coated (Reflective) interlocking white cement concrete pavers</t>
    </r>
    <r>
      <rPr>
        <sz val="9"/>
        <color indexed="8"/>
        <rFont val="Calibri"/>
        <family val="2"/>
      </rPr>
      <t xml:space="preserve"> in red (Terra Cotta) Black, Brown, Lemon Yellow or any colour with vermeticular or any antiskid texture on top surface of approved pattern/ shape and colour having average crushing strength not less than 50 N/mm² as per technical specifications and IS CODE 15658:2006; manufactured in double layer precast concrete blocks. The top layer of paver block should be 12 to 15 mm thick and consisting of cubical shape stone aggregate 8 mm size sieve 100% passing and retained on 4.75 mm size sieve, silica sand and with pure iron oxide ultra violet stabilized pigment @ 5% by weight of white cement and should be coated with lacquer having hard, high abrasive resistance and water repellent. The bottom layer in grey cement should be 65 to 68 mm thick having 12 mm size sieve 100% passing aggregates as per technical specifications, placed on average compacted thickness of 25 mm well graded sand cushioning uniformly compacted with proper capacity mechanical compactor with required level, grade and camber etc. complete as specified and as directed by the Engineer.</t>
    </r>
  </si>
  <si>
    <t>60mm thick Began it in grey/Black colour with Stone texture</t>
  </si>
  <si>
    <r>
      <t>Providing &amp; fixing in the</t>
    </r>
    <r>
      <rPr>
        <b/>
        <sz val="9"/>
        <color indexed="30"/>
        <rFont val="Calibri"/>
        <family val="2"/>
      </rPr>
      <t xml:space="preserve"> footpath Interlocking concrete paver block 60mm thick Began it</t>
    </r>
    <r>
      <rPr>
        <sz val="9"/>
        <color indexed="8"/>
        <rFont val="Calibri"/>
        <family val="2"/>
      </rPr>
      <t xml:space="preserve"> in grey/Black colour with Stone texture on top surface of approved pattern/ shape and colour having average crushing strength not less than 40 N/mm² as per technical specifications and IS CODE 15658:2006; manufactured in double layer Interlocking concrete paver blocks Began it 12 to 15 mm thick and consisting of cubical shape Quartz stone aggregate 8 mm sieve 100% passing and retained on 4.75 mm size sieve, silica sand. The bottom layer should be 45 to 48 mm thick in grey cement having 12mm sieve 100% passing aggregates as per technical specifications, rested on average compacted thickness of 25 mm well graded sand cushioning uniformly compacted with proper capacity mechanical compactor with required level, grade and camber etc. complete as specified and as directed by the Engineer.</t>
    </r>
  </si>
  <si>
    <t xml:space="preserve">Concrete Paving Slabs </t>
  </si>
  <si>
    <t>footpath Concrete Paving Slabs (Flagstone) 400 X400 X60 mm thick</t>
  </si>
  <si>
    <r>
      <t>Providing &amp; fixing in the</t>
    </r>
    <r>
      <rPr>
        <b/>
        <sz val="9"/>
        <color indexed="30"/>
        <rFont val="Calibri"/>
        <family val="2"/>
      </rPr>
      <t xml:space="preserve"> footpath Concrete Paving Slabs (Flagstone) 400 X400 X60 mm thick</t>
    </r>
    <r>
      <rPr>
        <sz val="9"/>
        <color indexed="8"/>
        <rFont val="Calibri"/>
        <family val="2"/>
      </rPr>
      <t xml:space="preserve"> or any approved size in grey or any specified colour with shot blasted texture or any approved texture on top surface of approved pattern/ shape and colour having average crushing strength not less than 40 N/mm² as per technical specifications and IS CODE 15658:2006; manufactured in double layer precast concrete Paving Slabs (Flagstone) 12 to 15 mm thick and consisting of cubical shape Quartz stone aggregate 8 mm sieve 100% passing and retained on 4.75 mm size sieve, silica sand .The bottom layer should be 45 to 48 mm thick in grey cement having 12mm sieve 100% passing aggregates as per technical specifications, rested on average compacted thickness of 25 mm well graded sand cushioning uniformly compacted with proper capacity mechanical compactor with required level, grade and camber etc. complete as specified and as directed by the Engineer.</t>
    </r>
  </si>
  <si>
    <t>Concrete Paver blocks</t>
  </si>
  <si>
    <t>footpath Concrete Paver blocks 200 X200X60 mm thick</t>
  </si>
  <si>
    <r>
      <t>Providing &amp; fixing in the</t>
    </r>
    <r>
      <rPr>
        <b/>
        <sz val="9"/>
        <color indexed="30"/>
        <rFont val="Calibri"/>
        <family val="2"/>
      </rPr>
      <t xml:space="preserve"> footpath Concrete Paver blocks 200 X200X60 mm thick</t>
    </r>
    <r>
      <rPr>
        <sz val="9"/>
        <color indexed="8"/>
        <rFont val="Calibri"/>
        <family val="2"/>
      </rPr>
      <t xml:space="preserve"> or any approved size in grey or any specified colour with shot blasted texture or any approved texture on top surface of approved pattern/ shape and colour having average crushing strength not less than 40 N/mm² as per technical specifications and IS CODE 15658:2006; manufactured in double layer precast concrete Paver blocks 12 to 15 mm thick in top layer and consisting of cubical shape Quartz stone aggregate 8 mm sieve 100% passing and retain on 4.75mm size sieve, silica sand. The bottom layer should be 45 to 48 mm thick in grey cement having 12 mm sieve 100% passing aggregates as per technical specifications, rested on average compacted thickness 25 mm well graded sand cushioning uniformly compacted with proper capacity mechanical compactor with required level, grade and camber etc. complete as specified and as directed by the Engineer.</t>
    </r>
  </si>
  <si>
    <t xml:space="preserve"> cement concrete pavers </t>
  </si>
  <si>
    <t xml:space="preserve">60 mm thick Heritage paver interlocking white cement concrete pavers </t>
  </si>
  <si>
    <r>
      <t xml:space="preserve">Providing &amp; fixing in the </t>
    </r>
    <r>
      <rPr>
        <b/>
        <sz val="9"/>
        <color indexed="30"/>
        <rFont val="Calibri"/>
        <family val="2"/>
      </rPr>
      <t>carriageway/footpath, 60 mm thick Heritage paver interlocking white cement concrete pavers</t>
    </r>
    <r>
      <rPr>
        <sz val="9"/>
        <color indexed="8"/>
        <rFont val="Calibri"/>
        <family val="2"/>
      </rPr>
      <t xml:space="preserve"> in red (terra Cotta), black, brown, lemon colour with vermeticular or any antiskid texture on top surface of approved pattern/ shape and colour, having average crushing strength not less than 40 N/mm² as per technical specifications and IS CODE15658:2006; manufactured in double layer precast concrete blocks the top layer of paver block should be 12 to 15 mm thick and consisting of cubical shape stone aggregate 8mm sieve 100% passing and retained on 4.75 mm size sieve, silica sand and with pure iron oxide ultra violet stabilized pigment @ 5% by weight of cement. The bottom layer should be 45 to 48 mm thick in grey cement having 12 mm sieve 100% passing aggregates as per technical specifications, rested on average compacted thickness of 25 mm well graded sand cushioning uniformly compacted with proper capacity mechanical compactor with required level, grade and camber etc. complete as specified and as directed by the Engineer.</t>
    </r>
  </si>
  <si>
    <t xml:space="preserve">cement concrete pavers </t>
  </si>
  <si>
    <t xml:space="preserve">80 mm thick Heritage paver interlocking white cement concrete pavers </t>
  </si>
  <si>
    <r>
      <t xml:space="preserve">Providing &amp; fixing in the </t>
    </r>
    <r>
      <rPr>
        <b/>
        <sz val="9"/>
        <color indexed="30"/>
        <rFont val="Calibri"/>
        <family val="2"/>
      </rPr>
      <t>carriageway, 80 mm thick Heritage paver interlocking white cement concrete pavers in red</t>
    </r>
    <r>
      <rPr>
        <sz val="9"/>
        <color indexed="8"/>
        <rFont val="Calibri"/>
        <family val="2"/>
      </rPr>
      <t xml:space="preserve"> (terra Cotta), black, brown, lemon colour with vermeticular or any antiskid texture on top surface of approved pattern/shape and colour having average crushing strength not less than 50 N/mm² as per technical specifications and IS CODE 15658:2006; manufactured in double layer precast concrete blocks the top layer of paver block should be 12 to 15 mm thick and consisting of cubical shape stone aggregate 8 mm sieve 100% passing and retain on 4.75 mm size sieve, silica sand and with pure iron oxide ultra violet stabilized pigment @ 5% by weight of cement. The bottom layer should be 65 to 68 mm thick in grey cement having 12 mm sieve 100% passing aggregates as per technical specifications rested on average compacted thickness of 25 mm well graded sand cushioning uniformly compacted with proper capacity mechanical compactor with required level, grade and camber etc. complete as specified and as directed by the Engineer.</t>
    </r>
  </si>
  <si>
    <t>Kota stone flooring</t>
  </si>
  <si>
    <t>25mm thick Kota stone flooring</t>
  </si>
  <si>
    <r>
      <rPr>
        <b/>
        <sz val="9"/>
        <color indexed="30"/>
        <rFont val="Calibri"/>
        <family val="2"/>
      </rPr>
      <t>laying machine cut, machine polished approved 25mm thick Kota stone flooring</t>
    </r>
    <r>
      <rPr>
        <sz val="9"/>
        <color indexed="8"/>
        <rFont val="Calibri"/>
        <family val="2"/>
      </rPr>
      <t xml:space="preserve">,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t>
    </r>
  </si>
  <si>
    <t xml:space="preserve"> wide 25mm thick Kota stone</t>
  </si>
  <si>
    <r>
      <rPr>
        <b/>
        <sz val="9"/>
        <color indexed="30"/>
        <rFont val="Calibri"/>
        <family val="2"/>
      </rPr>
      <t>25mm thick Kota stone</t>
    </r>
    <r>
      <rPr>
        <sz val="9"/>
        <color indexed="8"/>
        <rFont val="Calibri"/>
        <family val="2"/>
      </rPr>
      <t xml:space="preserve"> of approved quality, colour, shade to treads, machine cut, machine polished; in one piece to full length of step. Treads are to be rounded at front and sides and all exposed edges machine polished. Further treads to have 2 nos. 6 x 3mm grooves on top at front or as detailed in drawing. Treads to be laid over well vibrated, compacted cement concrete screed of mix 1:2:4 (1 cement : 2 sand : 4 aggregate 12.5 mm) cement concrete screed using approved quality compatible adhesive (Bal / Laticrete or equivalent). Joints to be well cleaned and grouted with matching colour approved quality polymer based readymade grout, curing, cleaning, polishing, protecting till handing over etc., at all levels and locations,  complete to the entire satisfaction of the PM. </t>
    </r>
  </si>
  <si>
    <t>Fixing 290mm wide 25mm thick Kota stone</t>
  </si>
  <si>
    <r>
      <t>Fixing</t>
    </r>
    <r>
      <rPr>
        <b/>
        <sz val="9"/>
        <color indexed="30"/>
        <rFont val="Calibri"/>
        <family val="2"/>
      </rPr>
      <t xml:space="preserve"> 25mm thick Kota stone of approved quality</t>
    </r>
    <r>
      <rPr>
        <sz val="9"/>
        <color indexed="8"/>
        <rFont val="Calibri"/>
        <family val="2"/>
      </rPr>
      <t xml:space="preserve">, colour and shade for risers, machine cut and machine polished to full length of step in one piece or as directed as detailed in drawing. Stone fixed with approved compatible adhesive (Bal / Laticrete or equivalent approved) over plastered surface. Joints are well cleaned grouted with matching colour approved quality polymer based readymade grout, curing, machine, cleaned and where specified or shown in drawing exposed edge of stone rounded / chamfered and polished etc., at all levels and locations complete to the entire satisfaction of the PM. Location : Common Staircases.  </t>
    </r>
  </si>
  <si>
    <t>Skirting</t>
  </si>
  <si>
    <t xml:space="preserve"> Kota Stone skirting</t>
  </si>
  <si>
    <t>100mm high and 25mm thick, Kota Stone skirting</t>
  </si>
  <si>
    <r>
      <t>Fixing 100mm high and 25mm thick approved machine cut,</t>
    </r>
    <r>
      <rPr>
        <b/>
        <sz val="9"/>
        <color indexed="30"/>
        <rFont val="Calibri"/>
        <family val="2"/>
      </rPr>
      <t xml:space="preserve"> machine polished Kota Stone skirting</t>
    </r>
    <r>
      <rPr>
        <sz val="9"/>
        <color indexed="8"/>
        <rFont val="Calibri"/>
        <family val="2"/>
      </rPr>
      <t xml:space="preserve"> of uniform shade as detailed in drawing. Stone fixed over plastered surface with approved compatible adhesive (Bal / Laticrete or equivalent approved) to correct line, level and plumb. Joints are well cleaned grouted with matching colour approved quality polymer based readymade grout, curing, cleaned and where specified or shown in drawing exposed faces / edge of stone rounded / chamfered and polished etc., at all levels and locations. complete to the entire satisfaction of the PM. </t>
    </r>
  </si>
  <si>
    <t>9.26.1</t>
  </si>
  <si>
    <t>Common Staircases</t>
  </si>
  <si>
    <t>9.26.2</t>
  </si>
  <si>
    <t>-Do- as per Item No. 9.5 above but for inclined skirting parallel to staircase waist slab.</t>
  </si>
  <si>
    <t>Strip</t>
  </si>
  <si>
    <t>Kota Strip in Ramp -150mm</t>
  </si>
  <si>
    <r>
      <t xml:space="preserve"> CP128;P&amp;L  </t>
    </r>
    <r>
      <rPr>
        <b/>
        <sz val="9"/>
        <color indexed="30"/>
        <rFont val="Calibri"/>
        <family val="2"/>
      </rPr>
      <t>Kota Strip in Ramp,-150mm</t>
    </r>
    <r>
      <rPr>
        <sz val="9"/>
        <color indexed="8"/>
        <rFont val="Calibri"/>
        <family val="2"/>
      </rPr>
      <t>.wide Providing  and fixing  20-25mm thick 150mm wide Kota stone strip in ramp, including cost of 20-30mm thick cement bedding, mirror polishing, making V-Grooves, matching colour pigments in joints etc. complete as directed by Engineer-in-charge.</t>
    </r>
  </si>
  <si>
    <t>9.27.A</t>
  </si>
  <si>
    <t>Kota Strip in Ramp -100mm</t>
  </si>
  <si>
    <t>Kota Strip in Ramp -100mm - BOH AREA.</t>
  </si>
  <si>
    <t>Rough Kota stone</t>
  </si>
  <si>
    <r>
      <t>Providing and laying</t>
    </r>
    <r>
      <rPr>
        <b/>
        <sz val="9"/>
        <color indexed="30"/>
        <rFont val="Calibri"/>
        <family val="2"/>
      </rPr>
      <t xml:space="preserve"> rough Kota stone tiles 25 mm to 30 mm thick</t>
    </r>
    <r>
      <rPr>
        <sz val="9"/>
        <color indexed="8"/>
        <rFont val="Calibri"/>
        <family val="2"/>
      </rPr>
      <t xml:space="preserve"> of an approved quality and size for paving / flooring including cement mortar bedding of 25 mm thick in 1:4 proportion, cement float, pointing in cement mortar 1:3, cutting, dressing, levelling, jointing, pointing, curing, finishing etc. complete as directed by Engineer In Charge.</t>
    </r>
  </si>
  <si>
    <t>Marble stone flooring.</t>
  </si>
  <si>
    <t>19mm thick Marble stone flooring.</t>
  </si>
  <si>
    <r>
      <t xml:space="preserve">Laying 19mm thick machine cut, machine polished </t>
    </r>
    <r>
      <rPr>
        <b/>
        <sz val="9"/>
        <color indexed="30"/>
        <rFont val="Calibri"/>
        <family val="2"/>
      </rPr>
      <t>Marble stone flooring</t>
    </r>
    <r>
      <rPr>
        <sz val="9"/>
        <color indexed="8"/>
        <rFont val="Calibri"/>
        <family val="2"/>
      </rPr>
      <t xml:space="preserve"> of approved quality, colour, shade and pattern, laid in pattern and sizes as shown in drawing. using approved quality compatible adhesive (Kerakoll / Bal / Laticrete or equivalent). Joints to be well cleaned and grouted with matching colour approved quality polymer based readymade grout, curing, machine polishing, cleaning, protecting till handing over etc. to required line, level, etc., at all levels and locations, complete to the entire satisfaction of the PM.</t>
    </r>
    <r>
      <rPr>
        <b/>
        <sz val="9"/>
        <color indexed="30"/>
        <rFont val="Calibri"/>
        <family val="2"/>
      </rPr>
      <t xml:space="preserve"> Location : Internal Staircases.</t>
    </r>
    <r>
      <rPr>
        <sz val="9"/>
        <color indexed="8"/>
        <rFont val="Calibri"/>
        <family val="2"/>
      </rPr>
      <t xml:space="preserve">  (Supply of Marble through Part D - Provisional Sum of Supplies)</t>
    </r>
  </si>
  <si>
    <t>Marble stone skirting.</t>
  </si>
  <si>
    <t>Imported Marble stone skirting.</t>
  </si>
  <si>
    <r>
      <t>Supply and fixing Imported</t>
    </r>
    <r>
      <rPr>
        <b/>
        <sz val="9"/>
        <color indexed="30"/>
        <rFont val="Calibri"/>
        <family val="2"/>
      </rPr>
      <t xml:space="preserve"> Marble stone skirting</t>
    </r>
    <r>
      <rPr>
        <sz val="9"/>
        <color indexed="8"/>
        <rFont val="Calibri"/>
        <family val="2"/>
      </rPr>
      <t xml:space="preserve">, at all levels and locations including shifting of materials from stores to work location, by approved compatible adhesive (Bal / Laticrete or equivalent approved) to correct line, level and plumb. Joints are well cleaned grouted with matching colour readymade approved grout, curing, machine polished where required cleaned. Further where specified or shown in drawing exposed edge of stone rounded / chamfered and mirror polished etc. complete to the entire satisfaction of the PM. </t>
    </r>
    <r>
      <rPr>
        <b/>
        <sz val="11"/>
        <color indexed="30"/>
        <rFont val="Calibri"/>
        <family val="2"/>
      </rPr>
      <t/>
    </r>
  </si>
  <si>
    <t>100mm high Imported Marble stone skirting.</t>
  </si>
  <si>
    <r>
      <t xml:space="preserve">Fixing of 100mm </t>
    </r>
    <r>
      <rPr>
        <b/>
        <sz val="9"/>
        <color indexed="30"/>
        <rFont val="Calibri"/>
        <family val="2"/>
      </rPr>
      <t>high Imported</t>
    </r>
    <r>
      <rPr>
        <sz val="9"/>
        <color indexed="8"/>
        <rFont val="Calibri"/>
        <family val="2"/>
      </rPr>
      <t xml:space="preserve"> </t>
    </r>
    <r>
      <rPr>
        <b/>
        <sz val="9"/>
        <color indexed="30"/>
        <rFont val="Calibri"/>
        <family val="2"/>
      </rPr>
      <t>Marble stone skirting</t>
    </r>
    <r>
      <rPr>
        <sz val="9"/>
        <color indexed="8"/>
        <rFont val="Calibri"/>
        <family val="2"/>
      </rPr>
      <t xml:space="preserve">, at all levels and locations including shifting of materials from stores to work location, by approved compatible adhesive (Bal / Laticrete or equivalent approved) to correct line, level and plumb. Joints are well cleaned grouted with matching colour readymade approved grout, curing, machine polished where required cleaned. Further where specified or shown in drawing exposed edge of stone rounded / chamfered and mirror polished etc. complete to the entire satisfaction of the PM. </t>
    </r>
    <r>
      <rPr>
        <b/>
        <sz val="9"/>
        <color indexed="30"/>
        <rFont val="Calibri"/>
        <family val="2"/>
      </rPr>
      <t>Location : Internal Staircases - 100mm high Imported Marble skirting on Waist slab</t>
    </r>
    <r>
      <rPr>
        <sz val="9"/>
        <color indexed="8"/>
        <rFont val="Calibri"/>
        <family val="2"/>
      </rPr>
      <t xml:space="preserve"> (Supply of Marble through Part D - Provisional Sum of Supplies)</t>
    </r>
  </si>
  <si>
    <t xml:space="preserve">Marble stone flooring </t>
  </si>
  <si>
    <t xml:space="preserve"> polished  Marble stone flooring </t>
  </si>
  <si>
    <r>
      <t xml:space="preserve"> Supply &amp; Laying machine cut, machine polished </t>
    </r>
    <r>
      <rPr>
        <b/>
        <sz val="9"/>
        <color indexed="30"/>
        <rFont val="Calibri"/>
        <family val="2"/>
      </rPr>
      <t xml:space="preserve">Marble stone flooring </t>
    </r>
    <r>
      <rPr>
        <sz val="9"/>
        <color indexed="8"/>
        <rFont val="Calibri"/>
        <family val="2"/>
      </rPr>
      <t xml:space="preserve">of approved quality, colour, shade and pattern, laid in pattern and sizes as shown in drawing.  using approved quality compatible adhesive (Kerakoll / Bal / Laticrete or equivalent). Joints to be well cleaned and grouted with matching colour approved quality polymer based readymade grout, curing, machine polishing, cleaning, protecting till handing over etc. to required line, level, etc, at all levels and locations, complete to the entire satisfaction of the PM. </t>
    </r>
    <r>
      <rPr>
        <b/>
        <sz val="11"/>
        <color indexed="30"/>
        <rFont val="Calibri"/>
        <family val="2"/>
      </rPr>
      <t/>
    </r>
  </si>
  <si>
    <t>Marble stone Riser.</t>
  </si>
  <si>
    <t>Imported  Marble stone Riser.</t>
  </si>
  <si>
    <r>
      <t xml:space="preserve">Fixing of Imported </t>
    </r>
    <r>
      <rPr>
        <b/>
        <sz val="9"/>
        <color indexed="30"/>
        <rFont val="Calibri"/>
        <family val="2"/>
      </rPr>
      <t>Marble stone Riser</t>
    </r>
    <r>
      <rPr>
        <sz val="9"/>
        <color indexed="8"/>
        <rFont val="Calibri"/>
        <family val="2"/>
      </rPr>
      <t xml:space="preserve">, at all levels and locations including shifting of materials from stores to work location, by approved compatible adhesive (Bal / Laticrete or equivalent approved) to correct line, level and plumb. Joints are well cleaned grouted with matching colour readymade approved grout, curing, machine polished where required cleaned. Further where specified or shown in drawing exposed edge of stone rounded / chamfered and mirror polished etc. complete to the entire satisfaction of the PM.. </t>
    </r>
    <r>
      <rPr>
        <b/>
        <sz val="9"/>
        <color indexed="30"/>
        <rFont val="Calibri"/>
        <family val="2"/>
      </rPr>
      <t>Location : Internal Staircases - Imported Marble 148mm wide Riser</t>
    </r>
    <r>
      <rPr>
        <sz val="9"/>
        <color indexed="8"/>
        <rFont val="Calibri"/>
        <family val="2"/>
      </rPr>
      <t xml:space="preserve"> (Supply of Marble through Part D - Provisional Sum of Supplies).</t>
    </r>
  </si>
  <si>
    <t>Marble stone Flooring</t>
  </si>
  <si>
    <t>Imported Marble stone Flooring</t>
  </si>
  <si>
    <r>
      <t>Laying Imported</t>
    </r>
    <r>
      <rPr>
        <b/>
        <sz val="9"/>
        <color indexed="30"/>
        <rFont val="Calibri"/>
        <family val="2"/>
      </rPr>
      <t xml:space="preserve"> Marble stone flooring</t>
    </r>
    <r>
      <rPr>
        <sz val="9"/>
        <color indexed="8"/>
        <rFont val="Calibri"/>
        <family val="2"/>
      </rPr>
      <t xml:space="preserve">, at all levels and locations including shifting of materials from stores to work location, over well vibrated, compacted screed (paid separately) using approved quality compatible adhesive (Kerakoll / Bal / Laticrete or equivalent). Joints to be well cleaned and grouted with matching colour approved quality polymer based readymade grout, curing, machine polishing, cleaning, protecting till handing over etc. to required line, level, etc. complete to the entire satisfaction of the PM. </t>
    </r>
  </si>
  <si>
    <t>pre polished Marble Stone</t>
  </si>
  <si>
    <t>20mm average thick pre polished</t>
  </si>
  <si>
    <r>
      <rPr>
        <b/>
        <sz val="9"/>
        <color indexed="30"/>
        <rFont val="Calibri"/>
        <family val="2"/>
      </rPr>
      <t>Laying 20mm average thick pre polished</t>
    </r>
    <r>
      <rPr>
        <sz val="9"/>
        <color indexed="8"/>
        <rFont val="Calibri"/>
        <family val="2"/>
      </rPr>
      <t xml:space="preserve"> and finished marble stone laid over an average 20 mm thick cement mortar 1:4 with a layer of grey cement slurry topping. Stone joints shall be pointed using Epoxy grout to match floor. Visible stone edges shall be rounded off (bull nosing)  as shown on the drawing. Location: Toilet Ledge Wall - 150mm </t>
    </r>
  </si>
  <si>
    <t xml:space="preserve">Providing and laying POP on  vitrified    flooring    for  protecting     the tiles   Including    cleaning and laying polythene paper above tile.      </t>
  </si>
  <si>
    <t>9.37.1</t>
  </si>
  <si>
    <t xml:space="preserve"> Tile size of 800 x 800mm </t>
  </si>
  <si>
    <t>9.37.1.a</t>
  </si>
  <si>
    <r>
      <rPr>
        <b/>
        <sz val="9"/>
        <color indexed="30"/>
        <rFont val="Calibri"/>
        <family val="2"/>
      </rPr>
      <t>glazed vitrified tiles</t>
    </r>
    <r>
      <rPr>
        <sz val="9"/>
        <color indexed="8"/>
        <rFont val="Calibri"/>
        <family val="2"/>
      </rPr>
      <t xml:space="preserve"> of Size  800mm x 800mm </t>
    </r>
  </si>
  <si>
    <t>9.37.1.b</t>
  </si>
  <si>
    <r>
      <rPr>
        <b/>
        <sz val="9"/>
        <color indexed="30"/>
        <rFont val="Calibri"/>
        <family val="2"/>
      </rPr>
      <t xml:space="preserve">Anti Skid Vitrified Tile </t>
    </r>
    <r>
      <rPr>
        <sz val="9"/>
        <color indexed="8"/>
        <rFont val="Calibri"/>
        <family val="2"/>
      </rPr>
      <t>Flooring 800 x 800mm</t>
    </r>
  </si>
  <si>
    <t>9.37.2</t>
  </si>
  <si>
    <t xml:space="preserve"> Tile size of 600 x 600mm </t>
  </si>
  <si>
    <t>9.37.2.a</t>
  </si>
  <si>
    <r>
      <rPr>
        <b/>
        <sz val="9"/>
        <color indexed="30"/>
        <rFont val="Calibri"/>
        <family val="2"/>
      </rPr>
      <t xml:space="preserve">glazed vitrified tiles </t>
    </r>
    <r>
      <rPr>
        <sz val="9"/>
        <color indexed="8"/>
        <rFont val="Calibri"/>
        <family val="2"/>
      </rPr>
      <t xml:space="preserve">of Size  600mm x 600mm </t>
    </r>
  </si>
  <si>
    <t>9.37.2.b</t>
  </si>
  <si>
    <t xml:space="preserve"> Off WhiteTile, size of 600 x 600mm </t>
  </si>
  <si>
    <t>9.37.2.c</t>
  </si>
  <si>
    <t xml:space="preserve"> Grey Tile, size of 600 x 600mm </t>
  </si>
  <si>
    <t>9.37.3</t>
  </si>
  <si>
    <t xml:space="preserve"> Tile size of 300 x 300mm </t>
  </si>
  <si>
    <t>9.37.3.a</t>
  </si>
  <si>
    <r>
      <rPr>
        <b/>
        <sz val="9"/>
        <color indexed="30"/>
        <rFont val="Calibri"/>
        <family val="2"/>
      </rPr>
      <t xml:space="preserve">glazed vitrified tiles </t>
    </r>
    <r>
      <rPr>
        <sz val="9"/>
        <color indexed="8"/>
        <rFont val="Calibri"/>
        <family val="2"/>
      </rPr>
      <t xml:space="preserve">of Size  300mm x 300mm </t>
    </r>
  </si>
  <si>
    <t>9.37.3.b</t>
  </si>
  <si>
    <r>
      <rPr>
        <b/>
        <sz val="9"/>
        <color indexed="30"/>
        <rFont val="Calibri"/>
        <family val="2"/>
      </rPr>
      <t>Anti Skid Vitrified Tile</t>
    </r>
    <r>
      <rPr>
        <sz val="9"/>
        <color indexed="8"/>
        <rFont val="Calibri"/>
        <family val="2"/>
      </rPr>
      <t xml:space="preserve"> Flooring 300 x 300mm</t>
    </r>
  </si>
  <si>
    <t>vitrified tile flooring</t>
  </si>
  <si>
    <t xml:space="preserve"> Pattern vitrified tile flooring</t>
  </si>
  <si>
    <r>
      <rPr>
        <sz val="9"/>
        <rFont val="Calibri"/>
        <family val="2"/>
      </rPr>
      <t xml:space="preserve">Providing and Fixing appvd </t>
    </r>
    <r>
      <rPr>
        <b/>
        <sz val="9"/>
        <color indexed="30"/>
        <rFont val="Calibri"/>
        <family val="2"/>
      </rPr>
      <t>8"x8" Pattern vitrified tile flooring</t>
    </r>
    <r>
      <rPr>
        <sz val="9"/>
        <rFont val="Calibri"/>
        <family val="2"/>
      </rPr>
      <t xml:space="preserve"> with roff cement bedding of appvd proportions  as per the design &amp;  specifications. Joints to be filled properly with pigmented cement / epoxy grouts matching the tile. Flooring should be fixed in proper plumb line. Job to include cost of labour, material, cartage, loading, unloading, cutting, fixing and grouting.</t>
    </r>
  </si>
  <si>
    <t xml:space="preserve"> Vitrified tile Skirting,</t>
  </si>
  <si>
    <t>9.39.1</t>
  </si>
  <si>
    <t>8mm thick</t>
  </si>
  <si>
    <t>For 8mm Thk</t>
  </si>
  <si>
    <t>9.39.1.a</t>
  </si>
  <si>
    <r>
      <rPr>
        <b/>
        <sz val="9"/>
        <color indexed="30"/>
        <rFont val="Calibri"/>
        <family val="2"/>
      </rPr>
      <t xml:space="preserve"> glazed vitrified tiles</t>
    </r>
    <r>
      <rPr>
        <sz val="9"/>
        <color indexed="8"/>
        <rFont val="Calibri"/>
        <family val="2"/>
      </rPr>
      <t xml:space="preserve"> for height upto </t>
    </r>
    <r>
      <rPr>
        <b/>
        <sz val="9"/>
        <color indexed="30"/>
        <rFont val="Calibri"/>
        <family val="2"/>
      </rPr>
      <t>150mm</t>
    </r>
    <r>
      <rPr>
        <sz val="9"/>
        <color indexed="8"/>
        <rFont val="Calibri"/>
        <family val="2"/>
      </rPr>
      <t xml:space="preserve"> of 8mm Thk</t>
    </r>
  </si>
  <si>
    <t>9.39.1.b</t>
  </si>
  <si>
    <r>
      <rPr>
        <b/>
        <sz val="9"/>
        <color indexed="30"/>
        <rFont val="Calibri"/>
        <family val="2"/>
      </rPr>
      <t xml:space="preserve"> glazed vitrified tiles </t>
    </r>
    <r>
      <rPr>
        <sz val="9"/>
        <color indexed="8"/>
        <rFont val="Calibri"/>
        <family val="2"/>
      </rPr>
      <t xml:space="preserve">for height upto </t>
    </r>
    <r>
      <rPr>
        <b/>
        <sz val="9"/>
        <color indexed="30"/>
        <rFont val="Calibri"/>
        <family val="2"/>
      </rPr>
      <t>300mm</t>
    </r>
    <r>
      <rPr>
        <sz val="9"/>
        <color indexed="8"/>
        <rFont val="Calibri"/>
        <family val="2"/>
      </rPr>
      <t xml:space="preserve"> of 8mm Thk</t>
    </r>
  </si>
  <si>
    <t>9.39.1.c</t>
  </si>
  <si>
    <r>
      <rPr>
        <b/>
        <sz val="9"/>
        <color indexed="30"/>
        <rFont val="Calibri"/>
        <family val="2"/>
      </rPr>
      <t>antiskid / matt vitrified tiles</t>
    </r>
    <r>
      <rPr>
        <sz val="9"/>
        <color indexed="8"/>
        <rFont val="Calibri"/>
        <family val="2"/>
      </rPr>
      <t xml:space="preserve"> for height upto </t>
    </r>
    <r>
      <rPr>
        <b/>
        <sz val="9"/>
        <color indexed="30"/>
        <rFont val="Calibri"/>
        <family val="2"/>
      </rPr>
      <t xml:space="preserve">150mm </t>
    </r>
    <r>
      <rPr>
        <sz val="9"/>
        <color indexed="8"/>
        <rFont val="Calibri"/>
        <family val="2"/>
      </rPr>
      <t>of 8mm Thk</t>
    </r>
  </si>
  <si>
    <t>9.39.1.d</t>
  </si>
  <si>
    <r>
      <rPr>
        <b/>
        <sz val="9"/>
        <color indexed="30"/>
        <rFont val="Calibri"/>
        <family val="2"/>
      </rPr>
      <t>antiskid / matt vitrified tiles</t>
    </r>
    <r>
      <rPr>
        <sz val="9"/>
        <color indexed="8"/>
        <rFont val="Calibri"/>
        <family val="2"/>
      </rPr>
      <t xml:space="preserve"> for height upto </t>
    </r>
    <r>
      <rPr>
        <b/>
        <sz val="9"/>
        <color indexed="30"/>
        <rFont val="Calibri"/>
        <family val="2"/>
      </rPr>
      <t>300mm</t>
    </r>
    <r>
      <rPr>
        <sz val="9"/>
        <color indexed="8"/>
        <rFont val="Calibri"/>
        <family val="2"/>
      </rPr>
      <t xml:space="preserve"> of 8mm Thk</t>
    </r>
  </si>
  <si>
    <t>9.39.2</t>
  </si>
  <si>
    <t>10mm thick</t>
  </si>
  <si>
    <t>For 10mm Thk</t>
  </si>
  <si>
    <t>9.39.2.a</t>
  </si>
  <si>
    <r>
      <rPr>
        <b/>
        <sz val="9"/>
        <color indexed="30"/>
        <rFont val="Calibri"/>
        <family val="2"/>
      </rPr>
      <t xml:space="preserve"> glazed vitrified tiles</t>
    </r>
    <r>
      <rPr>
        <sz val="9"/>
        <color indexed="8"/>
        <rFont val="Calibri"/>
        <family val="2"/>
      </rPr>
      <t xml:space="preserve"> for height upto </t>
    </r>
    <r>
      <rPr>
        <b/>
        <sz val="9"/>
        <color indexed="30"/>
        <rFont val="Calibri"/>
        <family val="2"/>
      </rPr>
      <t>150mm</t>
    </r>
    <r>
      <rPr>
        <sz val="9"/>
        <color indexed="8"/>
        <rFont val="Calibri"/>
        <family val="2"/>
      </rPr>
      <t xml:space="preserve"> of 10mm Thk</t>
    </r>
  </si>
  <si>
    <t>9.39.2.b</t>
  </si>
  <si>
    <r>
      <rPr>
        <b/>
        <sz val="9"/>
        <color indexed="30"/>
        <rFont val="Calibri"/>
        <family val="2"/>
      </rPr>
      <t xml:space="preserve"> glazed vitrified tiles </t>
    </r>
    <r>
      <rPr>
        <sz val="9"/>
        <color indexed="8"/>
        <rFont val="Calibri"/>
        <family val="2"/>
      </rPr>
      <t xml:space="preserve">for height upto </t>
    </r>
    <r>
      <rPr>
        <b/>
        <sz val="9"/>
        <color indexed="30"/>
        <rFont val="Calibri"/>
        <family val="2"/>
      </rPr>
      <t>300mm</t>
    </r>
    <r>
      <rPr>
        <sz val="9"/>
        <color indexed="8"/>
        <rFont val="Calibri"/>
        <family val="2"/>
      </rPr>
      <t xml:space="preserve"> of 10mm Thk</t>
    </r>
  </si>
  <si>
    <t>9.39.2.c</t>
  </si>
  <si>
    <t>antiskid / matt vitrified tiles for height upto 150mm of 10mm Thk</t>
  </si>
  <si>
    <t>9.39.2.d</t>
  </si>
  <si>
    <r>
      <rPr>
        <b/>
        <sz val="9"/>
        <color indexed="30"/>
        <rFont val="Calibri"/>
        <family val="2"/>
      </rPr>
      <t>antiskid / matt vitrified tiles</t>
    </r>
    <r>
      <rPr>
        <sz val="9"/>
        <color indexed="8"/>
        <rFont val="Calibri"/>
        <family val="2"/>
      </rPr>
      <t xml:space="preserve"> for height upto </t>
    </r>
    <r>
      <rPr>
        <b/>
        <sz val="9"/>
        <color indexed="30"/>
        <rFont val="Calibri"/>
        <family val="2"/>
      </rPr>
      <t>300mm</t>
    </r>
    <r>
      <rPr>
        <sz val="9"/>
        <color indexed="8"/>
        <rFont val="Calibri"/>
        <family val="2"/>
      </rPr>
      <t xml:space="preserve"> of 10mm Thk</t>
    </r>
  </si>
  <si>
    <t>9.39.2.e</t>
  </si>
  <si>
    <t>Counter</t>
  </si>
  <si>
    <t>granite Slab</t>
  </si>
  <si>
    <t>20mm thick Prefinished and polished granite</t>
  </si>
  <si>
    <r>
      <rPr>
        <b/>
        <sz val="9"/>
        <color indexed="30"/>
        <rFont val="Calibri"/>
        <family val="2"/>
      </rPr>
      <t>Fixing in position 20mm thick Prefinished and polished granite</t>
    </r>
    <r>
      <rPr>
        <sz val="9"/>
        <color indexed="8"/>
        <rFont val="Calibri"/>
        <family val="2"/>
      </rPr>
      <t xml:space="preserve"> including providing opening,  nosing at the visible edges and cut edges. Granite shall be fixed above the 25mm thick cudappa slab using adhesive of approved make. 50mm high vertical edge band shall be fixed at front of the Kitchen platform butting to granite bottom. Granite Platform shall be completed as shown on the drawing. Only plan area shall be measured.</t>
    </r>
  </si>
  <si>
    <t>9.40.1</t>
  </si>
  <si>
    <t xml:space="preserve"> Counter - 350mm wide</t>
  </si>
  <si>
    <t>9.40.2</t>
  </si>
  <si>
    <t>Counter - 400mm wide</t>
  </si>
  <si>
    <t>9.40.3</t>
  </si>
  <si>
    <t xml:space="preserve"> Counter - 450mm wide</t>
  </si>
  <si>
    <t>9.40.4</t>
  </si>
  <si>
    <t>Counter - 600mm wide</t>
  </si>
  <si>
    <t>Strips in ramps</t>
  </si>
  <si>
    <t>Granite Strip</t>
  </si>
  <si>
    <t>100MM  WIDE JET BLACKGRANITE STRIP</t>
  </si>
  <si>
    <r>
      <rPr>
        <sz val="9"/>
        <color indexed="8"/>
        <rFont val="Calibri"/>
        <family val="2"/>
      </rPr>
      <t>Providing and Fixing</t>
    </r>
    <r>
      <rPr>
        <b/>
        <sz val="9"/>
        <color indexed="8"/>
        <rFont val="Calibri"/>
        <family val="2"/>
      </rPr>
      <t xml:space="preserve">  </t>
    </r>
    <r>
      <rPr>
        <b/>
        <sz val="9"/>
        <color indexed="30"/>
        <rFont val="Calibri"/>
        <family val="2"/>
      </rPr>
      <t>100 mm wide granite strips</t>
    </r>
    <r>
      <rPr>
        <b/>
        <sz val="9"/>
        <color indexed="8"/>
        <rFont val="Calibri"/>
        <family val="2"/>
      </rPr>
      <t xml:space="preserve"> </t>
    </r>
    <r>
      <rPr>
        <sz val="9"/>
        <color indexed="8"/>
        <rFont val="Calibri"/>
        <family val="2"/>
      </rPr>
      <t>on sloping portions  of entrance  I ramps etc. using 19mm thk  prepolished  jet  black granite  on mortar   bed (CM -1:4) with  neat cement  paste in overlapping  fashion  as per drawing    so as to achieve the antis kid effect  and to the complete satisfaction    of engineer  in charge.</t>
    </r>
  </si>
  <si>
    <t>9.41.a</t>
  </si>
  <si>
    <t>150MM  WIDE JET BLACKGRANITE STRIP-FOH AREA's Floor.</t>
  </si>
  <si>
    <t>Granite Slab</t>
  </si>
  <si>
    <t>STN CIL 250MM  JET  BLACK GRANTE</t>
  </si>
  <si>
    <r>
      <rPr>
        <sz val="9"/>
        <color indexed="8"/>
        <rFont val="Calibri"/>
        <family val="2"/>
      </rPr>
      <t>Providing  and  Fixing</t>
    </r>
    <r>
      <rPr>
        <b/>
        <sz val="9"/>
        <color indexed="8"/>
        <rFont val="Calibri"/>
        <family val="2"/>
      </rPr>
      <t xml:space="preserve"> </t>
    </r>
    <r>
      <rPr>
        <b/>
        <sz val="9"/>
        <color indexed="30"/>
        <rFont val="Calibri"/>
        <family val="2"/>
      </rPr>
      <t>Stone</t>
    </r>
    <r>
      <rPr>
        <b/>
        <sz val="9"/>
        <color indexed="8"/>
        <rFont val="Calibri"/>
        <family val="2"/>
      </rPr>
      <t xml:space="preserve"> </t>
    </r>
    <r>
      <rPr>
        <sz val="9"/>
        <color indexed="8"/>
        <rFont val="Calibri"/>
        <family val="2"/>
      </rPr>
      <t>(Type  of stone and thickness  of stone to be mentioned)</t>
    </r>
    <r>
      <rPr>
        <b/>
        <sz val="9"/>
        <color indexed="8"/>
        <rFont val="Calibri"/>
        <family val="2"/>
      </rPr>
      <t xml:space="preserve"> s</t>
    </r>
    <r>
      <rPr>
        <b/>
        <sz val="9"/>
        <color indexed="30"/>
        <rFont val="Calibri"/>
        <family val="2"/>
      </rPr>
      <t>ill (250 wide)</t>
    </r>
    <r>
      <rPr>
        <b/>
        <sz val="9"/>
        <color indexed="8"/>
        <rFont val="Calibri"/>
        <family val="2"/>
      </rPr>
      <t xml:space="preserve"> </t>
    </r>
    <r>
      <rPr>
        <sz val="9"/>
        <color indexed="8"/>
        <rFont val="Calibri"/>
        <family val="2"/>
      </rPr>
      <t>with  half round edges to RCC /Masonry surface using cement  mortar 1: 4 closely jointed and pointed with matching colour grout. Rate to include cost of hand machine polishing if required.</t>
    </r>
  </si>
  <si>
    <t>450MM WIDE JET BLACK GRANITE</t>
  </si>
  <si>
    <r>
      <rPr>
        <sz val="9"/>
        <color indexed="8"/>
        <rFont val="Calibri"/>
        <family val="2"/>
      </rPr>
      <t>Providing,  Cutting   and  Fixing</t>
    </r>
    <r>
      <rPr>
        <b/>
        <sz val="9"/>
        <color indexed="8"/>
        <rFont val="Calibri"/>
        <family val="2"/>
      </rPr>
      <t xml:space="preserve"> </t>
    </r>
    <r>
      <rPr>
        <b/>
        <sz val="9"/>
        <color indexed="30"/>
        <rFont val="Calibri"/>
        <family val="2"/>
      </rPr>
      <t>19mm Thk. Granite Top</t>
    </r>
    <r>
      <rPr>
        <sz val="9"/>
        <color indexed="8"/>
        <rFont val="Calibri"/>
        <family val="2"/>
      </rPr>
      <t xml:space="preserve"> with 35mm front and 10mm edge radius to match  floor and walls. The granite shall be cut to shape and fixed on 19mm commercial board backing supported on 50x50x6 mm angle frame
grouted in the wall with well  cut opening for wash basin /sink / faucet, the joint filled up by white cement and matching colour pigment asper directions  by Engineer-in-charge.ln</t>
    </r>
    <r>
      <rPr>
        <b/>
        <sz val="9"/>
        <color indexed="8"/>
        <rFont val="Calibri"/>
        <family val="2"/>
      </rPr>
      <t xml:space="preserve"> </t>
    </r>
    <r>
      <rPr>
        <b/>
        <sz val="9"/>
        <color indexed="30"/>
        <rFont val="Calibri"/>
        <family val="2"/>
      </rPr>
      <t>Jet Black Granite  450mm wide</t>
    </r>
  </si>
  <si>
    <t>450MM WIDE CHIMA PINK GRANITE</t>
  </si>
  <si>
    <r>
      <rPr>
        <b/>
        <sz val="9"/>
        <color indexed="30"/>
        <rFont val="Calibri"/>
        <family val="2"/>
      </rPr>
      <t xml:space="preserve"> </t>
    </r>
    <r>
      <rPr>
        <sz val="9"/>
        <color indexed="8"/>
        <rFont val="Calibri"/>
        <family val="2"/>
      </rPr>
      <t>Providing, Cutting  and    Fixing</t>
    </r>
    <r>
      <rPr>
        <b/>
        <sz val="9"/>
        <color indexed="8"/>
        <rFont val="Calibri"/>
        <family val="2"/>
      </rPr>
      <t xml:space="preserve"> </t>
    </r>
    <r>
      <rPr>
        <b/>
        <sz val="9"/>
        <color indexed="30"/>
        <rFont val="Calibri"/>
        <family val="2"/>
      </rPr>
      <t>19mm Thk. Granite Top</t>
    </r>
    <r>
      <rPr>
        <b/>
        <sz val="9"/>
        <color indexed="8"/>
        <rFont val="Calibri"/>
        <family val="2"/>
      </rPr>
      <t xml:space="preserve"> </t>
    </r>
    <r>
      <rPr>
        <sz val="9"/>
        <color indexed="8"/>
        <rFont val="Calibri"/>
        <family val="2"/>
      </rPr>
      <t>with 35mm front and 10mm edge radius to match floor and walls. The granite shall be cut to shape and fixed. On 19mm commercial board backing supported on 50x50x6mm angle frame  grouted  in the wall with well cut opening for washbasin / sink / faucet,  the joint  filled up by white cement and matching colour pigment as per directions by  Engineer-in-charge."" In</t>
    </r>
    <r>
      <rPr>
        <b/>
        <sz val="9"/>
        <color indexed="8"/>
        <rFont val="Calibri"/>
        <family val="2"/>
      </rPr>
      <t xml:space="preserve"> </t>
    </r>
    <r>
      <rPr>
        <b/>
        <sz val="9"/>
        <color indexed="30"/>
        <rFont val="Calibri"/>
        <family val="2"/>
      </rPr>
      <t xml:space="preserve">Chima Pink Granite 450mm wide. </t>
    </r>
    <r>
      <rPr>
        <b/>
        <sz val="9"/>
        <color indexed="8"/>
        <rFont val="Calibri"/>
        <family val="2"/>
      </rPr>
      <t xml:space="preserve"> </t>
    </r>
  </si>
  <si>
    <t>Partition Wall</t>
  </si>
  <si>
    <t>Granite Partition Wall</t>
  </si>
  <si>
    <t>GRANITE PRTIN WALL B/W URINAL</t>
  </si>
  <si>
    <r>
      <rPr>
        <sz val="9"/>
        <color indexed="8"/>
        <rFont val="Calibri"/>
        <family val="2"/>
      </rPr>
      <t>Providing and fixing</t>
    </r>
    <r>
      <rPr>
        <b/>
        <sz val="9"/>
        <color indexed="8"/>
        <rFont val="Calibri"/>
        <family val="2"/>
      </rPr>
      <t xml:space="preserve"> </t>
    </r>
    <r>
      <rPr>
        <b/>
        <sz val="9"/>
        <color indexed="30"/>
        <rFont val="Calibri"/>
        <family val="2"/>
      </rPr>
      <t>Granite partition wall</t>
    </r>
    <r>
      <rPr>
        <b/>
        <sz val="9"/>
        <color indexed="8"/>
        <rFont val="Calibri"/>
        <family val="2"/>
      </rPr>
      <t xml:space="preserve"> </t>
    </r>
    <r>
      <rPr>
        <sz val="9"/>
        <color indexed="8"/>
        <rFont val="Calibri"/>
        <family val="2"/>
      </rPr>
      <t>between urinals, both side polished with 19 mm thick machine cut, mirror polished approved Italian Marble (Is it Granite or Italian Marble) about  545/445  mm wide fixed in wall, 1200mm high required supports, pins, clamps, GI brackets if a nv, grouted in wall, including cutting and finishing smooth and mirror polishing, complete as per detailed in drawing. (Basic Rate Rs. 150/· per sqft)</t>
    </r>
  </si>
  <si>
    <t>NOS</t>
  </si>
  <si>
    <t>600MM WIDE JET BLACKGRANITE</t>
  </si>
  <si>
    <r>
      <t xml:space="preserve"> </t>
    </r>
    <r>
      <rPr>
        <sz val="9"/>
        <color indexed="8"/>
        <rFont val="Calibri"/>
        <family val="2"/>
      </rPr>
      <t>Providing, Cutting and Fixing</t>
    </r>
    <r>
      <rPr>
        <b/>
        <sz val="9"/>
        <color indexed="8"/>
        <rFont val="Calibri"/>
        <family val="2"/>
      </rPr>
      <t xml:space="preserve"> </t>
    </r>
    <r>
      <rPr>
        <b/>
        <sz val="9"/>
        <color indexed="30"/>
        <rFont val="Calibri"/>
        <family val="2"/>
      </rPr>
      <t>19mm Thk. Granite Top</t>
    </r>
    <r>
      <rPr>
        <b/>
        <sz val="9"/>
        <color indexed="8"/>
        <rFont val="Calibri"/>
        <family val="2"/>
      </rPr>
      <t xml:space="preserve"> </t>
    </r>
    <r>
      <rPr>
        <sz val="9"/>
        <color indexed="8"/>
        <rFont val="Calibri"/>
        <family val="2"/>
      </rPr>
      <t>with 35mm front and 10mm edge radius to match floor and  walls. The granite shall be cut to shape and fixed on 19mm commercial  board backing  supported  on50x50x6 mm angle frame grouted in the wall with well cut opening for wash basin/ sink / faucet, the joint  filled up by white cement and matching colour pigment asper directions  by  Engineer-in-charge.ln</t>
    </r>
    <r>
      <rPr>
        <b/>
        <sz val="9"/>
        <color indexed="8"/>
        <rFont val="Calibri"/>
        <family val="2"/>
      </rPr>
      <t xml:space="preserve"> </t>
    </r>
    <r>
      <rPr>
        <b/>
        <sz val="9"/>
        <color indexed="30"/>
        <rFont val="Calibri"/>
        <family val="2"/>
      </rPr>
      <t>Jet Black Granite  600mm wide</t>
    </r>
  </si>
  <si>
    <t>INT</t>
  </si>
  <si>
    <t xml:space="preserve">PRO&amp;F JET BLACK GRNTE F/6"-7" TH  </t>
  </si>
  <si>
    <r>
      <t>PRO&amp;F JET</t>
    </r>
    <r>
      <rPr>
        <b/>
        <sz val="9"/>
        <color indexed="30"/>
        <rFont val="Calibri"/>
        <family val="2"/>
      </rPr>
      <t xml:space="preserve"> BLACK GRANITE F/6"-7" TH</t>
    </r>
    <r>
      <rPr>
        <sz val="9"/>
        <rFont val="Calibri"/>
        <family val="2"/>
      </rPr>
      <t xml:space="preserve">  -Providing and fixing  approved  shade Stone for Treads and Risers in CM1:4 including.preparing and  cleaning  surfaces, spreading  cement slurry using minimum cement    of 2Kg/Sqm over prepared  surface  and 4.5Kg/Sqm over  bedding Joints   to be grouted  with .matching   colour.approved readymade grout, curing.cleaning.mirror    polishing, including half round edgemoulding for treads and making 3Nos of non-slip grooves as directed injet black Black Granite 6"" to 7"" high Riser</t>
    </r>
  </si>
  <si>
    <t xml:space="preserve">Wooden flooring </t>
  </si>
  <si>
    <r>
      <rPr>
        <b/>
        <sz val="9"/>
        <color indexed="30"/>
        <rFont val="Calibri"/>
        <family val="2"/>
      </rPr>
      <t>Laying Laminated Wooden flooring with 2mm thick PU foam</t>
    </r>
    <r>
      <rPr>
        <sz val="9"/>
        <color indexed="8"/>
        <rFont val="Calibri"/>
        <family val="2"/>
      </rPr>
      <t xml:space="preserve"> underlay and adhesive of approved make as specified, at all levels and locations including shifting of materials from stores to work location, with new test method,  including cleaning,  treating batten prior to fixing and making groove/joint around edges as specified in drawing and by the manufacturer etc. all as detailed in technical specification, drawings and that of approved flooring manufacturer complete etc. to entire satisfaction of the PM.</t>
    </r>
  </si>
  <si>
    <t>9.48.a</t>
  </si>
  <si>
    <t>Engineering Wooden flooring (14/3 X 190 X 1860 MM) with 2mm thick PU foam</t>
  </si>
  <si>
    <t xml:space="preserve"> Marine Ply skirt</t>
  </si>
  <si>
    <t>Laminated Marine Ply skirt</t>
  </si>
  <si>
    <r>
      <t xml:space="preserve">Providing       and   fixing    in  position    </t>
    </r>
    <r>
      <rPr>
        <b/>
        <sz val="9"/>
        <color indexed="30"/>
        <rFont val="Calibri"/>
        <family val="2"/>
      </rPr>
      <t xml:space="preserve">  1mm    thk  laminate  of approved  shade over 12mm/19mm    thk marine    ply</t>
    </r>
    <r>
      <rPr>
        <sz val="9"/>
        <color indexed="8"/>
        <rFont val="Calibri"/>
        <family val="2"/>
      </rPr>
      <t xml:space="preserve"> fixed with  suitable adhesive &amp; pressed     properly.as  directed  by Engineer in charge.</t>
    </r>
  </si>
  <si>
    <t xml:space="preserve">Laminated Wooden skirting  </t>
  </si>
  <si>
    <r>
      <rPr>
        <b/>
        <sz val="9"/>
        <color indexed="30"/>
        <rFont val="Calibri"/>
        <family val="2"/>
      </rPr>
      <t>Laying 100mm high Laminated Wooden skirting  with 2mm thick</t>
    </r>
    <r>
      <rPr>
        <sz val="9"/>
        <color indexed="8"/>
        <rFont val="Calibri"/>
        <family val="2"/>
      </rPr>
      <t xml:space="preserve"> PU foam underlay and adhesive of approved make as specified, at all levels and locations including shifting of materials from stores to work location, with new test method,  including cleaning, treating batten prior to fixing and making groove/joint around edges as specified in drawing and by the manufacturer etc. all as detailed in technical specification, drawings and that of approved flooring manufacturer complete etc. to entire satisfaction of the PM. </t>
    </r>
  </si>
  <si>
    <t>PSTN Skirting</t>
  </si>
  <si>
    <t>PSTN SKIRTING 150 MM   HIGH 1.5MM</t>
  </si>
  <si>
    <r>
      <rPr>
        <b/>
        <sz val="9"/>
        <color indexed="30"/>
        <rFont val="Calibri"/>
        <family val="2"/>
      </rPr>
      <t xml:space="preserve"> </t>
    </r>
    <r>
      <rPr>
        <sz val="9"/>
        <color indexed="8"/>
        <rFont val="Calibri"/>
        <family val="2"/>
      </rPr>
      <t xml:space="preserve">Providing   and  fixing   in position    </t>
    </r>
    <r>
      <rPr>
        <b/>
        <sz val="9"/>
        <color indexed="30"/>
        <rFont val="Calibri"/>
        <family val="2"/>
      </rPr>
      <t xml:space="preserve">150mm high Laminate skirting </t>
    </r>
    <r>
      <rPr>
        <sz val="9"/>
        <color indexed="8"/>
        <rFont val="Calibri"/>
        <family val="2"/>
      </rPr>
      <t xml:space="preserve">   (1.5 mm Thk)  of  approved make and glued to  12mm thk.  Commercial ply backing of approved make, as per design and drawing. Flushed      with   the vertical surface etc. complete</t>
    </r>
  </si>
  <si>
    <t>Ply Skirting</t>
  </si>
  <si>
    <t>6MM PLY F/SKIRTING 100MM  HT  F/GYPS</t>
  </si>
  <si>
    <r>
      <t xml:space="preserve">Ptn-providing       and    fixing  </t>
    </r>
    <r>
      <rPr>
        <b/>
        <sz val="9"/>
        <color indexed="30"/>
        <rFont val="Calibri"/>
        <family val="2"/>
      </rPr>
      <t xml:space="preserve">6mm     ply  for skirting    100mm </t>
    </r>
    <r>
      <rPr>
        <sz val="9"/>
        <color indexed="8"/>
        <rFont val="Calibri"/>
        <family val="2"/>
      </rPr>
      <t xml:space="preserve">    high   on  gypsum partition   for  fixing   tile  skirting.item  to  include cutting refinishing  of  gypsum.</t>
    </r>
  </si>
  <si>
    <t>metal floor</t>
  </si>
  <si>
    <t>chequered metal floor</t>
  </si>
  <si>
    <r>
      <rPr>
        <b/>
        <sz val="9"/>
        <color indexed="30"/>
        <rFont val="Calibri"/>
        <family val="2"/>
      </rPr>
      <t>Providing, fixing approved chequered metal floor</t>
    </r>
    <r>
      <rPr>
        <sz val="9"/>
        <color indexed="8"/>
        <rFont val="Calibri"/>
        <family val="2"/>
      </rPr>
      <t xml:space="preserve"> including all structural steel work in accordance with the design, drawings prepared by the Consultants. The rate of flooring work shall include cutting, grinding, machining, assembly, welding, jointing, of single / building up new sections with anchors, angles, beams, canopy, supports, column, trenches angel protections, trench covers etc., cost of fasteners (nuts, bolts and washers), pre-heating the sections to temperatures up to 250oC if thickness of the section is equal to or more than 25 mm. Fabrication will involve connections using plates, channels and angles, gusset plate, foundation bolts, cleats, fasteners, stiffeners etc. as per drawing, steel conforming to IS : 226 and IS : 2062 with minimum yield strength of 250 Mpa and up to 355 Mpa.(Location: Shafts)</t>
    </r>
  </si>
  <si>
    <t>Finish Floor</t>
  </si>
  <si>
    <t xml:space="preserve"> SS transition</t>
  </si>
  <si>
    <t>Bronze finish SS transition</t>
  </si>
  <si>
    <r>
      <rPr>
        <b/>
        <sz val="9"/>
        <color indexed="30"/>
        <rFont val="Calibri"/>
        <family val="2"/>
      </rPr>
      <t>Fabricating and fixing of Bronze finish SS transition</t>
    </r>
    <r>
      <rPr>
        <sz val="9"/>
        <color indexed="8"/>
        <rFont val="Calibri"/>
        <family val="2"/>
      </rPr>
      <t xml:space="preserve"> profile at the junction of Polished concrete/Carpet flooring, carpet/concrete finish vinyl floor, polished concrete/concrete finish vinyl floor, Marble/Carpet flooring, Marble/ polished concrete finish floor as per Architect's approval and design.</t>
    </r>
  </si>
  <si>
    <t>SS Skirtings</t>
  </si>
  <si>
    <r>
      <t xml:space="preserve">Providing &amp; fixing  </t>
    </r>
    <r>
      <rPr>
        <b/>
        <sz val="9"/>
        <color indexed="30"/>
        <rFont val="Calibri"/>
        <family val="2"/>
      </rPr>
      <t>SS skirting 150mm height &amp; 1mm thickness</t>
    </r>
    <r>
      <rPr>
        <sz val="9"/>
        <rFont val="Calibri"/>
        <family val="2"/>
      </rPr>
      <t xml:space="preserve"> approved machine cut,as detailed in drawing and to the entire satisfaction of Engineer-In-Charge.</t>
    </r>
  </si>
  <si>
    <t>9.55.01</t>
  </si>
  <si>
    <t>SS Skirting</t>
  </si>
  <si>
    <t>SS Skirting in ready black coating with 6mm plywood (bwr, fire rated) backing.</t>
  </si>
  <si>
    <t>GI Bird Mesh</t>
  </si>
  <si>
    <r>
      <rPr>
        <b/>
        <sz val="9"/>
        <color indexed="30"/>
        <rFont val="Calibri"/>
        <family val="2"/>
      </rPr>
      <t>Providing, fixing approved GI Bird Mesh</t>
    </r>
    <r>
      <rPr>
        <sz val="9"/>
        <color indexed="8"/>
        <rFont val="Calibri"/>
        <family val="2"/>
      </rPr>
      <t xml:space="preserve"> including all structural steel work in accordance with the design, drawings prepared by the Consultants.</t>
    </r>
  </si>
  <si>
    <t xml:space="preserve"> ACP Skirting</t>
  </si>
  <si>
    <t xml:space="preserve">Dark Grey ACP Skirting - 3" height </t>
  </si>
  <si>
    <r>
      <t xml:space="preserve">Providing and Fixing appvd </t>
    </r>
    <r>
      <rPr>
        <b/>
        <sz val="9"/>
        <color indexed="30"/>
        <rFont val="Calibri"/>
        <family val="2"/>
      </rPr>
      <t>acp skirting fixed on plywood</t>
    </r>
    <r>
      <rPr>
        <sz val="9"/>
        <color indexed="8"/>
        <rFont val="Calibri"/>
        <family val="2"/>
      </rPr>
      <t xml:space="preserve"> base as per the design &amp;  specifications. Joints to be filled properly with pigmented cement / epoxy grouts matching the acp. Skirting should be fixed in proper plumb line. Job to include cost of labour, material, cartage, loading, unloading, cutting, fixing and grouting. </t>
    </r>
  </si>
  <si>
    <t>RFT</t>
  </si>
  <si>
    <t xml:space="preserve"> acp skirting </t>
  </si>
  <si>
    <t xml:space="preserve"> acp skirting fixed on plywood base</t>
  </si>
  <si>
    <r>
      <rPr>
        <sz val="9"/>
        <color indexed="8"/>
        <rFont val="Calibri"/>
        <family val="2"/>
      </rPr>
      <t xml:space="preserve">Providing and Fixing appvd </t>
    </r>
    <r>
      <rPr>
        <b/>
        <sz val="9"/>
        <color indexed="30"/>
        <rFont val="Calibri"/>
        <family val="2"/>
      </rPr>
      <t>acp skirting</t>
    </r>
    <r>
      <rPr>
        <sz val="9"/>
        <color indexed="8"/>
        <rFont val="Calibri"/>
        <family val="2"/>
      </rPr>
      <t xml:space="preserve">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r>
  </si>
  <si>
    <t xml:space="preserve"> Vinyl Sheet</t>
  </si>
  <si>
    <r>
      <rPr>
        <b/>
        <sz val="9"/>
        <color indexed="30"/>
        <rFont val="Calibri"/>
        <family val="2"/>
      </rPr>
      <t>Supply &amp; Fixing homogeneous &amp; abrasion resistant 2mm</t>
    </r>
    <r>
      <rPr>
        <sz val="9"/>
        <color indexed="8"/>
        <rFont val="Calibri"/>
        <family val="2"/>
      </rPr>
      <t xml:space="preserve"> </t>
    </r>
    <r>
      <rPr>
        <b/>
        <sz val="9"/>
        <color indexed="30"/>
        <rFont val="Calibri"/>
        <family val="2"/>
      </rPr>
      <t>thick Vinyl Sheet.</t>
    </r>
    <r>
      <rPr>
        <sz val="9"/>
        <color indexed="8"/>
        <rFont val="Calibri"/>
        <family val="2"/>
      </rPr>
      <t xml:space="preserve"> Design / colour to match as specified as approved, including cleaning of existing surface &amp; using suitable adhesive to give smooth &amp; even floor with all labour, material etc. as required for proper completion of work. Rates quoted should include cost of adhesives, fixing , cutting, welding etc. complete in all respects &amp; as specified. </t>
    </r>
    <r>
      <rPr>
        <b/>
        <sz val="11"/>
        <color indexed="30"/>
        <rFont val="Calibri"/>
        <family val="2"/>
      </rPr>
      <t/>
    </r>
  </si>
  <si>
    <t>approved panels</t>
  </si>
  <si>
    <r>
      <rPr>
        <b/>
        <sz val="9"/>
        <color indexed="30"/>
        <rFont val="Calibri"/>
        <family val="2"/>
      </rPr>
      <t>Providing, machine mixing and laying in approved panels</t>
    </r>
    <r>
      <rPr>
        <sz val="9"/>
        <color indexed="8"/>
        <rFont val="Calibri"/>
        <family val="2"/>
      </rPr>
      <t xml:space="preserve"> of 50 mm thickness Indian patent floor in cement concrete of mix 1:2:4 (1 cement : 2 sand : 4 aggregate 12.5 mm) well vibrated, compacted including 45 x 3 mm thick glass dividing strip, fixed  to correct level and finished smooth and cured by keeping surfaces well - covered and protected against excesses of any type. (The contractor will  provide for preparation or surface by cleaning, hacking and exposing aggregate to achieve the best bond, and any curling, lifting or debonding noticed shall be rectified by the contractor at his cost), etc., at all levels and locations, complete to the entire satisfaction of the PM. (Location: Service Floor)</t>
    </r>
  </si>
  <si>
    <t xml:space="preserve"> China-mosaic tiles</t>
  </si>
  <si>
    <r>
      <t xml:space="preserve"> Laying the flooring of </t>
    </r>
    <r>
      <rPr>
        <b/>
        <sz val="9"/>
        <color indexed="30"/>
        <rFont val="Calibri"/>
        <family val="2"/>
      </rPr>
      <t>broken China-mosaic</t>
    </r>
    <r>
      <rPr>
        <sz val="9"/>
        <color indexed="8"/>
        <rFont val="Calibri"/>
        <family val="2"/>
      </rPr>
      <t xml:space="preserve"> (broken pieces of China glazed tiles) of approved colour set in 25 mm. average bed of C.M. 1:3 with waterproofing compound to correct level and slope (1:100) well compacted and finished; such that minimum coverage of China mosaic chips is about 90% of the total area of slab. The above treatment shall continue along the inner side of parapet or the adjoining wall upto 30cm. high as per the above specifications regarding cement mortar in shape of round vata with necessary groove etc. complete.</t>
    </r>
  </si>
  <si>
    <t>EPU Flooring</t>
  </si>
  <si>
    <r>
      <t>Providing and applying antifungal self leveling 3mm EPU system including coving at floor wall junction,</t>
    </r>
    <r>
      <rPr>
        <sz val="9"/>
        <rFont val="Calibri"/>
        <family val="2"/>
      </rPr>
      <t xml:space="preserve"> necessary surface  preparation by cleaning and de-dusting. The System shall be  executed in three stages, firstly by applying a solvent free epoxy 
primer which has a volumetric ratio of mixing @ 200 microns dft,  then laying 1.8mm self leveling epoxy based screed and finally  applying a solvent free EPU ( epoxy-polyurethane), self leveling  coating to yield a dft of 1000 microns. The EPU coating shall be a  two component with volumetric ratio of mixing. No fillers shall be added at the site while laying the self leveling EPU including Aisle or zone marking in different colours etc. complete as per  manufacturers specifications and as directed &amp; approved by  Engineer In-Charge</t>
    </r>
  </si>
  <si>
    <t>R2-CS-PN-25 (MCGM 2018-19 , SOR BLDG)</t>
  </si>
  <si>
    <t>Floor Trap</t>
  </si>
  <si>
    <t>PVC  Floor    trap  110mm    dia.</t>
  </si>
  <si>
    <r>
      <rPr>
        <b/>
        <sz val="9"/>
        <color indexed="30"/>
        <rFont val="Calibri"/>
        <family val="2"/>
      </rPr>
      <t>Providing   &amp; fixing PVC Floor Trap  OR</t>
    </r>
    <r>
      <rPr>
        <b/>
        <sz val="9"/>
        <color indexed="8"/>
        <rFont val="Calibri"/>
        <family val="2"/>
      </rPr>
      <t xml:space="preserve"> </t>
    </r>
    <r>
      <rPr>
        <b/>
        <sz val="9"/>
        <color indexed="30"/>
        <rFont val="Calibri"/>
        <family val="2"/>
      </rPr>
      <t xml:space="preserve">multi  floor  trap  of 110mm </t>
    </r>
    <r>
      <rPr>
        <sz val="9"/>
        <color indexed="8"/>
        <rFont val="Calibri"/>
        <family val="2"/>
      </rPr>
      <t xml:space="preserve">diameter,     with  necessary distance  piece of 75mm  &amp; 110 mm dia   pipe and 150x150 mm   grating,  making  necessary SLAB/WALL holes and cutting walls,   etc. complete.{110 mm     x 75mm). </t>
    </r>
    <r>
      <rPr>
        <b/>
        <sz val="9"/>
        <color indexed="8"/>
        <rFont val="Calibri"/>
        <family val="2"/>
      </rPr>
      <t xml:space="preserve"> </t>
    </r>
  </si>
  <si>
    <t>PVC Heavy Duty Floor TRAP 110 X 75MM</t>
  </si>
  <si>
    <r>
      <rPr>
        <sz val="9"/>
        <color indexed="8"/>
        <rFont val="Calibri"/>
        <family val="2"/>
      </rPr>
      <t>PROVIDING &amp;  FIXING</t>
    </r>
    <r>
      <rPr>
        <b/>
        <sz val="9"/>
        <color indexed="8"/>
        <rFont val="Calibri"/>
        <family val="2"/>
      </rPr>
      <t xml:space="preserve">    </t>
    </r>
    <r>
      <rPr>
        <b/>
        <sz val="9"/>
        <color indexed="30"/>
        <rFont val="Calibri"/>
        <family val="2"/>
      </rPr>
      <t xml:space="preserve">PVC  HEAVY   DUTY   FLOOR TRAP   110X75MM .  </t>
    </r>
    <r>
      <rPr>
        <sz val="9"/>
        <rFont val="Calibri"/>
        <family val="2"/>
      </rPr>
      <t xml:space="preserve"> with  necessary distance  piece of 75mm  &amp; 110 mm dia   pipe and 150x150 mm   grating,  making  necessary SLAB/WALL holes and cutting walls,   etc. complete.{110 mm     x 75mm).  </t>
    </r>
  </si>
  <si>
    <t>Loop pile patterned carpet</t>
  </si>
  <si>
    <t>Imported Loop pile patterned carpet</t>
  </si>
  <si>
    <r>
      <t xml:space="preserve">Providing &amp; Laying </t>
    </r>
    <r>
      <rPr>
        <b/>
        <sz val="9"/>
        <color indexed="30"/>
        <rFont val="Calibri"/>
        <family val="2"/>
      </rPr>
      <t>600mm x 600mm Imported Loop pile patterned carpet</t>
    </r>
    <r>
      <rPr>
        <sz val="9"/>
        <color indexed="8"/>
        <rFont val="Calibri"/>
        <family val="2"/>
      </rPr>
      <t xml:space="preserve"> of 20 ounce in tile form with antistatic rating of &lt;3.5, PVC backing and having gauge of 1/10, min 6000 Green Label certification &amp; confirming CRI standards as per the selection of the architect/clients, carpet to be of pile composition of thermoplastic polyolefin or other equivalent make confirming to relevant BS standards. Shall be inclusive of PVC Protective sheetcovering and protecting the carpet till the hand over, all carpet to be LEED certified for Platinum rating, Use all Carpet with CRI Green label plus certified. This means both carpet and carpet pad/backing has to be CRI Green label plus certified. And the carpet adhesive must meet or not exceed 50g/l of VOC content. 
Carpet Make: Interface, Milliken and Tandus</t>
    </r>
  </si>
  <si>
    <t xml:space="preserve">Epoxy Grouting </t>
  </si>
  <si>
    <t>Epoxy Grouting the joints</t>
  </si>
  <si>
    <r>
      <rPr>
        <b/>
        <sz val="9"/>
        <color indexed="30"/>
        <rFont val="Calibri"/>
        <family val="2"/>
      </rPr>
      <t xml:space="preserve">Epoxy Grouting the joints of flooring tiles </t>
    </r>
    <r>
      <rPr>
        <sz val="9"/>
        <color indexed="8"/>
        <rFont val="Calibri"/>
        <family val="2"/>
      </rPr>
      <t>having joints of 3 mm width, using epoxy grout mix of 0.70 kg of organic coated filler of desired shade (0.10 kg of hardener and 0.20 kg of resin per kg), including filling / grouting and finishing complete as per direction of Engineer-in- charge. 
Size of Tile 600x600 mm</t>
    </r>
  </si>
  <si>
    <t>Anti skid treatment</t>
  </si>
  <si>
    <r>
      <t xml:space="preserve">Providing &amp; Applying of </t>
    </r>
    <r>
      <rPr>
        <b/>
        <sz val="9"/>
        <color indexed="30"/>
        <rFont val="Calibri"/>
        <family val="2"/>
      </rPr>
      <t>Anti skid treatmen</t>
    </r>
    <r>
      <rPr>
        <sz val="9"/>
        <rFont val="Calibri"/>
        <family val="2"/>
      </rPr>
      <t>t on all areas of flooring</t>
    </r>
  </si>
  <si>
    <t>PP Cello  Buble   Guard</t>
  </si>
  <si>
    <t>250GSM     PP Cello    BUBLE   GUARD</t>
  </si>
  <si>
    <r>
      <rPr>
        <sz val="9"/>
        <color indexed="8"/>
        <rFont val="Calibri"/>
        <family val="2"/>
      </rPr>
      <t xml:space="preserve">Providing,   laying  &amp; removing  </t>
    </r>
    <r>
      <rPr>
        <b/>
        <sz val="9"/>
        <color indexed="30"/>
        <rFont val="Calibri"/>
        <family val="2"/>
      </rPr>
      <t>250  GSM  PP  Cello buble gaurd  floor</t>
    </r>
    <r>
      <rPr>
        <b/>
        <sz val="9"/>
        <color indexed="8"/>
        <rFont val="Calibri"/>
        <family val="2"/>
      </rPr>
      <t xml:space="preserve">  </t>
    </r>
    <r>
      <rPr>
        <sz val="9"/>
        <color indexed="8"/>
        <rFont val="Calibri"/>
        <family val="2"/>
      </rPr>
      <t xml:space="preserve">protector for protecting    tile flooring  and  disposal   of debris   as  directed. Vendor:M/s WIMPLAST </t>
    </r>
    <r>
      <rPr>
        <b/>
        <sz val="9"/>
        <color indexed="8"/>
        <rFont val="Calibri"/>
        <family val="2"/>
      </rPr>
      <t xml:space="preserve">     </t>
    </r>
  </si>
  <si>
    <t xml:space="preserve">Slim Porcelain tile floor </t>
  </si>
  <si>
    <t>Slim Porcelain tile floor on existing ply base raised flooring.</t>
  </si>
  <si>
    <r>
      <t xml:space="preserve">S/I of </t>
    </r>
    <r>
      <rPr>
        <b/>
        <sz val="9"/>
        <color indexed="30"/>
        <rFont val="Calibri"/>
        <family val="2"/>
      </rPr>
      <t>3mm Thick Slim Porcelain tile floor on existing ply</t>
    </r>
    <r>
      <rPr>
        <sz val="9"/>
        <color indexed="8"/>
        <rFont val="Calibri"/>
        <family val="2"/>
      </rPr>
      <t xml:space="preserve"> base raised flooring as per selection by client</t>
    </r>
  </si>
  <si>
    <t>Self Levelling Compound</t>
  </si>
  <si>
    <t xml:space="preserve">self levelling compound </t>
  </si>
  <si>
    <t>homogenous self levelling compound of thickness</t>
  </si>
  <si>
    <r>
      <rPr>
        <b/>
        <sz val="9"/>
        <color indexed="30"/>
        <rFont val="Calibri"/>
        <family val="2"/>
      </rPr>
      <t>Providing and finishing of homogenous self levelling</t>
    </r>
    <r>
      <rPr>
        <sz val="9"/>
        <color indexed="8"/>
        <rFont val="Calibri"/>
        <family val="2"/>
      </rPr>
      <t xml:space="preserve"> </t>
    </r>
    <r>
      <rPr>
        <b/>
        <sz val="9"/>
        <color indexed="30"/>
        <rFont val="Calibri"/>
        <family val="2"/>
      </rPr>
      <t xml:space="preserve">compound of thickness </t>
    </r>
    <r>
      <rPr>
        <sz val="9"/>
        <color indexed="8"/>
        <rFont val="Calibri"/>
        <family val="2"/>
      </rPr>
      <t>minimum 3mm with master top 1200 of MBT degussa/ardex R70 P in approved colour after surface preparation by shot blasting with vaccine attachment etc. complete the rate should be inclusive of carrying out merged with wall levelling on one end floor on other end as per specification of manufacturer/architects.</t>
    </r>
  </si>
  <si>
    <t>Indian patent floor</t>
  </si>
  <si>
    <t>machine mixing and laying in approved panels 30mm thick (average) Indian patent floor</t>
  </si>
  <si>
    <r>
      <rPr>
        <b/>
        <sz val="9"/>
        <color indexed="30"/>
        <rFont val="Calibri"/>
        <family val="2"/>
      </rPr>
      <t>Providing, machine mixing and laying in approved panels</t>
    </r>
    <r>
      <rPr>
        <sz val="9"/>
        <color indexed="8"/>
        <rFont val="Calibri"/>
        <family val="2"/>
      </rPr>
      <t xml:space="preserve"> </t>
    </r>
    <r>
      <rPr>
        <b/>
        <sz val="9"/>
        <color indexed="30"/>
        <rFont val="Calibri"/>
        <family val="2"/>
      </rPr>
      <t xml:space="preserve">30mm thick (average) Indian patent floor </t>
    </r>
    <r>
      <rPr>
        <sz val="9"/>
        <color indexed="8"/>
        <rFont val="Calibri"/>
        <family val="2"/>
      </rPr>
      <t>in cement concrete mix of 1:2:4 (1 cement : 2 sand : 4 aggregate 12.5 mm) well vibrated, compacted including 25 x 3 mm thick glass dividing strip, fixed  to correct level and finished smooth and cured by keeping surfaces well- covered and protected against excesses of any type. (The contractor will  provide for preparation or surface by cleaning, hacking and exposing aggregate to achieve the best bond, and any curling, lifting or debonding noticed shall be rectified by the contractor at his cost), all complete at all heights and leads to the satisfaction of the PM.</t>
    </r>
  </si>
  <si>
    <t xml:space="preserve">Screed </t>
  </si>
  <si>
    <r>
      <rPr>
        <b/>
        <sz val="9"/>
        <color indexed="30"/>
        <rFont val="Calibri"/>
        <family val="2"/>
      </rPr>
      <t>KERAKOLL or equivalent approved Screed System</t>
    </r>
    <r>
      <rPr>
        <sz val="9"/>
        <color indexed="8"/>
        <rFont val="Calibri"/>
        <family val="2"/>
      </rPr>
      <t>, consisting of the following and installed per manufacturer’s written instructions:</t>
    </r>
  </si>
  <si>
    <t>a.  Slurry Bond Coat on Existing Concrete Surface: P5 polymeric latex suitable for use as a high performance additive in cement based mortars and fine grain concretes. Increases substrate adhesion, reduces water absorption and enhances the level of compactness and flexibility. Ideal for slurry keys used in additional casting layers and in restoration work.</t>
  </si>
  <si>
    <t>b. Floor Screed / Bedding Mortar of average 30mm thickness: Keracem superior-technology, high-resistance hydraulic binder for screeds and heat radiant slabs, with normal setting and rapid drying, compensated shrinkage and high thermal conductivity; suitable for laying ceramic tiles, homogeneous tiles, natural stone, parquet and resilient materials with adhesives.</t>
  </si>
  <si>
    <t>concrete screed</t>
  </si>
  <si>
    <t>Providing and laying concrete screed</t>
  </si>
  <si>
    <r>
      <rPr>
        <b/>
        <sz val="9"/>
        <color indexed="30"/>
        <rFont val="Calibri"/>
        <family val="2"/>
      </rPr>
      <t>Providing and laying concrete screed</t>
    </r>
    <r>
      <rPr>
        <sz val="9"/>
        <color indexed="8"/>
        <rFont val="Calibri"/>
        <family val="2"/>
      </rPr>
      <t>(1:2:4) of specified thick laid in slope with one layer of 18 gauge chicken wire mesh including supply of all materials and labour curing finishing etc. all complete. Covered with approved cement tiles laid in cement mortar and finished as shown on the drawing and as specified under section ..... of Finishes technical specifications.</t>
    </r>
  </si>
  <si>
    <t>concrete floor</t>
  </si>
  <si>
    <t>50mm thick cement concrete floor</t>
  </si>
  <si>
    <r>
      <rPr>
        <b/>
        <sz val="9"/>
        <color indexed="30"/>
        <rFont val="Calibri"/>
        <family val="2"/>
      </rPr>
      <t xml:space="preserve">Screed 50mm thickness - M20 Grade Concrete - </t>
    </r>
    <r>
      <rPr>
        <sz val="9"/>
        <color indexed="8"/>
        <rFont val="Calibri"/>
        <family val="2"/>
      </rPr>
      <t>Providing and laying 50mm thick cement concrete floor of M20 grade finished with a floating coat of neat cement finish using cement slurry @ 2.75 Kg. per Sqm. of floor area, laying the concrete in panels not exceeding 3m x 4m separated including cleaning the sub base, curing etc. complete as directed by the Engineer.</t>
    </r>
  </si>
  <si>
    <t>Floor Maintanence</t>
  </si>
  <si>
    <t xml:space="preserve">Cleaning the flooring,     glass, formica </t>
  </si>
  <si>
    <r>
      <rPr>
        <b/>
        <sz val="9"/>
        <color indexed="30"/>
        <rFont val="Calibri"/>
        <family val="2"/>
      </rPr>
      <t>Cleaning the flooring,     glass, formica etc.</t>
    </r>
    <r>
      <rPr>
        <b/>
        <sz val="9"/>
        <color indexed="8"/>
        <rFont val="Calibri"/>
        <family val="2"/>
      </rPr>
      <t xml:space="preserve"> </t>
    </r>
    <r>
      <rPr>
        <sz val="9"/>
        <color indexed="8"/>
        <rFont val="Calibri"/>
        <family val="2"/>
      </rPr>
      <t>with first Acytone thinner then liquid cleaner with using  cotton cloth etc. complete as per the instruction of  Engineer-in-charge.</t>
    </r>
  </si>
  <si>
    <t>Floor Protection</t>
  </si>
  <si>
    <t>4mm thick PVC Sheet + 6mm thick Commercial Plywood for Floor Protection.</t>
  </si>
  <si>
    <t>TOTAL OF FLOORING  WORK</t>
  </si>
  <si>
    <t>WALL FINISHING  BOQ OF JAMES MARTIN KITCHEN-UNIT NO. 3T74-19A+19B--T2-BIAL-BENGALURU</t>
  </si>
  <si>
    <t xml:space="preserve"> CLADDING WORK</t>
  </si>
  <si>
    <t>Dado</t>
  </si>
  <si>
    <t xml:space="preserve">19mm thick Marble stone Dado. </t>
  </si>
  <si>
    <r>
      <t xml:space="preserve">Laying 19mm thick machine cut, machine polished </t>
    </r>
    <r>
      <rPr>
        <b/>
        <sz val="9"/>
        <color indexed="30"/>
        <rFont val="Calibri"/>
        <family val="2"/>
      </rPr>
      <t>Marble stone Dado</t>
    </r>
    <r>
      <rPr>
        <sz val="9"/>
        <color indexed="8"/>
        <rFont val="Calibri"/>
        <family val="2"/>
      </rPr>
      <t xml:space="preserve"> of approved quality, colour, shade and pattern, laid in pattern and sizes as shown in drawing. Joints to be well cleaned and grouted with matching colour approved quality polymer based readymade grout, curing, machine polishing, cleaning, protecting till handing over etc. to required line, level, etc, at all levels and locations, complete to the entire satisfaction of the PM.</t>
    </r>
  </si>
  <si>
    <t>Cladding</t>
  </si>
  <si>
    <t>Marble Cladding</t>
  </si>
  <si>
    <t xml:space="preserve">ITALIAN MARBLE CLADDING </t>
  </si>
  <si>
    <r>
      <rPr>
        <sz val="9"/>
        <rFont val="Calibri"/>
        <family val="2"/>
      </rPr>
      <t>Providing and fixing machine cut and mirror polished approved coloured</t>
    </r>
    <r>
      <rPr>
        <b/>
        <sz val="9"/>
        <color indexed="30"/>
        <rFont val="Calibri"/>
        <family val="2"/>
      </rPr>
      <t xml:space="preserve"> ITALIAN MARBLE SLAB </t>
    </r>
    <r>
      <rPr>
        <sz val="9"/>
        <rFont val="Calibri"/>
        <family val="2"/>
      </rPr>
      <t>with in lays of approvedsize,20mm +2mm thk. Of approved quality for required pattern on a bed of 1:4 CM 25mm average thickness including neat cement float, filling joints with neat coloured pigment,curing,polishing and cleaning etc. Complete. (</t>
    </r>
    <r>
      <rPr>
        <b/>
        <sz val="9"/>
        <color indexed="30"/>
        <rFont val="Calibri"/>
        <family val="2"/>
      </rPr>
      <t>Basic rate of ITALIAN marble Rs._______/-per Sq.M</t>
    </r>
    <r>
      <rPr>
        <sz val="9"/>
        <rFont val="Calibri"/>
        <family val="2"/>
      </rPr>
      <t>)</t>
    </r>
  </si>
  <si>
    <t xml:space="preserve">Vitrified tile </t>
  </si>
  <si>
    <t>Vitrified tile dado</t>
  </si>
  <si>
    <r>
      <rPr>
        <b/>
        <sz val="9"/>
        <color indexed="30"/>
        <rFont val="Calibri"/>
        <family val="2"/>
      </rPr>
      <t>Fixing Vitrified tile dado</t>
    </r>
    <r>
      <rPr>
        <sz val="9"/>
        <color indexed="8"/>
        <rFont val="Calibri"/>
        <family val="2"/>
      </rPr>
      <t xml:space="preserve"> , at all levels and locations including shifting of materials from stores to work location, using approved quality compatible adhesive (Kerakoll / Bal / Laticrete or equivalent). Joints to be well cleaned and grouted with matching colour approved quality polymer based readymade grout, curing, machine polishing, cleaning, protecting till handing over etc. to required line, level, etc. complete to the entire satisfaction of the PM. </t>
    </r>
  </si>
  <si>
    <t>Vitrified Tiles</t>
  </si>
  <si>
    <t xml:space="preserve">Vitrified  Tile </t>
  </si>
  <si>
    <t>10.4.1</t>
  </si>
  <si>
    <r>
      <rPr>
        <b/>
        <sz val="9"/>
        <color indexed="30"/>
        <rFont val="Calibri"/>
        <family val="2"/>
      </rPr>
      <t xml:space="preserve">Providing &amp; fixing Vitrified tile </t>
    </r>
    <r>
      <rPr>
        <sz val="9"/>
        <rFont val="Calibri"/>
        <family val="2"/>
      </rPr>
      <t>Front Desk Glazed Tile.</t>
    </r>
    <r>
      <rPr>
        <sz val="9"/>
        <color indexed="8"/>
        <rFont val="Calibri"/>
        <family val="2"/>
      </rPr>
      <t xml:space="preserve">
</t>
    </r>
  </si>
  <si>
    <t>10.4.2</t>
  </si>
  <si>
    <r>
      <rPr>
        <sz val="9"/>
        <color indexed="8"/>
        <rFont val="Calibri"/>
        <family val="2"/>
      </rPr>
      <t xml:space="preserve">Providing &amp; fixing </t>
    </r>
    <r>
      <rPr>
        <b/>
        <sz val="9"/>
        <color indexed="30"/>
        <rFont val="Calibri"/>
        <family val="2"/>
      </rPr>
      <t xml:space="preserve">Vitrified Tiles Service Area </t>
    </r>
  </si>
  <si>
    <t>10.4.3</t>
  </si>
  <si>
    <t>600mm x 600mm Off White, Kajaria make, basic cost INR. 538.00/SM.</t>
  </si>
  <si>
    <t>10.4.4</t>
  </si>
  <si>
    <r>
      <rPr>
        <sz val="9"/>
        <color indexed="8"/>
        <rFont val="Calibri"/>
        <family val="2"/>
      </rPr>
      <t xml:space="preserve">Providing &amp; fixing </t>
    </r>
    <r>
      <rPr>
        <b/>
        <sz val="9"/>
        <color indexed="30"/>
        <rFont val="Calibri"/>
        <family val="2"/>
      </rPr>
      <t>Vitrified Tiles at Back Kitchen Area up to 2700mm Height on the half round column surfcaes (in cutting pieces of 75/100mm width) .</t>
    </r>
    <r>
      <rPr>
        <sz val="9"/>
        <color indexed="30"/>
        <rFont val="Calibri"/>
        <family val="2"/>
      </rPr>
      <t xml:space="preserve"> </t>
    </r>
    <r>
      <rPr>
        <sz val="9"/>
        <rFont val="Calibri"/>
        <family val="2"/>
      </rPr>
      <t>At Back Kitchen area.</t>
    </r>
  </si>
  <si>
    <t>10.4.5</t>
  </si>
  <si>
    <r>
      <rPr>
        <sz val="9"/>
        <color indexed="8"/>
        <rFont val="Calibri"/>
        <family val="2"/>
      </rPr>
      <t xml:space="preserve">Providing &amp; fixing </t>
    </r>
    <r>
      <rPr>
        <b/>
        <sz val="9"/>
        <color indexed="30"/>
        <rFont val="Calibri"/>
        <family val="2"/>
      </rPr>
      <t>Vitrified Tiles at lower level of front counter up to 950mm Height.</t>
    </r>
    <r>
      <rPr>
        <sz val="9"/>
        <color indexed="30"/>
        <rFont val="Calibri"/>
        <family val="2"/>
      </rPr>
      <t xml:space="preserve"> </t>
    </r>
    <r>
      <rPr>
        <sz val="9"/>
        <rFont val="Calibri"/>
        <family val="2"/>
      </rPr>
      <t>At Front Counter area.</t>
    </r>
  </si>
  <si>
    <r>
      <t xml:space="preserve">Providing and Fixing of </t>
    </r>
    <r>
      <rPr>
        <b/>
        <sz val="9"/>
        <color indexed="30"/>
        <rFont val="Calibri"/>
        <family val="2"/>
      </rPr>
      <t>Black and White Tiles for Angular  Wall dado</t>
    </r>
    <r>
      <rPr>
        <sz val="9"/>
        <color indexed="8"/>
        <rFont val="Calibri"/>
        <family val="2"/>
      </rPr>
      <t xml:space="preserve"> in appvd vitrified tiles as per the design &amp;  specifications. Joints to be filled properly with pigmented cement / epoxy grouts matching the tile/stone. Flooring should be fixed in proper plumb line . Job to include cost of labour, material, cartage, loading, unloading, cutting, fixing and grouting, etc. complete, as directed by Engineer-In-Charge.
</t>
    </r>
    <r>
      <rPr>
        <b/>
        <sz val="9"/>
        <color indexed="30"/>
        <rFont val="Calibri"/>
        <family val="2"/>
      </rPr>
      <t>(width of Tile = ____ mm)</t>
    </r>
  </si>
  <si>
    <t xml:space="preserve">Ceramic tile dado </t>
  </si>
  <si>
    <r>
      <rPr>
        <b/>
        <sz val="9"/>
        <color indexed="30"/>
        <rFont val="Calibri"/>
        <family val="2"/>
      </rPr>
      <t>Fixing Ceramic tile dado</t>
    </r>
    <r>
      <rPr>
        <sz val="9"/>
        <color indexed="8"/>
        <rFont val="Calibri"/>
        <family val="2"/>
      </rPr>
      <t xml:space="preserve"> , at all levels and locations including shifting of materials from stores to work location, over well vibrated, compacted screed (paid separately) using approved quality compatible adhesive (Kerakoll / Bal / Laticrete or equivalent). Joints to be well cleaned and grouted with matching colour approved quality polymer based readymade grout, curing, machine polishing, cleaning, protecting till handing over etc. to required line, level, etc. complete to the entire satisfaction of the PM. </t>
    </r>
  </si>
  <si>
    <t>Glass</t>
  </si>
  <si>
    <t>Lacquered Glass</t>
  </si>
  <si>
    <t>6MM  LACQUERED GLASS</t>
  </si>
  <si>
    <r>
      <rPr>
        <sz val="9"/>
        <color indexed="8"/>
        <rFont val="Calibri"/>
        <family val="2"/>
      </rPr>
      <t xml:space="preserve">Providing and fixing </t>
    </r>
    <r>
      <rPr>
        <b/>
        <sz val="9"/>
        <color indexed="30"/>
        <rFont val="Calibri"/>
        <family val="2"/>
      </rPr>
      <t xml:space="preserve">6 mm thick  lacquered  glass </t>
    </r>
    <r>
      <rPr>
        <sz val="9"/>
        <color indexed="8"/>
        <rFont val="Calibri"/>
        <family val="2"/>
      </rPr>
      <t>without designs, Rate shall include for providing necessary hardware's  etc. complete as per drawing or as directed by the  Engineer-in-charge. "Glass of Asahf/ Saint Gobain/ Sezal or approved  equivalent  make.</t>
    </r>
  </si>
  <si>
    <t>6MM THK LACQUERED GLASS ON PLY</t>
  </si>
  <si>
    <r>
      <rPr>
        <sz val="9"/>
        <color indexed="8"/>
        <rFont val="Calibri"/>
        <family val="2"/>
      </rPr>
      <t xml:space="preserve">Providing and fixing  </t>
    </r>
    <r>
      <rPr>
        <b/>
        <sz val="9"/>
        <color indexed="30"/>
        <rFont val="Calibri"/>
        <family val="2"/>
      </rPr>
      <t>6 mm thick  lacquered  glass</t>
    </r>
    <r>
      <rPr>
        <sz val="9"/>
        <color indexed="8"/>
        <rFont val="Calibri"/>
        <family val="2"/>
      </rPr>
      <t xml:space="preserve"> in  plain red or approved  colour.  (Glass manufactured   by Ashai /  Modi Guard/  Saint Gobain or equivalent  approved  make) fixed  over ply surface with  necessary adhesive.  </t>
    </r>
    <r>
      <rPr>
        <b/>
        <sz val="9"/>
        <color indexed="30"/>
        <rFont val="Calibri"/>
        <family val="2"/>
      </rPr>
      <t xml:space="preserve">Excluding cost of ply surface </t>
    </r>
    <r>
      <rPr>
        <sz val="9"/>
        <color indexed="8"/>
        <rFont val="Calibri"/>
        <family val="2"/>
      </rPr>
      <t>but including  fitting  etc. complete.</t>
    </r>
  </si>
  <si>
    <t>Wall Façade</t>
  </si>
  <si>
    <t>Glass Facade</t>
  </si>
  <si>
    <t>Fixed Glazing in facade using 12mm thick, with U channel</t>
  </si>
  <si>
    <r>
      <t xml:space="preserve">Providing and fixing  Fixed </t>
    </r>
    <r>
      <rPr>
        <b/>
        <sz val="9"/>
        <color indexed="30"/>
        <rFont val="Calibri"/>
        <family val="2"/>
      </rPr>
      <t>Glazing in facade using 12mm thick</t>
    </r>
    <r>
      <rPr>
        <sz val="9"/>
        <color indexed="8"/>
        <rFont val="Calibri"/>
        <family val="2"/>
      </rPr>
      <t xml:space="preserve"> clear flawless toughened glass and fixed on top and bottom in 'U' channel. The top and bottom 'U' channels to be concealed within the floor and in the fase ceiling respectively. Rate to be all inclusive of AI 'U' channels, toughened glass, hardware. Finishing and fixing etc., complete, as directed by EIC.</t>
    </r>
  </si>
  <si>
    <t>GLASS FASCADE 12MM  TOUGHEN GLASS</t>
  </si>
  <si>
    <r>
      <t xml:space="preserve">Providing  and  fixing </t>
    </r>
    <r>
      <rPr>
        <b/>
        <sz val="9"/>
        <color indexed="30"/>
        <rFont val="Calibri"/>
        <family val="2"/>
      </rPr>
      <t>Glass Facade made out of 12mm thick</t>
    </r>
    <r>
      <rPr>
        <sz val="9"/>
        <color indexed="8"/>
        <rFont val="Calibri"/>
        <family val="2"/>
      </rPr>
      <t xml:space="preserve"> clear float, toughened glass (manufactured by AISI / Modi Guard / Sainte.Gobainorequivalent) fixed to the wooden/ RCC member at top and channel edge grooving floor as shown in the standard  detailed drawing with necessary screws/ hold fasts. The glass shall be edge polished on all sides.
</t>
    </r>
    <r>
      <rPr>
        <b/>
        <sz val="9"/>
        <color indexed="30"/>
        <rFont val="Calibri"/>
        <family val="2"/>
      </rPr>
      <t>(Drawings shall be provided for the Contractor to quote the rate)</t>
    </r>
  </si>
  <si>
    <t>ACP Clad</t>
  </si>
  <si>
    <t>4MM  THK SPARKLEFINISHED ACP CLADD</t>
  </si>
  <si>
    <r>
      <rPr>
        <sz val="9"/>
        <color indexed="8"/>
        <rFont val="Calibri"/>
        <family val="2"/>
      </rPr>
      <t>Providing  and fixing</t>
    </r>
    <r>
      <rPr>
        <b/>
        <sz val="9"/>
        <color indexed="8"/>
        <rFont val="Calibri"/>
        <family val="2"/>
      </rPr>
      <t xml:space="preserve"> </t>
    </r>
    <r>
      <rPr>
        <b/>
        <sz val="9"/>
        <color indexed="30"/>
        <rFont val="Calibri"/>
        <family val="2"/>
      </rPr>
      <t>Aluminium   Composite  Panel cladding</t>
    </r>
    <r>
      <rPr>
        <b/>
        <sz val="9"/>
        <color indexed="8"/>
        <rFont val="Calibri"/>
        <family val="2"/>
      </rPr>
      <t xml:space="preserve">  </t>
    </r>
    <r>
      <rPr>
        <sz val="9"/>
        <color indexed="8"/>
        <rFont val="Calibri"/>
        <family val="2"/>
      </rPr>
      <t>at all heights  with  4mm  thick exterior  grade panels (0.5+3+0.5MM)   of Alucobond  make Timex Sparkle finished or equivalent   make)  as shade indicated in the Architect's  drawing</t>
    </r>
  </si>
  <si>
    <t xml:space="preserve"> 4MM  THK MATT FINISH ACP BTH SO FRM</t>
  </si>
  <si>
    <r>
      <rPr>
        <b/>
        <sz val="9"/>
        <color indexed="30"/>
        <rFont val="Calibri"/>
        <family val="2"/>
      </rPr>
      <t xml:space="preserve"> </t>
    </r>
    <r>
      <rPr>
        <sz val="9"/>
        <color indexed="8"/>
        <rFont val="Calibri"/>
        <family val="2"/>
      </rPr>
      <t>Providing and fixing</t>
    </r>
    <r>
      <rPr>
        <b/>
        <sz val="9"/>
        <color indexed="8"/>
        <rFont val="Calibri"/>
        <family val="2"/>
      </rPr>
      <t xml:space="preserve"> </t>
    </r>
    <r>
      <rPr>
        <b/>
        <sz val="9"/>
        <color indexed="30"/>
        <rFont val="Calibri"/>
        <family val="2"/>
      </rPr>
      <t>aluminium    composite panels (ACP)</t>
    </r>
    <r>
      <rPr>
        <sz val="9"/>
        <color indexed="8"/>
        <rFont val="Calibri"/>
        <family val="2"/>
      </rPr>
      <t xml:space="preserve"> made out of 4mm thick (0.25+3.5+0.25) with LDPE core  coloured, matt finish panels on both sides; (total   thickness of the panel shall  be 4mm) of approved make inclusive of anodising the aluminium sections  a minimum of 20 micron thickness and providing, erecting and dismantling of scaffolding/staging as necessary up to a height of 15 feet from ground.( Drawings shall be provided to the contractor for quoting of rates.</t>
    </r>
  </si>
  <si>
    <t>M2</t>
  </si>
  <si>
    <t>Jali</t>
  </si>
  <si>
    <t xml:space="preserve">TIMEX ACP 4MM  THK DESIGN CUT JALl </t>
  </si>
  <si>
    <r>
      <rPr>
        <sz val="9"/>
        <color indexed="8"/>
        <rFont val="Calibri"/>
        <family val="2"/>
      </rPr>
      <t>Providing and fixing</t>
    </r>
    <r>
      <rPr>
        <b/>
        <sz val="9"/>
        <color indexed="8"/>
        <rFont val="Calibri"/>
        <family val="2"/>
      </rPr>
      <t xml:space="preserve"> </t>
    </r>
    <r>
      <rPr>
        <b/>
        <sz val="9"/>
        <color indexed="30"/>
        <rFont val="Calibri"/>
        <family val="2"/>
      </rPr>
      <t>4 mm Thk Timex</t>
    </r>
    <r>
      <rPr>
        <b/>
        <sz val="9"/>
        <color indexed="8"/>
        <rFont val="Calibri"/>
        <family val="2"/>
      </rPr>
      <t xml:space="preserve"> </t>
    </r>
    <r>
      <rPr>
        <sz val="9"/>
        <color indexed="8"/>
        <rFont val="Calibri"/>
        <family val="2"/>
      </rPr>
      <t>or Equivalent make ACP Jali as per with approved design and shade. ACP Jail cutting edge should be finished with duco paint as per approved shade etc. all to the complete satisfaction and as per the direction  of the  Engineer-in-charge.</t>
    </r>
  </si>
  <si>
    <r>
      <rPr>
        <b/>
        <sz val="9"/>
        <color indexed="30"/>
        <rFont val="Calibri"/>
        <family val="2"/>
      </rPr>
      <t xml:space="preserve">Providing and fixing Tile brick masonry work 5 cm </t>
    </r>
    <r>
      <rPr>
        <sz val="9"/>
        <rFont val="Calibri"/>
        <family val="2"/>
      </rPr>
      <t xml:space="preserve">thick with common burnt clay F.P.S. (non modular) tile bricks of class designation 10 in cement mortar 1:3 (1 cement : 3 coarse sand) in superstructure above plinth and upto floor five level. </t>
    </r>
  </si>
  <si>
    <t>10.14.1</t>
  </si>
  <si>
    <t>Antique brick tile cladding. 230 x 75 x 20mm, Basic Cost INR. 2421.00 / SM</t>
  </si>
  <si>
    <t>P&amp;F of decorative slim red bricks, with 200mm x 75mm x 18/20mm thick decorative red / antique red tiles (Pioneer make , INR 1050.00/ SM, excluding transportation from Chandigarh), fixing with sand cement mortar bed in 1:4 proportion on the existing plaster finished brick wall's surface having 6mm x 6mm groove as shown on details, groove to be filled with grey color latecrete grouting. Complete in proper line &amp; level as per architectural drawing &amp; site engineer's instruction. It is for the front facade area as per elevation CC.</t>
  </si>
  <si>
    <t>10.14.2</t>
  </si>
  <si>
    <t>P&amp;F of decorative slim red bricks, with 200mm x 75mm x 18/20mm thick decorative red / antique red tiles (Pioneer make , INR 1050.00/ SM, excluding transportation from Chandigarh), fixing with sand cement mortar bed in 1:4 proportion on the existing plaster finished brick wall's surface having 6mm x 6mm groove as shown on details, groove to be filled with grey color latecrete grouting. Complete in proper line &amp; level as per architectural drawing &amp; site engineer's instruction. It is for the front facade area as per elevation DD.</t>
  </si>
  <si>
    <t>red artificial bricks of 8"x3" size pasted with adhesive</t>
  </si>
  <si>
    <r>
      <t>Providing and Fixing of</t>
    </r>
    <r>
      <rPr>
        <b/>
        <sz val="9"/>
        <color indexed="30"/>
        <rFont val="Calibri"/>
        <family val="2"/>
      </rPr>
      <t xml:space="preserve"> red artificial bricks of 8"x3" size</t>
    </r>
    <r>
      <rPr>
        <sz val="9"/>
        <color indexed="8"/>
        <rFont val="Calibri"/>
        <family val="2"/>
      </rPr>
      <t xml:space="preserve"> pasted with adhesive of appvd proportions as per the design &amp;  specifications. Joints to be filled properly with pigmented cement / epoxy grouts matching the brick. Brick horizontals should be fixed in proper plumb line . Job to include cost of labour, material, cartage, loading, unloading, cutting, fixing and grouting.</t>
    </r>
  </si>
  <si>
    <t>Terracotta bricks</t>
  </si>
  <si>
    <t>Terracotta bricks over plywood</t>
  </si>
  <si>
    <r>
      <t xml:space="preserve">P&amp;F </t>
    </r>
    <r>
      <rPr>
        <b/>
        <sz val="9"/>
        <color indexed="30"/>
        <rFont val="Calibri"/>
        <family val="2"/>
      </rPr>
      <t>Terracotta bricks with paint finish</t>
    </r>
    <r>
      <rPr>
        <sz val="9"/>
        <color indexed="8"/>
        <rFont val="Calibri"/>
        <family val="2"/>
      </rPr>
      <t xml:space="preserve"> over Plywood</t>
    </r>
  </si>
  <si>
    <r>
      <t xml:space="preserve">P&amp;F </t>
    </r>
    <r>
      <rPr>
        <b/>
        <sz val="9"/>
        <color indexed="30"/>
        <rFont val="Calibri"/>
        <family val="2"/>
      </rPr>
      <t>Terracotta bricks over Plywood</t>
    </r>
  </si>
  <si>
    <t>Finishing</t>
  </si>
  <si>
    <t>Brick pattern in Ply</t>
  </si>
  <si>
    <r>
      <t xml:space="preserve">P&amp;F </t>
    </r>
    <r>
      <rPr>
        <b/>
        <sz val="9"/>
        <color indexed="30"/>
        <rFont val="Calibri"/>
        <family val="2"/>
      </rPr>
      <t>Brick pattern in Ply and finished with paint.</t>
    </r>
  </si>
  <si>
    <t>wooden paneling</t>
  </si>
  <si>
    <t>Veneer finished wooden paneling</t>
  </si>
  <si>
    <t>10.19.01</t>
  </si>
  <si>
    <t>10.19.02</t>
  </si>
  <si>
    <t>10.19.03</t>
  </si>
  <si>
    <t>10.19.04</t>
  </si>
  <si>
    <t>10.19.05</t>
  </si>
  <si>
    <t>10.19.06</t>
  </si>
  <si>
    <t>10.19.07</t>
  </si>
  <si>
    <t>10.19.08</t>
  </si>
  <si>
    <t>10.19.09</t>
  </si>
  <si>
    <t>10.19.10</t>
  </si>
  <si>
    <t>10.19.11</t>
  </si>
  <si>
    <t>10.19.12</t>
  </si>
  <si>
    <t>10.19.13</t>
  </si>
  <si>
    <t>10.19.14</t>
  </si>
  <si>
    <t>wooden panelling</t>
  </si>
  <si>
    <t>Mirror finished wooden panelling</t>
  </si>
  <si>
    <r>
      <t>S/I of  50mm Thk</t>
    </r>
    <r>
      <rPr>
        <b/>
        <sz val="9"/>
        <color indexed="30"/>
        <rFont val="Calibri"/>
        <family val="2"/>
      </rPr>
      <t xml:space="preserve"> 6mm Thk mirror finished panelling</t>
    </r>
    <r>
      <rPr>
        <sz val="9"/>
        <color indexed="8"/>
        <rFont val="Calibri"/>
        <family val="2"/>
      </rPr>
      <t xml:space="preserve"> behind bar display in 12mm thk Ply, supported on aluminium frame work as per design and detail. </t>
    </r>
  </si>
  <si>
    <t>wooden pattern tiles</t>
  </si>
  <si>
    <t xml:space="preserve">P&amp;L OF WOODEN PATTERN TILES  </t>
  </si>
  <si>
    <r>
      <t xml:space="preserve">P&amp;L OF </t>
    </r>
    <r>
      <rPr>
        <b/>
        <sz val="9"/>
        <color indexed="30"/>
        <rFont val="Calibri"/>
        <family val="2"/>
      </rPr>
      <t xml:space="preserve">WOODEN  PATTERN TILES </t>
    </r>
    <r>
      <rPr>
        <sz val="9"/>
        <color indexed="8"/>
        <rFont val="Calibri"/>
        <family val="2"/>
      </rPr>
      <t>Providing    and  Laying  of Wooden    Pattern    Tiles ItKajaria  Eternity (Assam   Rosewood    Size- 600·600)     laid  uniformly   over  40 mm  thick  bed  CM 1:4 with  butt  joints, using  cement    slurry  below   tiles  for packing   and  as  per  architectural      design,   drawing    and   specifications.     The work  shall  include   cost  of materials,    wastages,     labour,   all lead  and  lift at  all  levels,  loading   and  unloading,   transportation,       curing  etc.  and  all other   incidental    charges   etc., complete    and  as directed    by Engineer-in-charge.</t>
    </r>
  </si>
  <si>
    <t xml:space="preserve">Designer wall panelling </t>
  </si>
  <si>
    <t>Designer wall panelling with outer frame made of Ply boxing</t>
  </si>
  <si>
    <r>
      <t xml:space="preserve">P&amp;F </t>
    </r>
    <r>
      <rPr>
        <b/>
        <sz val="9"/>
        <color indexed="30"/>
        <rFont val="Calibri"/>
        <family val="2"/>
      </rPr>
      <t>Designer wall panelling with outer frame made of Ply boxing</t>
    </r>
    <r>
      <rPr>
        <sz val="9"/>
        <color indexed="8"/>
        <rFont val="Calibri"/>
        <family val="2"/>
      </rPr>
      <t xml:space="preserve"> &amp; finished in SS with brass coating and internal screen made of laser cut SS of 12mm thick finished with brass coating</t>
    </r>
  </si>
  <si>
    <t xml:space="preserve">wooden beading </t>
  </si>
  <si>
    <t>wooden beading with paint finish</t>
  </si>
  <si>
    <r>
      <t xml:space="preserve">Providing     and   fixing    of  </t>
    </r>
    <r>
      <rPr>
        <b/>
        <sz val="9"/>
        <color indexed="30"/>
        <rFont val="Calibri"/>
        <family val="2"/>
      </rPr>
      <t xml:space="preserve">1"x1/2" wooden   beading </t>
    </r>
    <r>
      <rPr>
        <sz val="9"/>
        <color indexed="8"/>
        <rFont val="Calibri"/>
        <family val="2"/>
      </rPr>
      <t xml:space="preserve"> patty   screwed    to  wall  at intervals     and  flat  oil paint   finished   same   as wall shade.  </t>
    </r>
  </si>
  <si>
    <t>Fabric finished wooden panelling</t>
  </si>
  <si>
    <r>
      <t xml:space="preserve">P&amp;F </t>
    </r>
    <r>
      <rPr>
        <b/>
        <sz val="9"/>
        <color indexed="30"/>
        <rFont val="Calibri"/>
        <family val="2"/>
      </rPr>
      <t>Fabric finished wooden</t>
    </r>
    <r>
      <rPr>
        <sz val="9"/>
        <color indexed="8"/>
        <rFont val="Calibri"/>
        <family val="2"/>
      </rPr>
      <t xml:space="preserve"> panelling</t>
    </r>
  </si>
  <si>
    <t xml:space="preserve">Designer wall panel </t>
  </si>
  <si>
    <t xml:space="preserve">Designer wall panel made of laser cut </t>
  </si>
  <si>
    <r>
      <t>P&amp;F</t>
    </r>
    <r>
      <rPr>
        <b/>
        <sz val="9"/>
        <color indexed="30"/>
        <rFont val="Calibri"/>
        <family val="2"/>
      </rPr>
      <t xml:space="preserve"> Designer wall panel made of laser cut</t>
    </r>
    <r>
      <rPr>
        <sz val="9"/>
        <color indexed="8"/>
        <rFont val="Calibri"/>
        <family val="2"/>
      </rPr>
      <t xml:space="preserve"> wooden panels with 50 X 50 mm Ms Frame.</t>
    </r>
  </si>
  <si>
    <t>Col wall panel</t>
  </si>
  <si>
    <t>COLUMN CLADDING W/LAMINATED PLY</t>
  </si>
  <si>
    <r>
      <rPr>
        <sz val="9"/>
        <rFont val="Calibri"/>
        <family val="2"/>
      </rPr>
      <t xml:space="preserve">Providing and fixing of </t>
    </r>
    <r>
      <rPr>
        <b/>
        <sz val="9"/>
        <color indexed="30"/>
        <rFont val="Calibri"/>
        <family val="2"/>
      </rPr>
      <t>Column cladding with 12mm  thick ply</t>
    </r>
    <r>
      <rPr>
        <sz val="9"/>
        <rFont val="Calibri"/>
        <family val="2"/>
      </rPr>
      <t xml:space="preserve"> and 1mm thick laminate (S.S finish),cladding to be  protected with  24x 2mm brush steel S.S angle at corners. Further fixing 25 x 25 mm teak  wood beading with round edge and painting .</t>
    </r>
  </si>
  <si>
    <t>Commercial plywood panelling</t>
  </si>
  <si>
    <t>6MM  THK MIR W/9MM   CMCl  PLYWOOD PNl</t>
  </si>
  <si>
    <r>
      <rPr>
        <sz val="9"/>
        <color indexed="8"/>
        <rFont val="Calibri"/>
        <family val="2"/>
      </rPr>
      <t xml:space="preserve">Providing and fixing </t>
    </r>
    <r>
      <rPr>
        <b/>
        <sz val="9"/>
        <color indexed="30"/>
        <rFont val="Calibri"/>
        <family val="2"/>
      </rPr>
      <t>6mm thick mirror</t>
    </r>
    <r>
      <rPr>
        <b/>
        <sz val="9"/>
        <color indexed="8"/>
        <rFont val="Calibri"/>
        <family val="2"/>
      </rPr>
      <t xml:space="preserve"> </t>
    </r>
    <r>
      <rPr>
        <sz val="9"/>
        <color indexed="8"/>
        <rFont val="Calibri"/>
        <family val="2"/>
      </rPr>
      <t>of approved quality with 9mm commercial Plywood panelling,   12mm thick beading to plywood, including Brush Steel finish S.S Mirror studs.</t>
    </r>
  </si>
  <si>
    <t xml:space="preserve">Column Wall  Panelling </t>
  </si>
  <si>
    <t>COLUMN WALL PANELNG 50X32MM HARDWOOD FRAME</t>
  </si>
  <si>
    <r>
      <rPr>
        <sz val="9"/>
        <rFont val="Calibri"/>
        <family val="2"/>
      </rPr>
      <t>Providing and fixing in position</t>
    </r>
    <r>
      <rPr>
        <b/>
        <sz val="9"/>
        <color indexed="30"/>
        <rFont val="Calibri"/>
        <family val="2"/>
      </rPr>
      <t xml:space="preserve"> Column wall panelling</t>
    </r>
    <r>
      <rPr>
        <sz val="9"/>
        <rFont val="Calibri"/>
        <family val="2"/>
      </rPr>
      <t xml:space="preserve"> using 50x 32mm hardwood framework all-round  the column at 600mm C/C, fixing with 12.5mm thick Gypsum board and finished good   to receive directly painting over the exposed surfaces etc., complete all as per drawings and as directed by Engineer-In-charge.</t>
    </r>
  </si>
  <si>
    <t>Laminate Beading</t>
  </si>
  <si>
    <r>
      <t xml:space="preserve">Providing  and  fixing </t>
    </r>
    <r>
      <rPr>
        <b/>
        <sz val="9"/>
        <color indexed="30"/>
        <rFont val="Calibri"/>
        <family val="2"/>
      </rPr>
      <t>'Laminate beading over tile finish</t>
    </r>
  </si>
  <si>
    <t>Laminate panelling</t>
  </si>
  <si>
    <r>
      <t xml:space="preserve">Providing    and   fixing    12mm     </t>
    </r>
    <r>
      <rPr>
        <b/>
        <sz val="9"/>
        <color indexed="30"/>
        <rFont val="Calibri"/>
        <family val="2"/>
      </rPr>
      <t xml:space="preserve"> commercial  ply panelling  with  laminate </t>
    </r>
    <r>
      <rPr>
        <sz val="9"/>
        <color indexed="8"/>
        <rFont val="Calibri"/>
        <family val="2"/>
      </rPr>
      <t xml:space="preserve">finish   as per the instruction   of site engineer.  </t>
    </r>
  </si>
  <si>
    <t>Cube/Cuboidal Boxes</t>
  </si>
  <si>
    <t>CONST   &amp;  INSTALL    OF  CUBE/CUBOIDAL BOXES</t>
  </si>
  <si>
    <r>
      <rPr>
        <b/>
        <sz val="9"/>
        <color indexed="30"/>
        <rFont val="Calibri"/>
        <family val="2"/>
      </rPr>
      <t xml:space="preserve">Construction &amp; installation   of  cube/ cuboidal boxes </t>
    </r>
    <r>
      <rPr>
        <sz val="9"/>
        <color indexed="8"/>
        <rFont val="Calibri"/>
        <family val="2"/>
      </rPr>
      <t xml:space="preserve"> as per approved  sizes and drawings  details out of 19mm  thk marine  grade block board panels of appropriate   sizes. All  open  edges  of the panel to be protected  with  teak wood  lipping fixed  with  fevicol  and nailed in edges, all pieces will be fixed to each other  and held in position with  corner, block board  brackets/  metal  clamps etc complete.  The box shall be finished  with neatly cut laminates  and bevelled  edges joints  with  appropriate   grade of fevicol  etc complete. The bottom surface shall be fixed with 2 nos: 3/4" inch x 4"inch tall TW cross member as per design detail and shall have support of PVC clear bushes on base.</t>
    </r>
  </si>
  <si>
    <t xml:space="preserve">plywood </t>
  </si>
  <si>
    <t xml:space="preserve">plywood bulkhead </t>
  </si>
  <si>
    <r>
      <t xml:space="preserve">P&amp;F of </t>
    </r>
    <r>
      <rPr>
        <b/>
        <sz val="9"/>
        <color indexed="30"/>
        <rFont val="Calibri"/>
        <family val="2"/>
      </rPr>
      <t>plywood bulkhead</t>
    </r>
    <r>
      <rPr>
        <sz val="9"/>
        <color indexed="8"/>
        <rFont val="Calibri"/>
        <family val="2"/>
      </rPr>
      <t xml:space="preserve"> </t>
    </r>
  </si>
  <si>
    <t>Framework</t>
  </si>
  <si>
    <t>Hardwood</t>
  </si>
  <si>
    <t>Hardwood Framework</t>
  </si>
  <si>
    <r>
      <t>Providing  and fixing  in position  Ply using 12mm thick commercial  ply to masonry  back ground/on   wooden  frame of</t>
    </r>
    <r>
      <rPr>
        <b/>
        <sz val="9"/>
        <color indexed="30"/>
        <rFont val="Calibri"/>
        <family val="2"/>
      </rPr>
      <t xml:space="preserve"> 2" X 2" thk hard wood  frame</t>
    </r>
    <r>
      <rPr>
        <sz val="9"/>
        <color indexed="8"/>
        <rFont val="Calibri"/>
        <family val="2"/>
      </rPr>
      <t xml:space="preserve"> adhesives/screws and jointing  compound  of approved  make / quality  and finished  with  paint of   approved  make, colour,   etc., complete  as per instruction   of site in charge  </t>
    </r>
  </si>
  <si>
    <t>10.33.a</t>
  </si>
  <si>
    <t>Pro &amp; Fix 2"x2" Hardwood Framework Wooden/Ply of  19mm thickness.</t>
  </si>
  <si>
    <t>10.33.b</t>
  </si>
  <si>
    <t>Pro &amp; Fix 2"x2" Hardwood Framework Wooden/Ply of  6mm thickness.</t>
  </si>
  <si>
    <t>Aluminium</t>
  </si>
  <si>
    <t>Aluminium Frame</t>
  </si>
  <si>
    <t>10.34.01</t>
  </si>
  <si>
    <t>Aluminium Frame + Wooden Wall Paneling of 37mm thick.</t>
  </si>
  <si>
    <t>10.34.02</t>
  </si>
  <si>
    <t>10.34.03</t>
  </si>
  <si>
    <t>10.34.04</t>
  </si>
  <si>
    <t>10.34.05</t>
  </si>
  <si>
    <t>10.34.06</t>
  </si>
  <si>
    <t>Aluminium Frame + Wooden Partition of 62mm thick.</t>
  </si>
  <si>
    <t>10.34.07</t>
  </si>
  <si>
    <t>Aluminium Frame + Wooden Top of 62mm thick.</t>
  </si>
  <si>
    <t>10.34.08</t>
  </si>
  <si>
    <t>10.34.09</t>
  </si>
  <si>
    <t>10.34.10</t>
  </si>
  <si>
    <t>Aluminium Frame + Wooden Partition of 50mm thick.</t>
  </si>
  <si>
    <t>10.34.11</t>
  </si>
  <si>
    <t>10.34.12</t>
  </si>
  <si>
    <t>10.34.13</t>
  </si>
  <si>
    <t>Aluminium Frame + Wooden Bulkhead of 75mm thick.</t>
  </si>
  <si>
    <t>10.34.14</t>
  </si>
  <si>
    <t>10.34.a</t>
  </si>
  <si>
    <t>Basic cost of 2"x1.1/2" Al section</t>
  </si>
  <si>
    <t>Rft</t>
  </si>
  <si>
    <t>10.34.b</t>
  </si>
  <si>
    <t>Basic cost of F.R plywood</t>
  </si>
  <si>
    <t>Sqft</t>
  </si>
  <si>
    <t>Board</t>
  </si>
  <si>
    <t>MDF Board</t>
  </si>
  <si>
    <r>
      <t>Providing &amp; Fixing of</t>
    </r>
    <r>
      <rPr>
        <b/>
        <sz val="9"/>
        <color indexed="30"/>
        <rFont val="Calibri"/>
        <family val="2"/>
      </rPr>
      <t xml:space="preserve"> 6mm  thickness  MDF Board</t>
    </r>
    <r>
      <rPr>
        <sz val="9"/>
        <color indexed="8"/>
        <rFont val="Calibri"/>
        <family val="2"/>
      </rPr>
      <t xml:space="preserve"> of Size 4X8 Feet work  must be done as per  direction  &amp; instruction   of Engineer in Charge.    </t>
    </r>
  </si>
  <si>
    <t>ft</t>
  </si>
  <si>
    <t>Prelaminate Board</t>
  </si>
  <si>
    <r>
      <t xml:space="preserve"> Providing and fixing    </t>
    </r>
    <r>
      <rPr>
        <b/>
        <sz val="9"/>
        <color indexed="30"/>
        <rFont val="Calibri"/>
        <family val="2"/>
      </rPr>
      <t>12mm thick pre-laminated board</t>
    </r>
    <r>
      <rPr>
        <sz val="9"/>
        <color indexed="8"/>
        <rFont val="Calibri"/>
        <family val="2"/>
      </rPr>
      <t xml:space="preserve"> with white outer laminate (NOVOPAN)  on four  sides,  over  hard  wood  frame work.  The  sectional   the   hard  wood   shall  be 42mm   x 42mm.   The  frame   work  shall  be @ 600mmc/c.    The  corner   edges   of the  pre  laminated    board  shall  be chamfered     @  4Sdegrees    to  avoid  the  exposed   edges   on  all the  four  corners.    etc.  complete as     directed   by Engineer in charge.</t>
    </r>
  </si>
  <si>
    <t>Water Proof Ply</t>
  </si>
  <si>
    <t>Pro &amp; Fix of Water proof Ply 12mm Thk.</t>
  </si>
  <si>
    <t>Wooden</t>
  </si>
  <si>
    <t>Pro &amp; Fix of Wooden Frame/ Ply 12MM  Thk·only Wooden   frame  works</t>
  </si>
  <si>
    <t>Glazed tile Dado</t>
  </si>
  <si>
    <t>GLAZED TILES DADO</t>
  </si>
  <si>
    <r>
      <t xml:space="preserve">Providing   and  fixing </t>
    </r>
    <r>
      <rPr>
        <b/>
        <sz val="9"/>
        <color indexed="30"/>
        <rFont val="Calibri"/>
        <family val="2"/>
      </rPr>
      <t>Tiles in Cladding</t>
    </r>
    <r>
      <rPr>
        <sz val="9"/>
        <color indexed="8"/>
        <rFont val="Calibri"/>
        <family val="2"/>
      </rPr>
      <t xml:space="preserve"> / Dado  01 approved shade, size and pattern on masonry walls including   border fixed in pattern as approved by fie and fixed with rich cement slurry over  abacking coat plaster of 12mm thk. Cement mortar 1:3 and grouted with app. shade     grout (Sal Grout) Rate to include, Tile cutting, cleaning of joints, finishing junction     of plaster, curing etc. Complete and asper drawing.</t>
    </r>
  </si>
  <si>
    <t>Partition</t>
  </si>
  <si>
    <r>
      <t xml:space="preserve">Providing  and  fixing </t>
    </r>
    <r>
      <rPr>
        <b/>
        <sz val="9"/>
        <color indexed="30"/>
        <rFont val="Calibri"/>
        <family val="2"/>
      </rPr>
      <t>Single Glazed Partition with required patch fittings.</t>
    </r>
  </si>
  <si>
    <t xml:space="preserve">Acrylic surface cladding </t>
  </si>
  <si>
    <r>
      <t xml:space="preserve">Work  Top treated with 6mm/12mm </t>
    </r>
    <r>
      <rPr>
        <b/>
        <sz val="9"/>
        <color indexed="30"/>
        <rFont val="Calibri"/>
        <family val="2"/>
      </rPr>
      <t xml:space="preserve"> Acrylic Solid Surface</t>
    </r>
    <r>
      <rPr>
        <sz val="9"/>
        <color indexed="8"/>
        <rFont val="Calibri"/>
        <family val="2"/>
      </rPr>
      <t xml:space="preserve"> (As per the Interior Head direction) </t>
    </r>
    <r>
      <rPr>
        <b/>
        <sz val="9"/>
        <color indexed="30"/>
        <rFont val="Calibri"/>
        <family val="2"/>
      </rPr>
      <t xml:space="preserve">on Ply Base </t>
    </r>
  </si>
  <si>
    <t>ACRYLIC SHEET</t>
  </si>
  <si>
    <r>
      <rPr>
        <sz val="9"/>
        <color indexed="8"/>
        <rFont val="Calibri"/>
        <family val="2"/>
      </rPr>
      <t>Providing and fixing of</t>
    </r>
    <r>
      <rPr>
        <b/>
        <sz val="9"/>
        <color indexed="8"/>
        <rFont val="Calibri"/>
        <family val="2"/>
      </rPr>
      <t xml:space="preserve"> </t>
    </r>
    <r>
      <rPr>
        <b/>
        <sz val="9"/>
        <color indexed="30"/>
        <rFont val="Calibri"/>
        <family val="2"/>
      </rPr>
      <t>Acrylic sheet</t>
    </r>
    <r>
      <rPr>
        <b/>
        <sz val="9"/>
        <color indexed="8"/>
        <rFont val="Calibri"/>
        <family val="2"/>
      </rPr>
      <t xml:space="preserve"> </t>
    </r>
    <r>
      <rPr>
        <sz val="9"/>
        <color indexed="8"/>
        <rFont val="Calibri"/>
        <family val="2"/>
      </rPr>
      <t>of approved  Fissure design and make.</t>
    </r>
  </si>
  <si>
    <t>FT2</t>
  </si>
  <si>
    <t>Onyx panelling</t>
  </si>
  <si>
    <r>
      <t xml:space="preserve">P&amp;F of </t>
    </r>
    <r>
      <rPr>
        <b/>
        <sz val="9"/>
        <color indexed="30"/>
        <rFont val="Calibri"/>
        <family val="2"/>
      </rPr>
      <t>Onyx panelling</t>
    </r>
    <r>
      <rPr>
        <sz val="9"/>
        <color indexed="8"/>
        <rFont val="Calibri"/>
        <family val="2"/>
      </rPr>
      <t xml:space="preserve"> having backlit provision</t>
    </r>
  </si>
  <si>
    <t>Onyx wall Cladding</t>
  </si>
  <si>
    <r>
      <t xml:space="preserve">P&amp;F of </t>
    </r>
    <r>
      <rPr>
        <b/>
        <sz val="9"/>
        <color indexed="30"/>
        <rFont val="Calibri"/>
        <family val="2"/>
      </rPr>
      <t>Onyx Wall Cladding with laminated frame</t>
    </r>
    <r>
      <rPr>
        <sz val="9"/>
        <color indexed="8"/>
        <rFont val="Calibri"/>
        <family val="2"/>
      </rPr>
      <t xml:space="preserve"> all around</t>
    </r>
  </si>
  <si>
    <t>Paint</t>
  </si>
  <si>
    <t xml:space="preserve">Duco finish paint </t>
  </si>
  <si>
    <r>
      <t xml:space="preserve">Applying </t>
    </r>
    <r>
      <rPr>
        <b/>
        <sz val="9"/>
        <color indexed="30"/>
        <rFont val="Calibri"/>
        <family val="2"/>
      </rPr>
      <t>Duco finish paint on Glowood Charcoal panel</t>
    </r>
    <r>
      <rPr>
        <sz val="9"/>
        <color indexed="8"/>
        <rFont val="Calibri"/>
        <family val="2"/>
      </rPr>
      <t xml:space="preserve"> after necessary surface preparation as directed by  Engineer-in-charge</t>
    </r>
  </si>
  <si>
    <t>Paint finish</t>
  </si>
  <si>
    <t>Stucco Paint finished wooden panelling</t>
  </si>
  <si>
    <r>
      <t xml:space="preserve">P&amp;F </t>
    </r>
    <r>
      <rPr>
        <b/>
        <sz val="9"/>
        <color indexed="30"/>
        <rFont val="Calibri"/>
        <family val="2"/>
      </rPr>
      <t>Stucco Paint finished wooden</t>
    </r>
    <r>
      <rPr>
        <sz val="9"/>
        <color indexed="8"/>
        <rFont val="Calibri"/>
        <family val="2"/>
      </rPr>
      <t xml:space="preserve"> panelling</t>
    </r>
  </si>
  <si>
    <t>paint finish</t>
  </si>
  <si>
    <r>
      <t>Fixing</t>
    </r>
    <r>
      <rPr>
        <b/>
        <sz val="9"/>
        <color indexed="30"/>
        <rFont val="Calibri"/>
        <family val="2"/>
      </rPr>
      <t xml:space="preserve"> Ply with paint finish</t>
    </r>
  </si>
  <si>
    <t>Mirror</t>
  </si>
  <si>
    <t>6MM MIRROR ON EXIST WOODEN PARTITION</t>
  </si>
  <si>
    <r>
      <rPr>
        <sz val="9"/>
        <color indexed="8"/>
        <rFont val="Calibri"/>
        <family val="2"/>
      </rPr>
      <t xml:space="preserve">Provided and fixing </t>
    </r>
    <r>
      <rPr>
        <b/>
        <sz val="9"/>
        <color indexed="30"/>
        <rFont val="Calibri"/>
        <family val="2"/>
      </rPr>
      <t>5mm thick mirror</t>
    </r>
    <r>
      <rPr>
        <b/>
        <sz val="9"/>
        <color indexed="8"/>
        <rFont val="Calibri"/>
        <family val="2"/>
      </rPr>
      <t xml:space="preserve"> </t>
    </r>
    <r>
      <rPr>
        <sz val="9"/>
        <color indexed="8"/>
        <rFont val="Calibri"/>
        <family val="2"/>
      </rPr>
      <t xml:space="preserve">on the existing wooden partition with Mirror fixing S.S studs.as directed  by Engineer  in charge  </t>
    </r>
  </si>
  <si>
    <t>5PEC 6MM     MIRROR W 3M ADHESIV    TAP</t>
  </si>
  <si>
    <r>
      <rPr>
        <sz val="9"/>
        <color indexed="8"/>
        <rFont val="Calibri"/>
        <family val="2"/>
      </rPr>
      <t>Providing and fixing</t>
    </r>
    <r>
      <rPr>
        <b/>
        <sz val="9"/>
        <color indexed="8"/>
        <rFont val="Calibri"/>
        <family val="2"/>
      </rPr>
      <t xml:space="preserve"> </t>
    </r>
    <r>
      <rPr>
        <b/>
        <sz val="9"/>
        <color indexed="30"/>
        <rFont val="Calibri"/>
        <family val="2"/>
      </rPr>
      <t>6mm thk Mirror</t>
    </r>
    <r>
      <rPr>
        <b/>
        <sz val="9"/>
        <color indexed="8"/>
        <rFont val="Calibri"/>
        <family val="2"/>
      </rPr>
      <t xml:space="preserve"> </t>
    </r>
    <r>
      <rPr>
        <sz val="9"/>
        <color indexed="8"/>
        <rFont val="Calibri"/>
        <family val="2"/>
      </rPr>
      <t>(Saint Gobain or equivalent) for Changing room of and with edges to be machine polished. The mirror is fixed with a 3M Self adhesive tape or silicon on to the 12mm thk commercial ply (MR Grade) on the back side.</t>
    </r>
  </si>
  <si>
    <t>6mm Thk mirror finished panelling</t>
  </si>
  <si>
    <r>
      <rPr>
        <b/>
        <sz val="9"/>
        <color indexed="30"/>
        <rFont val="Calibri"/>
        <family val="2"/>
      </rPr>
      <t xml:space="preserve"> S/I of  50mm Thk 6mm Thk mirror finished panelling</t>
    </r>
    <r>
      <rPr>
        <sz val="9"/>
        <color indexed="8"/>
        <rFont val="Calibri"/>
        <family val="2"/>
      </rPr>
      <t xml:space="preserve"> behind bar display in 12mm thk Ply, supported on aluminium frame work as per design and detail. </t>
    </r>
  </si>
  <si>
    <t>Sq Ft</t>
  </si>
  <si>
    <t>Peg Wall</t>
  </si>
  <si>
    <t>Hanging</t>
  </si>
  <si>
    <t>F/PEG WALL HANGING</t>
  </si>
  <si>
    <r>
      <rPr>
        <sz val="9"/>
        <color indexed="8"/>
        <rFont val="Calibri"/>
        <family val="2"/>
      </rPr>
      <t xml:space="preserve">Fixing of  Accessories/Equipment like  Fire Extinguishers, lnsectocutor with             necessary brackets/nut  bolt/screws </t>
    </r>
    <r>
      <rPr>
        <b/>
        <sz val="9"/>
        <color indexed="8"/>
        <rFont val="Calibri"/>
        <family val="2"/>
      </rPr>
      <t xml:space="preserve">    - </t>
    </r>
    <r>
      <rPr>
        <b/>
        <sz val="9"/>
        <color indexed="30"/>
        <rFont val="Calibri"/>
        <family val="2"/>
      </rPr>
      <t xml:space="preserve">Peg wall   hanging </t>
    </r>
    <r>
      <rPr>
        <b/>
        <sz val="9"/>
        <color indexed="8"/>
        <rFont val="Calibri"/>
        <family val="2"/>
      </rPr>
      <t xml:space="preserve">   </t>
    </r>
  </si>
  <si>
    <t>Awning system /PVC Cloth</t>
  </si>
  <si>
    <t>AWNING SYSTEMW/PVC CLOTH</t>
  </si>
  <si>
    <r>
      <rPr>
        <sz val="9"/>
        <color indexed="8"/>
        <rFont val="Calibri"/>
        <family val="2"/>
      </rPr>
      <t xml:space="preserve"> Providing  and Fixing retractable </t>
    </r>
    <r>
      <rPr>
        <b/>
        <sz val="9"/>
        <color indexed="8"/>
        <rFont val="Calibri"/>
        <family val="2"/>
      </rPr>
      <t xml:space="preserve">  </t>
    </r>
    <r>
      <rPr>
        <b/>
        <sz val="9"/>
        <color indexed="30"/>
        <rFont val="Calibri"/>
        <family val="2"/>
      </rPr>
      <t>awaning  system  with  approved  PVC cloth</t>
    </r>
    <r>
      <rPr>
        <b/>
        <sz val="9"/>
        <color indexed="8"/>
        <rFont val="Calibri"/>
        <family val="2"/>
      </rPr>
      <t xml:space="preserve"> </t>
    </r>
    <r>
      <rPr>
        <sz val="9"/>
        <color indexed="8"/>
        <rFont val="Calibri"/>
        <family val="2"/>
      </rPr>
      <t>including M.S. supports,   retracting  system etc. complete</t>
    </r>
    <r>
      <rPr>
        <b/>
        <sz val="9"/>
        <color indexed="8"/>
        <rFont val="Calibri"/>
        <family val="2"/>
      </rPr>
      <t xml:space="preserve"> </t>
    </r>
  </si>
  <si>
    <r>
      <t xml:space="preserve">P&amp;F of </t>
    </r>
    <r>
      <rPr>
        <b/>
        <sz val="9"/>
        <color indexed="30"/>
        <rFont val="Calibri"/>
        <family val="2"/>
      </rPr>
      <t>Wall paper over Ply and framework</t>
    </r>
  </si>
  <si>
    <r>
      <t xml:space="preserve">P&amp;F of </t>
    </r>
    <r>
      <rPr>
        <b/>
        <sz val="9"/>
        <color indexed="30"/>
        <rFont val="Calibri"/>
        <family val="2"/>
      </rPr>
      <t>Wall paper over POP Punning</t>
    </r>
  </si>
  <si>
    <t>Picasso wall tile</t>
  </si>
  <si>
    <r>
      <t>P&amp;F</t>
    </r>
    <r>
      <rPr>
        <b/>
        <sz val="9"/>
        <color indexed="30"/>
        <rFont val="Calibri"/>
        <family val="2"/>
      </rPr>
      <t xml:space="preserve"> Picasso wall tile</t>
    </r>
    <r>
      <rPr>
        <sz val="9"/>
        <color indexed="8"/>
        <rFont val="Calibri"/>
        <family val="2"/>
      </rPr>
      <t xml:space="preserve">     </t>
    </r>
  </si>
  <si>
    <t xml:space="preserve"> G.I Roof sheet</t>
  </si>
  <si>
    <t>Galvanise ROOF SHEET(24    GAUGE)</t>
  </si>
  <si>
    <r>
      <rPr>
        <sz val="9"/>
        <color indexed="30"/>
        <rFont val="Calibri"/>
        <family val="2"/>
      </rPr>
      <t xml:space="preserve"> </t>
    </r>
    <r>
      <rPr>
        <sz val="9"/>
        <color indexed="8"/>
        <rFont val="Calibri"/>
        <family val="2"/>
      </rPr>
      <t>Providing &amp; fixing precoated / prepainted</t>
    </r>
    <r>
      <rPr>
        <b/>
        <sz val="9"/>
        <color indexed="8"/>
        <rFont val="Calibri"/>
        <family val="2"/>
      </rPr>
      <t xml:space="preserve"> </t>
    </r>
    <r>
      <rPr>
        <b/>
        <sz val="9"/>
        <color indexed="30"/>
        <rFont val="Calibri"/>
        <family val="2"/>
      </rPr>
      <t>galvanised roofing sheets of approved colour</t>
    </r>
    <r>
      <rPr>
        <sz val="9"/>
        <color indexed="8"/>
        <rFont val="Calibri"/>
        <family val="2"/>
      </rPr>
      <t xml:space="preserve"> (24 Gauge thick) with  accessories of approved quality &amp; lengths including fixing the sheets, fixtures and fastening, screws, bolts and bitumen washers etc. complete as per drawings  and specifications and as directed by Ele.</t>
    </r>
  </si>
  <si>
    <t>10.58.01</t>
  </si>
  <si>
    <t>Subway tile cladding. 100mm x 300mm, Basic Cost INR. 3120.00/SM.</t>
  </si>
  <si>
    <t>10.58.02</t>
  </si>
  <si>
    <t>10.58.03</t>
  </si>
  <si>
    <r>
      <t xml:space="preserve">S/I of 3mm Thick </t>
    </r>
    <r>
      <rPr>
        <b/>
        <sz val="9"/>
        <color indexed="30"/>
        <rFont val="Calibri"/>
        <family val="2"/>
      </rPr>
      <t>Slim Porcelain tile floor</t>
    </r>
    <r>
      <rPr>
        <sz val="9"/>
        <color indexed="8"/>
        <rFont val="Calibri"/>
        <family val="2"/>
      </rPr>
      <t xml:space="preserve"> on existing ply base raised flooring as per selection by client.</t>
    </r>
  </si>
  <si>
    <r>
      <t xml:space="preserve">100 x 100mm </t>
    </r>
    <r>
      <rPr>
        <b/>
        <sz val="9"/>
        <color indexed="30"/>
        <rFont val="Calibri"/>
        <family val="2"/>
      </rPr>
      <t xml:space="preserve">finished columns </t>
    </r>
    <r>
      <rPr>
        <sz val="9"/>
        <color indexed="8"/>
        <rFont val="Calibri"/>
        <family val="2"/>
      </rPr>
      <t>supported on 75x75mm MS pole  c</t>
    </r>
    <r>
      <rPr>
        <b/>
        <sz val="9"/>
        <color indexed="30"/>
        <rFont val="Calibri"/>
        <family val="2"/>
      </rPr>
      <t>lad with ply  and finished with laminate</t>
    </r>
  </si>
  <si>
    <t>Laser cut design in Corian</t>
  </si>
  <si>
    <r>
      <t xml:space="preserve">P&amp;F </t>
    </r>
    <r>
      <rPr>
        <b/>
        <sz val="9"/>
        <color indexed="30"/>
        <rFont val="Calibri"/>
        <family val="2"/>
      </rPr>
      <t>Laser cut design in Corian</t>
    </r>
  </si>
  <si>
    <t>Wall Landscape</t>
  </si>
  <si>
    <r>
      <rPr>
        <sz val="9"/>
        <rFont val="Calibri"/>
        <family val="2"/>
      </rPr>
      <t>Providing and fixing</t>
    </r>
    <r>
      <rPr>
        <b/>
        <sz val="9"/>
        <color indexed="30"/>
        <rFont val="Calibri"/>
        <family val="2"/>
      </rPr>
      <t xml:space="preserve"> Landscape on walls.</t>
    </r>
  </si>
  <si>
    <t>Pelmet</t>
  </si>
  <si>
    <r>
      <t>Providing and fixing</t>
    </r>
    <r>
      <rPr>
        <b/>
        <sz val="9"/>
        <color indexed="30"/>
        <rFont val="Calibri"/>
        <family val="2"/>
      </rPr>
      <t xml:space="preserve">  pelmet made of Plywood</t>
    </r>
    <r>
      <rPr>
        <sz val="9"/>
        <color indexed="8"/>
        <rFont val="Calibri"/>
        <family val="2"/>
      </rPr>
      <t xml:space="preserve"> and finished with wall paper, SS strip provided at the bottom edge of the pelmet  </t>
    </r>
    <r>
      <rPr>
        <b/>
        <sz val="9"/>
        <color indexed="30"/>
        <rFont val="Calibri"/>
        <family val="2"/>
      </rPr>
      <t>as per drawing</t>
    </r>
    <r>
      <rPr>
        <sz val="9"/>
        <color indexed="8"/>
        <rFont val="Calibri"/>
        <family val="2"/>
      </rPr>
      <t xml:space="preserve"> &amp; etc. complete  as directed by Engineer-in-charge..</t>
    </r>
  </si>
  <si>
    <t>POP Punning</t>
  </si>
  <si>
    <t>10.64.a</t>
  </si>
  <si>
    <t>P&amp;F of POP Punning on round column.</t>
  </si>
  <si>
    <t>TOTAL OF CLADDING WORK</t>
  </si>
  <si>
    <t>Materials Specification: Materials should be as per specified in BOQ &amp; details drawings.</t>
  </si>
  <si>
    <t>19mm thick fire retardant (two hour Fire-Retardant) plywood's basic rate consider for 1614.00 / SM, Anchor / Kutty / Century / Green ply - Make</t>
  </si>
  <si>
    <t>Rest plywood's should as per item no. 1.</t>
  </si>
  <si>
    <t xml:space="preserve">Laminate basic cost INR 1325.00/Sheet. </t>
  </si>
  <si>
    <t>All adhesives should be Pidilite brand.</t>
  </si>
  <si>
    <t>All hardware's fittings should be as mentioned on BOQ / Equivalent to the mentioned brand.</t>
  </si>
  <si>
    <t>All glasses and mirror should be branded, like - Saint gobain / BIAL approved.</t>
  </si>
  <si>
    <t>Aluminium tube - 16 gauge, Jindal / equivalent make.</t>
  </si>
  <si>
    <t>All hardware fittings should be as per mentioned on BOQ / Equivalent / Branded.</t>
  </si>
  <si>
    <t>1st quality old btc wood / selected &amp; approved seasoned american red oak / american ash wood for all wooden work.</t>
  </si>
  <si>
    <t>Fire-Retardant pu polish as per BIAL Standard Guideline up to 2 hours fire-rated.</t>
  </si>
  <si>
    <t>MS / SS works with Jindal / Tata make.</t>
  </si>
  <si>
    <t>SS works with standard grade product and selected and approved high quality 304 grade ss sheet.</t>
  </si>
  <si>
    <t>All metal works to be carried out as per the BIAL guideline.</t>
  </si>
  <si>
    <t>Contractor team ahs to study the BIAL Guideline for further queries if any.</t>
  </si>
  <si>
    <t xml:space="preserve">All the Workshop Drawings to be prepared by the contracting team, construction can start upon mutual approval. </t>
  </si>
  <si>
    <t xml:space="preserve">All the materials has to up to BIAL's Standard as per their Guideline. </t>
  </si>
  <si>
    <t>CEILING FINISHING  BOQ OF JAMES MARTIN KITCHEN-UNIT NO. 3T74-19A+19B--T2-BIAL-BENGALURU</t>
  </si>
  <si>
    <t>QTY</t>
  </si>
  <si>
    <t>(I) As defined in relevant item in the BOQ</t>
  </si>
  <si>
    <t>(iv) if mode is not defined in (I), (ii) and (iii), the standard industry practice shall be adopted.</t>
  </si>
  <si>
    <t>FALSE CEILING WORK</t>
  </si>
  <si>
    <t>Ceiling</t>
  </si>
  <si>
    <t>False Ceiling</t>
  </si>
  <si>
    <t>12mm thick Gypsum False Ceiling-FOH Area</t>
  </si>
  <si>
    <t>11..1.a</t>
  </si>
  <si>
    <t>12mm thick Ply wood backing for the Gypsum False Ceiling-FOH Area</t>
  </si>
  <si>
    <t>Providing &amp; Fixing of 12mm thick ply wood on the existing GI framing, before installation the 12mm thicj Gypsum board.</t>
  </si>
  <si>
    <t>11.1.1</t>
  </si>
  <si>
    <t>Toilets</t>
  </si>
  <si>
    <r>
      <t xml:space="preserve">-Do- as per Item No. 10.1 above but False ceiling with </t>
    </r>
    <r>
      <rPr>
        <b/>
        <sz val="9"/>
        <color indexed="30"/>
        <rFont val="Calibri"/>
        <family val="2"/>
      </rPr>
      <t>Moisture Resistance gypsum boards for Toilets.</t>
    </r>
  </si>
  <si>
    <t>Access doors</t>
  </si>
  <si>
    <t xml:space="preserve">Trap door/access doors (assumed 600mm x 600mm size) </t>
  </si>
  <si>
    <r>
      <t xml:space="preserve">Providing and creating </t>
    </r>
    <r>
      <rPr>
        <b/>
        <sz val="9"/>
        <color indexed="30"/>
        <rFont val="Calibri"/>
        <family val="2"/>
      </rPr>
      <t>trap door/access doors (assumed 600mm x 600mm size) made out of</t>
    </r>
    <r>
      <rPr>
        <sz val="9"/>
        <color indexed="30"/>
        <rFont val="Calibri"/>
        <family val="2"/>
      </rPr>
      <t xml:space="preserve"> </t>
    </r>
    <r>
      <rPr>
        <b/>
        <sz val="9"/>
        <color indexed="30"/>
        <rFont val="Calibri"/>
        <family val="2"/>
      </rPr>
      <t>12mm MDF board</t>
    </r>
    <r>
      <rPr>
        <sz val="9"/>
        <color indexed="30"/>
        <rFont val="Calibri"/>
        <family val="2"/>
      </rPr>
      <t xml:space="preserve"> </t>
    </r>
    <r>
      <rPr>
        <sz val="9"/>
        <color indexed="8"/>
        <rFont val="Calibri"/>
        <family val="2"/>
      </rPr>
      <t>finished with approved Veneer and melamine polished, in Gypsum false ceiling including cutting to required size, recycled wood beading, creating grooves, required double legged scaffolding/staging etc. all complete as per reflected ceiling plan, at all levels and locations,and to the entire satisfaction of the PM/Architect.</t>
    </r>
  </si>
  <si>
    <t>11.2.a</t>
  </si>
  <si>
    <t xml:space="preserve">Trap door/access doors (assumed 1600mm x 990mm size) </t>
  </si>
  <si>
    <t>Bevelled Regular edge Ceiling</t>
  </si>
  <si>
    <t>Mineral Fibre board tile with  Bevelled Regular edge Ceiling.</t>
  </si>
  <si>
    <r>
      <t xml:space="preserve">Grid System  - Silhouette
Tile thickness - </t>
    </r>
    <r>
      <rPr>
        <b/>
        <sz val="9"/>
        <color indexed="30"/>
        <rFont val="Calibri"/>
        <family val="2"/>
      </rPr>
      <t>15mm</t>
    </r>
    <r>
      <rPr>
        <sz val="9"/>
        <color indexed="8"/>
        <rFont val="Calibri"/>
        <family val="2"/>
      </rPr>
      <t xml:space="preserve">
Edge detail - Regular  edge
Humidity resistance - 95%
NRC -1
Light reflectance - 85%
Fire performance - Class 0/Class 1 (BS 476)
Sound Attenuation - 35 DB
Lay-in Tile:</t>
    </r>
    <r>
      <rPr>
        <b/>
        <sz val="9"/>
        <color indexed="40"/>
        <rFont val="Calibri"/>
        <family val="2"/>
      </rPr>
      <t xml:space="preserve"> </t>
    </r>
    <r>
      <rPr>
        <b/>
        <sz val="9"/>
        <color indexed="30"/>
        <rFont val="Calibri"/>
        <family val="2"/>
      </rPr>
      <t>600 mm x 300 x 15 mm  Mineral Fibreboard</t>
    </r>
    <r>
      <rPr>
        <b/>
        <sz val="9"/>
        <color indexed="40"/>
        <rFont val="Calibri"/>
        <family val="2"/>
      </rPr>
      <t xml:space="preserve"> </t>
    </r>
    <r>
      <rPr>
        <sz val="9"/>
        <color indexed="8"/>
        <rFont val="Calibri"/>
        <family val="2"/>
      </rPr>
      <t xml:space="preserve">tile with  Bevelled Regular edge Ceiling Suspension System Proprietary supplied ceiling suspension system to consist of 2mm or 3mm GI suspension rod/wire with adjustable butterfly clip securely affixed to structural ceiling using soffit angle fixing bracket and 10mm dia hook type anchor fastener.Ceiling suspension system to be </t>
    </r>
    <r>
      <rPr>
        <b/>
        <sz val="9"/>
        <color indexed="30"/>
        <rFont val="Calibri"/>
        <family val="2"/>
      </rPr>
      <t>fixed at interval (grid) of 1200mm in both directions.</t>
    </r>
    <r>
      <rPr>
        <sz val="9"/>
        <color indexed="8"/>
        <rFont val="Calibri"/>
        <family val="2"/>
      </rPr>
      <t xml:space="preserve">
Grid System: Supply of  proprietary silhouette System to consist of Main Runners </t>
    </r>
    <r>
      <rPr>
        <b/>
        <sz val="9"/>
        <color indexed="30"/>
        <rFont val="Calibri"/>
        <family val="2"/>
      </rPr>
      <t>@ 600mm</t>
    </r>
    <r>
      <rPr>
        <sz val="9"/>
        <color indexed="8"/>
        <rFont val="Calibri"/>
        <family val="2"/>
      </rPr>
      <t xml:space="preserve"> and joined by Cross Tees @ 600mm to form overall </t>
    </r>
    <r>
      <rPr>
        <b/>
        <sz val="9"/>
        <color indexed="30"/>
        <rFont val="Calibri"/>
        <family val="2"/>
      </rPr>
      <t>grid opening of 600mm x 300mm</t>
    </r>
    <r>
      <rPr>
        <b/>
        <sz val="9"/>
        <color indexed="40"/>
        <rFont val="Calibri"/>
        <family val="2"/>
      </rPr>
      <t>.</t>
    </r>
    <r>
      <rPr>
        <sz val="9"/>
        <color indexed="8"/>
        <rFont val="Calibri"/>
        <family val="2"/>
      </rPr>
      <t xml:space="preserve"> Additional cross tees are to be placed where appropriate for light fixtures, AC diffusers. The grid system used shall be hot dipped galvanized steel sections,with exposed surfaces chemically cleaned and capped prefinished in baked polyester paint Ceiling shall be laid with " L " angle as per drawing and as directed by Engineer-in-charge.</t>
    </r>
  </si>
  <si>
    <t>Metal Ceiling</t>
  </si>
  <si>
    <t>Micro Perforation Metal Ceiling of white colour with Black acoustic fleece.</t>
  </si>
  <si>
    <t>Sq.m</t>
  </si>
  <si>
    <t>Baffle Ceiling</t>
  </si>
  <si>
    <t>Linear Metal Baffle Ceiling (Wooden finished) with Black fleece</t>
  </si>
  <si>
    <r>
      <t xml:space="preserve">Linear Metal Baffle Ceiling (Wooden finished) with Black fleece above Supply &amp; Installation of Vertical Linear Metal Baffle/Rafter ceiling system consist of pre painted (approved shade of powder coating) metal folded sections of </t>
    </r>
    <r>
      <rPr>
        <b/>
        <sz val="9"/>
        <color indexed="30"/>
        <rFont val="Calibri"/>
        <family val="2"/>
      </rPr>
      <t>specified size 25mm x 100mm</t>
    </r>
    <r>
      <rPr>
        <b/>
        <sz val="9"/>
        <color indexed="40"/>
        <rFont val="Calibri"/>
        <family val="2"/>
      </rPr>
      <t xml:space="preserve"> </t>
    </r>
    <r>
      <rPr>
        <sz val="9"/>
        <color indexed="8"/>
        <rFont val="Calibri"/>
        <family val="2"/>
      </rPr>
      <t>or as per drawing with a centre to centre spacing of 125mm with complete standard suspension system and necessary supports as per manufacturer's specifications. The baffle units are then attached to L- channel carriers spaced at 1200mm c.c. and suspended with M6 threaded rod hangers spaced 1200mm c.c. Multiple lengths of baffles shall be connected using splice plates and ends covered with end caps as per manufacturers specification with GI lay in panels to be perforated with L15 pattern- 2.5 die hole and 16% opening having acoustic tissue laminated at the back as per approval of the architect &amp; detail drawings complete in all respect.
Note-The Baffle details to be co-ordinated and consulted with lighting consultant. Wood Grain Finish-Design as specified in drawing and in line with Architect approved Laminate Make- Armstrong or Fame line or equivalent.</t>
    </r>
  </si>
  <si>
    <t>11.5.a</t>
  </si>
  <si>
    <t>Wooden Rafter Ceiling in PU Polish finish.</t>
  </si>
  <si>
    <t>Ceiling Panel</t>
  </si>
  <si>
    <t>Mineral fibre</t>
  </si>
  <si>
    <r>
      <t>K-13 Standard Grade, sound absorbing cellulose-base plaster, organic in nature, free of asbestos, fiberglass, or</t>
    </r>
    <r>
      <rPr>
        <b/>
        <sz val="9"/>
        <color indexed="30"/>
        <rFont val="Calibri"/>
        <family val="2"/>
      </rPr>
      <t xml:space="preserve"> manmade mineral fibres</t>
    </r>
    <r>
      <rPr>
        <sz val="9"/>
        <color indexed="8"/>
        <rFont val="Calibri"/>
        <family val="2"/>
      </rPr>
      <t xml:space="preserve"> and treated with fire resistant chemicals, sprayed with high pressure equipment to the substrate in white color, construction material Class B1 according to DIN 4102, to be sprayed at 30mm thickness, including protection cover for surfaces that are not to be sprayed.Clips,hangers,supports,sleeves and other attachments to substrate shall be fixed by other agencies prior to spray plaster activity whereas ducts, piping and other suspended equipment shall be placed / fixed after the spray activity. All materials shall be supplied in unopened containers bearing the name of manufacturer, product identification and reference to UL testing. The manufacturer or the applicator shall provide photocopies of material compliance with ASTM E-84 / U. L.723, tested at a minimum of 5” the Class I, Class A, Flame Spread: 5, Smoke Development: 5, ASTM E- 1042, Non corrosive per UMB- 80, Bond Deflection per ASTM E-759: 6” deflection in 10’ span – no spalling or delamination, Weight Per Sumter less than 1.7Kg/star. The plaster shall be cured with natural ventilation. The applicator / manufacturer shall provide with test data that the acoustical plaster gives absorption coefficient NRC 0.95 at 35mm the and meet the individual absorption coefficient at 125hz=0.26, at 250hz=0.62, at 500hz=1.02, at 1khz=1.07, at 2khz=0.96 at complete octave band. Erected Scaffolding, power and water to be supplied free of cost.
Note: Cost to include satin finish enamel spray paint for all exposed MEP services in open ceiling areas as per approved design. Only plan area to be measured. Nothing additional will be paid for this item.</t>
    </r>
  </si>
  <si>
    <t>Classic lite micro look M15 false ceiling</t>
  </si>
  <si>
    <r>
      <t xml:space="preserve">Providing and fixing of </t>
    </r>
    <r>
      <rPr>
        <b/>
        <sz val="9"/>
        <color indexed="30"/>
        <rFont val="Calibri"/>
        <family val="2"/>
      </rPr>
      <t>CL-1 Exposed Tee Grid T-Bar Modular Ceiling 600x600mm.</t>
    </r>
    <r>
      <rPr>
        <sz val="9"/>
        <color indexed="8"/>
        <rFont val="Calibri"/>
        <family val="2"/>
      </rPr>
      <t xml:space="preserve">Armstrong ultima vector with peak form prelude 15/16" lnstaIlation shall be as per Manufacturers specifications (Armstrong).Comprises of 16 mm  thick Texture of tile-Classicalite,edge of tile Micro look, framing With superfine M15 midrange Armstrong main and cross tee T-32*15*1.5mm (height * flange width of TEE *Thickness) galvanised section, exposed tee will be powder coated and with ARMSTRONG make suspension system i.e. anchor fastener, vertical hanger, hook clip etc.as described. To be  laid at  all heights cut to all shapes and  sizes and in  the required  grid pattern with necessary support  from the civil ceiling as per  architects design, details and specifications. Including necessary light points/AC grills and other opening cuttings in the ceiling tiles with all necessary scaffolding labour and other materials complete. The  work shall  include wastages, labour, all lead and  lifts at all levels. Loading and unloading, transportation and other incidental charges etc. Complete  as  directed  by the  Engineer-in-charge.
</t>
    </r>
  </si>
  <si>
    <t>Light Fitting</t>
  </si>
  <si>
    <t xml:space="preserve">Support the light fittings, Mineral fibre false ceiling
</t>
  </si>
  <si>
    <r>
      <t xml:space="preserve">Providing and fixing </t>
    </r>
    <r>
      <rPr>
        <b/>
        <sz val="9"/>
        <color indexed="30"/>
        <rFont val="Calibri"/>
        <family val="2"/>
      </rPr>
      <t>6mm commercial plywood</t>
    </r>
    <r>
      <rPr>
        <sz val="9"/>
        <color indexed="30"/>
        <rFont val="Calibri"/>
        <family val="2"/>
      </rPr>
      <t xml:space="preserve"> </t>
    </r>
    <r>
      <rPr>
        <sz val="9"/>
        <color indexed="8"/>
        <rFont val="Calibri"/>
        <family val="2"/>
      </rPr>
      <t xml:space="preserve"> of where ever required</t>
    </r>
    <r>
      <rPr>
        <b/>
        <sz val="9"/>
        <color indexed="30"/>
        <rFont val="Calibri"/>
        <family val="2"/>
      </rPr>
      <t xml:space="preserve"> to support the light fittings on the mineral fibre</t>
    </r>
    <r>
      <rPr>
        <sz val="9"/>
        <color indexed="40"/>
        <rFont val="Calibri"/>
        <family val="2"/>
      </rPr>
      <t xml:space="preserve"> </t>
    </r>
    <r>
      <rPr>
        <sz val="9"/>
        <color indexed="8"/>
        <rFont val="Calibri"/>
        <family val="2"/>
      </rPr>
      <t xml:space="preserve"> grid  ceiling  tiles, the size of the ply backing sheet shall be 600 x 600  mm.  without any  wooden supports including proper cutting to shape as a supporting member etc. complete  as directed by EIC.</t>
    </r>
  </si>
  <si>
    <t>Gypsum false ceiling with  cove &amp; niche ultra from work.</t>
  </si>
  <si>
    <r>
      <t xml:space="preserve"> Providing and fixing </t>
    </r>
    <r>
      <rPr>
        <b/>
        <sz val="9"/>
        <color indexed="30"/>
        <rFont val="Calibri"/>
        <family val="2"/>
      </rPr>
      <t>12mm thick gypsum including cost of making niches &amp; coves unto 200 mm wide and depth unto 200 mm</t>
    </r>
    <r>
      <rPr>
        <sz val="9"/>
        <color indexed="8"/>
        <rFont val="Calibri"/>
        <family val="2"/>
      </rPr>
      <t xml:space="preserve">  or less and </t>
    </r>
    <r>
      <rPr>
        <b/>
        <sz val="9"/>
        <color indexed="30"/>
        <rFont val="Calibri"/>
        <family val="2"/>
      </rPr>
      <t>100mm</t>
    </r>
    <r>
      <rPr>
        <sz val="9"/>
        <color indexed="8"/>
        <rFont val="Calibri"/>
        <family val="2"/>
      </rPr>
      <t xml:space="preserve">  wide projected  shelf with  side Patti  unto</t>
    </r>
    <r>
      <rPr>
        <b/>
        <sz val="9"/>
        <color indexed="40"/>
        <rFont val="Calibri"/>
        <family val="2"/>
      </rPr>
      <t xml:space="preserve"> </t>
    </r>
    <r>
      <rPr>
        <b/>
        <sz val="9"/>
        <color indexed="30"/>
        <rFont val="Calibri"/>
        <family val="2"/>
      </rPr>
      <t>75 mm</t>
    </r>
    <r>
      <rPr>
        <sz val="9"/>
        <color indexed="8"/>
        <rFont val="Calibri"/>
        <family val="2"/>
      </rPr>
      <t xml:space="preserve"> and such other geometric  elements  based on rectangular  geometry. As per position  shown in Plans, sections and elevations  of the ceiling drawings. The total  side wall of these element  shall not exceed 15% of the flat ceiling area. The  entire  ceiling shall be hung, mounted and stiffened with cross members with GI angle section fixed  to the RC slab.Gypsteel  sections and frame work (Ultra Make) shall be properly  tied or as per manufacture specification for necessary load. and shall be made free of any deflection  distortion or swinging  sway or movement,The work includes cost of all materials,labour  for cutting,fixing,levelling and making  the ceiling elements  aligned, level and straight,grinding  and removing  the blemishes,cutting of ceiling for installation of light fixtures,A/C grills,diffusers etc.as required and making  good the same.making  good any defects  with  POP and completing  all works to the full satisfaction of the EIC in line with  the plans elevations and sections.Drawing  shall be provided  to Contractor  for quoting the rate.Rate  to include cost of paper tape on joints  of Gypsum  Sheets.(India Gypsum or approved  equivalent)  including  sanding, making  even and finished  ready to receive paint. Method  of Measurement: The flat ceiling area as seen on plan shall be measured  excluding undulations due to niches, troughs  and design elements. He increase due to cove niches etc. is incremented in the rate by agreed percentage.
</t>
    </r>
  </si>
  <si>
    <t>Suspended Pipe</t>
  </si>
  <si>
    <t>Suspended 20X20 mm square SS hollow pipe.</t>
  </si>
  <si>
    <r>
      <t xml:space="preserve">Providing and fixing </t>
    </r>
    <r>
      <rPr>
        <b/>
        <sz val="9"/>
        <color indexed="30"/>
        <rFont val="Calibri"/>
        <family val="2"/>
      </rPr>
      <t>suspended 20X20 mm SS hollow pipe fixed from true ceiling</t>
    </r>
    <r>
      <rPr>
        <sz val="9"/>
        <color indexed="8"/>
        <rFont val="Calibri"/>
        <family val="2"/>
      </rPr>
      <t xml:space="preserve"> with 6mm the MS plate. Pipe to be </t>
    </r>
    <r>
      <rPr>
        <b/>
        <sz val="9"/>
        <color indexed="30"/>
        <rFont val="Calibri"/>
        <family val="2"/>
      </rPr>
      <t>brought down by 75mm</t>
    </r>
    <r>
      <rPr>
        <sz val="9"/>
        <color indexed="8"/>
        <rFont val="Calibri"/>
        <family val="2"/>
      </rPr>
      <t xml:space="preserve"> from proposed false ceiling level to fix the  led signage by VM team on SS hollow  square pipe  frame. Electrical  cables shall  be run  through the hollow  pipes  for led signage. Rates   shall  including all screws and other necessary hardware etc. complete </t>
    </r>
    <r>
      <rPr>
        <b/>
        <sz val="9"/>
        <color indexed="30"/>
        <rFont val="Calibri"/>
        <family val="2"/>
      </rPr>
      <t xml:space="preserve"> as  per  drawing</t>
    </r>
    <r>
      <rPr>
        <sz val="9"/>
        <color indexed="8"/>
        <rFont val="Calibri"/>
        <family val="2"/>
      </rPr>
      <t xml:space="preserve"> and  as directed by Engineer-in-charge.
                                                                                                                                                                                                                      </t>
    </r>
  </si>
  <si>
    <t>M</t>
  </si>
  <si>
    <t xml:space="preserve">Pergola </t>
  </si>
  <si>
    <t xml:space="preserve">Pergola ceiling </t>
  </si>
  <si>
    <r>
      <t xml:space="preserve">Providing and fixing </t>
    </r>
    <r>
      <rPr>
        <b/>
        <sz val="9"/>
        <color indexed="30"/>
        <rFont val="Calibri"/>
        <family val="2"/>
      </rPr>
      <t>Pergola ceiling</t>
    </r>
    <r>
      <rPr>
        <sz val="9"/>
        <color indexed="8"/>
        <rFont val="Calibri"/>
        <family val="2"/>
      </rPr>
      <t xml:space="preserve"> of required pattern made of ply boxing finished with laminate </t>
    </r>
    <r>
      <rPr>
        <b/>
        <sz val="9"/>
        <color indexed="30"/>
        <rFont val="Calibri"/>
        <family val="2"/>
      </rPr>
      <t>as per drawing</t>
    </r>
    <r>
      <rPr>
        <sz val="9"/>
        <color indexed="8"/>
        <rFont val="Calibri"/>
        <family val="2"/>
      </rPr>
      <t xml:space="preserve"> with two or more coats of lustre paint in approved shade, colour etc. complete  as directed by Engineer-in-charge..</t>
    </r>
  </si>
  <si>
    <t>wooden ceiling</t>
  </si>
  <si>
    <r>
      <t>Providing and fixing</t>
    </r>
    <r>
      <rPr>
        <b/>
        <sz val="9"/>
        <color indexed="40"/>
        <rFont val="Calibri"/>
        <family val="2"/>
      </rPr>
      <t xml:space="preserve"> </t>
    </r>
    <r>
      <rPr>
        <b/>
        <sz val="9"/>
        <color indexed="30"/>
        <rFont val="Calibri"/>
        <family val="2"/>
      </rPr>
      <t xml:space="preserve">wooden ceiling </t>
    </r>
    <r>
      <rPr>
        <sz val="9"/>
        <color indexed="8"/>
        <rFont val="Calibri"/>
        <family val="2"/>
      </rPr>
      <t xml:space="preserve">made of ply with required framework &amp; finished in laminate  </t>
    </r>
    <r>
      <rPr>
        <b/>
        <sz val="9"/>
        <color indexed="30"/>
        <rFont val="Calibri"/>
        <family val="2"/>
      </rPr>
      <t>as per drawing</t>
    </r>
    <r>
      <rPr>
        <b/>
        <sz val="9"/>
        <color indexed="40"/>
        <rFont val="Calibri"/>
        <family val="2"/>
      </rPr>
      <t xml:space="preserve"> </t>
    </r>
    <r>
      <rPr>
        <sz val="9"/>
        <color indexed="8"/>
        <rFont val="Calibri"/>
        <family val="2"/>
      </rPr>
      <t>with two or more coats of lustre paint in approved shade, colour etc. complete  as directed by Engineer-in-charge.</t>
    </r>
    <r>
      <rPr>
        <sz val="9"/>
        <color indexed="40"/>
        <rFont val="Calibri"/>
        <family val="2"/>
      </rPr>
      <t>.</t>
    </r>
  </si>
  <si>
    <t>wooden pelmet</t>
  </si>
  <si>
    <r>
      <t xml:space="preserve">Providing and fixing </t>
    </r>
    <r>
      <rPr>
        <b/>
        <sz val="9"/>
        <color indexed="40"/>
        <rFont val="Calibri"/>
        <family val="2"/>
      </rPr>
      <t xml:space="preserve"> </t>
    </r>
    <r>
      <rPr>
        <b/>
        <sz val="9"/>
        <color indexed="30"/>
        <rFont val="Calibri"/>
        <family val="2"/>
      </rPr>
      <t>pelmet made of wood</t>
    </r>
    <r>
      <rPr>
        <b/>
        <sz val="9"/>
        <color indexed="40"/>
        <rFont val="Calibri"/>
        <family val="2"/>
      </rPr>
      <t xml:space="preserve"> </t>
    </r>
    <r>
      <rPr>
        <sz val="9"/>
        <color indexed="8"/>
        <rFont val="Calibri"/>
        <family val="2"/>
      </rPr>
      <t>and finished with wall paper, SS strip provided at the bottom edge of the pelmet</t>
    </r>
    <r>
      <rPr>
        <b/>
        <sz val="9"/>
        <color indexed="40"/>
        <rFont val="Calibri"/>
        <family val="2"/>
      </rPr>
      <t xml:space="preserve"> </t>
    </r>
    <r>
      <rPr>
        <b/>
        <sz val="9"/>
        <color indexed="30"/>
        <rFont val="Calibri"/>
        <family val="2"/>
      </rPr>
      <t>as per drawing, etc</t>
    </r>
    <r>
      <rPr>
        <b/>
        <sz val="9"/>
        <color indexed="40"/>
        <rFont val="Calibri"/>
        <family val="2"/>
      </rPr>
      <t>.</t>
    </r>
    <r>
      <rPr>
        <sz val="9"/>
        <color indexed="8"/>
        <rFont val="Calibri"/>
        <family val="2"/>
      </rPr>
      <t xml:space="preserve"> complete, as directed by Engineer-in-charge..</t>
    </r>
  </si>
  <si>
    <t>Pergola ceiling</t>
  </si>
  <si>
    <r>
      <t xml:space="preserve">Providing and fixing </t>
    </r>
    <r>
      <rPr>
        <b/>
        <sz val="9"/>
        <color indexed="30"/>
        <rFont val="Calibri"/>
        <family val="2"/>
      </rPr>
      <t>Pergola ceiling</t>
    </r>
    <r>
      <rPr>
        <sz val="9"/>
        <color indexed="8"/>
        <rFont val="Calibri"/>
        <family val="2"/>
      </rPr>
      <t xml:space="preserve"> of required pattern made of SS rods ply boxing finished with laminate </t>
    </r>
    <r>
      <rPr>
        <b/>
        <sz val="9"/>
        <color indexed="30"/>
        <rFont val="Calibri"/>
        <family val="2"/>
      </rPr>
      <t>as per drawing</t>
    </r>
    <r>
      <rPr>
        <sz val="9"/>
        <color indexed="8"/>
        <rFont val="Calibri"/>
        <family val="2"/>
      </rPr>
      <t xml:space="preserve"> with two or more coats of lustre paint in approved shade, colour etc. complete  as directed by Engineer-in-charge..</t>
    </r>
  </si>
  <si>
    <t xml:space="preserve">Terracotta </t>
  </si>
  <si>
    <t>Terracotta ceiling</t>
  </si>
  <si>
    <r>
      <t>Providing and fixing colour coated</t>
    </r>
    <r>
      <rPr>
        <b/>
        <sz val="9"/>
        <color indexed="40"/>
        <rFont val="Calibri"/>
        <family val="2"/>
      </rPr>
      <t xml:space="preserve"> </t>
    </r>
    <r>
      <rPr>
        <b/>
        <sz val="9"/>
        <color indexed="30"/>
        <rFont val="Calibri"/>
        <family val="2"/>
      </rPr>
      <t>Terracotta ceiling with thickness _____ (6 to 15) mm</t>
    </r>
    <r>
      <rPr>
        <b/>
        <sz val="9"/>
        <color indexed="40"/>
        <rFont val="Calibri"/>
        <family val="2"/>
      </rPr>
      <t xml:space="preserve"> </t>
    </r>
    <r>
      <rPr>
        <sz val="9"/>
        <color indexed="8"/>
        <rFont val="Calibri"/>
        <family val="2"/>
      </rPr>
      <t>as per drawing, etc. complete, as directed by EIC.</t>
    </r>
  </si>
  <si>
    <t xml:space="preserve">Ceiling  panel </t>
  </si>
  <si>
    <t>Glass purlins</t>
  </si>
  <si>
    <r>
      <t xml:space="preserve">Providing and fixing Glass Ceiling with purlins used In </t>
    </r>
    <r>
      <rPr>
        <b/>
        <sz val="9"/>
        <color indexed="30"/>
        <rFont val="Calibri"/>
        <family val="2"/>
      </rPr>
      <t>single spans and continuous spans as per drawing.</t>
    </r>
  </si>
  <si>
    <t>Ceiling Finishing</t>
  </si>
  <si>
    <t>cove ceiling finished with wood and fabric</t>
  </si>
  <si>
    <r>
      <t xml:space="preserve">Provide &amp; fixing </t>
    </r>
    <r>
      <rPr>
        <b/>
        <sz val="9"/>
        <color indexed="30"/>
        <rFont val="Calibri"/>
        <family val="2"/>
      </rPr>
      <t>cove ceiling finished with wood &amp; fabric</t>
    </r>
    <r>
      <rPr>
        <b/>
        <sz val="9"/>
        <color indexed="40"/>
        <rFont val="Calibri"/>
        <family val="2"/>
      </rPr>
      <t xml:space="preserve">  </t>
    </r>
    <r>
      <rPr>
        <sz val="9"/>
        <color indexed="8"/>
        <rFont val="Calibri"/>
        <family val="2"/>
      </rPr>
      <t xml:space="preserve">with complete standard system and necessary supports as per </t>
    </r>
    <r>
      <rPr>
        <b/>
        <sz val="9"/>
        <color indexed="30"/>
        <rFont val="Calibri"/>
        <family val="2"/>
      </rPr>
      <t>manufacturer's specifications</t>
    </r>
    <r>
      <rPr>
        <sz val="9"/>
        <color indexed="8"/>
        <rFont val="Calibri"/>
        <family val="2"/>
      </rPr>
      <t xml:space="preserve"> &amp; complete  as directed by Engineer-in-charge..</t>
    </r>
  </si>
  <si>
    <t xml:space="preserve">fabric panel </t>
  </si>
  <si>
    <r>
      <t>Providing and fixing</t>
    </r>
    <r>
      <rPr>
        <sz val="9"/>
        <color indexed="30"/>
        <rFont val="Calibri"/>
        <family val="2"/>
      </rPr>
      <t xml:space="preserve"> </t>
    </r>
    <r>
      <rPr>
        <b/>
        <sz val="9"/>
        <color indexed="30"/>
        <rFont val="Calibri"/>
        <family val="2"/>
      </rPr>
      <t>fabric panel of required thickness made of Wooden frame work</t>
    </r>
    <r>
      <rPr>
        <sz val="9"/>
        <color indexed="8"/>
        <rFont val="Calibri"/>
        <family val="2"/>
      </rPr>
      <t xml:space="preserve"> and</t>
    </r>
    <r>
      <rPr>
        <b/>
        <sz val="9"/>
        <color indexed="30"/>
        <rFont val="Calibri"/>
        <family val="2"/>
      </rPr>
      <t xml:space="preserve"> 19 mm plywood</t>
    </r>
    <r>
      <rPr>
        <sz val="9"/>
        <color indexed="8"/>
        <rFont val="Calibri"/>
        <family val="2"/>
      </rPr>
      <t xml:space="preserve"> on both sides to form a double sided wooden partition of </t>
    </r>
    <r>
      <rPr>
        <b/>
        <sz val="9"/>
        <color indexed="30"/>
        <rFont val="Calibri"/>
        <family val="2"/>
      </rPr>
      <t>200 mm thick</t>
    </r>
    <r>
      <rPr>
        <sz val="9"/>
        <color indexed="8"/>
        <rFont val="Calibri"/>
        <family val="2"/>
      </rPr>
      <t xml:space="preserve"> . Ply surface shall be finished on both sides with fabric panel and SS Strip in-between the panels . </t>
    </r>
  </si>
  <si>
    <t>Laminated ceiling with Stretch fabric as per design &amp; pattern.</t>
  </si>
  <si>
    <r>
      <t xml:space="preserve">Providing and fixing  </t>
    </r>
    <r>
      <rPr>
        <b/>
        <sz val="9"/>
        <color indexed="30"/>
        <rFont val="Calibri"/>
        <family val="2"/>
      </rPr>
      <t xml:space="preserve">Laminate ceiling with Stretch fabric </t>
    </r>
    <r>
      <rPr>
        <sz val="9"/>
        <color indexed="8"/>
        <rFont val="Calibri"/>
        <family val="2"/>
      </rPr>
      <t>as per design and pattern</t>
    </r>
    <r>
      <rPr>
        <b/>
        <sz val="9"/>
        <color indexed="40"/>
        <rFont val="Calibri"/>
        <family val="2"/>
      </rPr>
      <t xml:space="preserve"> </t>
    </r>
    <r>
      <rPr>
        <b/>
        <sz val="9"/>
        <color indexed="30"/>
        <rFont val="Calibri"/>
        <family val="2"/>
      </rPr>
      <t>as per drawing, etc</t>
    </r>
    <r>
      <rPr>
        <b/>
        <sz val="9"/>
        <color indexed="40"/>
        <rFont val="Calibri"/>
        <family val="2"/>
      </rPr>
      <t>.</t>
    </r>
    <r>
      <rPr>
        <sz val="9"/>
        <color indexed="8"/>
        <rFont val="Calibri"/>
        <family val="2"/>
      </rPr>
      <t xml:space="preserve"> complete  as directed by Engineer-in-charge..</t>
    </r>
  </si>
  <si>
    <t xml:space="preserve">Hanging Threads  </t>
  </si>
  <si>
    <t xml:space="preserve">Hanging Threads as per pattern over the Gypsum ceiling </t>
  </si>
  <si>
    <r>
      <t xml:space="preserve">Providing and fixing  </t>
    </r>
    <r>
      <rPr>
        <b/>
        <sz val="9"/>
        <color indexed="30"/>
        <rFont val="Calibri"/>
        <family val="2"/>
      </rPr>
      <t>Hanging Threads</t>
    </r>
    <r>
      <rPr>
        <sz val="9"/>
        <color indexed="8"/>
        <rFont val="Calibri"/>
        <family val="2"/>
      </rPr>
      <t xml:space="preserve"> as per pattern over the Gypsum ceiling </t>
    </r>
    <r>
      <rPr>
        <b/>
        <sz val="9"/>
        <color indexed="30"/>
        <rFont val="Calibri"/>
        <family val="2"/>
      </rPr>
      <t>as per drawing</t>
    </r>
    <r>
      <rPr>
        <sz val="9"/>
        <color indexed="30"/>
        <rFont val="Calibri"/>
        <family val="2"/>
      </rPr>
      <t xml:space="preserve"> </t>
    </r>
    <r>
      <rPr>
        <sz val="9"/>
        <color indexed="8"/>
        <rFont val="Calibri"/>
        <family val="2"/>
      </rPr>
      <t>&amp; etc. complete  as directed by Engineer-in-charge..</t>
    </r>
  </si>
  <si>
    <t>Bison board panelling</t>
  </si>
  <si>
    <r>
      <rPr>
        <b/>
        <sz val="9"/>
        <color indexed="30"/>
        <rFont val="Calibri"/>
        <family val="2"/>
      </rPr>
      <t>Providing and fixing in position  12 mm thick  Bison board panelling</t>
    </r>
    <r>
      <rPr>
        <sz val="9"/>
        <color indexed="30"/>
        <rFont val="Calibri"/>
        <family val="2"/>
      </rPr>
      <t>,</t>
    </r>
    <r>
      <rPr>
        <sz val="9"/>
        <color indexed="8"/>
        <rFont val="Calibri"/>
        <family val="2"/>
      </rPr>
      <t xml:space="preserve"> with framework   fabricated  from, 50x35 hardwood  600 C/C,  both  ways, fixed to  wall/   ceiling necessary supporting  frame  work, Supports,  hardware.Consurnables as directed by EIC</t>
    </r>
  </si>
  <si>
    <t>TOTAL OF FALSE CEILING WORK</t>
  </si>
  <si>
    <t>Rate are inclusive of required scaffolding at site for the respective Interiors Works.</t>
  </si>
  <si>
    <t>All basic price may vary at the time final closer of this BOQ with assigned agency / agencies.</t>
  </si>
  <si>
    <t>DOORS FINISHING  BOQ OF JAMES MARTIN KITCHEN-UNIT NO. 3T74-19A+19B--T2-BIAL-BENGALURU</t>
  </si>
  <si>
    <t>WBS Level 2</t>
  </si>
  <si>
    <t>JOINERY &amp; DOOR WORK</t>
  </si>
  <si>
    <t>Door</t>
  </si>
  <si>
    <t>solid core flush shutter</t>
  </si>
  <si>
    <t>50mm thick solid core flush shutter</t>
  </si>
  <si>
    <r>
      <rPr>
        <b/>
        <sz val="9"/>
        <color indexed="30"/>
        <rFont val="Calibri"/>
        <family val="2"/>
      </rPr>
      <t xml:space="preserve">Providing and fixing factory made 50mm thick solid core flush shutter </t>
    </r>
    <r>
      <rPr>
        <sz val="9"/>
        <color indexed="8"/>
        <rFont val="Calibri"/>
        <family val="2"/>
      </rPr>
      <t xml:space="preserve">confirming to IS 2202 (Part - I); Shutter shall be manufactured with exterior quality synthetic adhesive forming marine ply surfaces, internally lipped as manufactured by M/s. Anchor or M/s. Kutty or equivalent. </t>
    </r>
    <r>
      <rPr>
        <b/>
        <sz val="9"/>
        <color indexed="30"/>
        <rFont val="Calibri"/>
        <family val="2"/>
      </rPr>
      <t>Shutter shall be finished with minimum 2 mm thick veneer</t>
    </r>
    <r>
      <rPr>
        <sz val="9"/>
        <color indexed="8"/>
        <rFont val="Calibri"/>
        <family val="2"/>
      </rPr>
      <t xml:space="preserve"> and melamine polish in approved shade, colour and design. Further edges of shutter shall be provided with 6mm thick teakwood beadings using exterior quality synthetic adhesive, headless GI nails, screws, beading finished with melamine polish, etc, at all levels and locations, all complete to entire satisfaction of the PM. (Doors at Residential levels).
Including providing, making and </t>
    </r>
    <r>
      <rPr>
        <b/>
        <sz val="9"/>
        <color indexed="30"/>
        <rFont val="Calibri"/>
        <family val="2"/>
      </rPr>
      <t>fixing door frames</t>
    </r>
    <r>
      <rPr>
        <sz val="9"/>
        <color indexed="8"/>
        <rFont val="Calibri"/>
        <family val="2"/>
      </rPr>
      <t xml:space="preserve"> made out of approved quality, chemically treated, Kiln-seasoned, antitermite treated approved quality teak wood with shaped, grooved, metered joint arrangement, mouldings, rebates, including use of approved water repellent adhesive, GI screws, pins, etc. all exposed surfaces to be melamine polished in approved colour and shade, surfaces of frame in contact with masonry / concrete surfaces shall be painted with one coat of hot bitumen of approved quality, 3 nos. GI holdfast (split and 225 x 75 x 2 mm thick) / bolts on each side of frame well-grouted with cement concrete mix in  a ratio of 1:2:4 (1 cement : 2 sand : 4 aggregate), etc, at all levels and locations, complete to the entire satisfaction of the PM.
</t>
    </r>
    <r>
      <rPr>
        <b/>
        <sz val="9"/>
        <color indexed="30"/>
        <rFont val="Calibri"/>
        <family val="2"/>
      </rPr>
      <t>Iron Mongery:</t>
    </r>
    <r>
      <rPr>
        <sz val="9"/>
        <color indexed="8"/>
        <rFont val="Calibri"/>
        <family val="2"/>
      </rPr>
      <t xml:space="preserve"> Only Items which are Listed in Part D, will be supplied through Part D - Provisional Sum of Supplies, Contractor to include fixing cost for the same &amp; supply and fixing of all others.</t>
    </r>
  </si>
  <si>
    <t>12.1.1</t>
  </si>
  <si>
    <t>D01 - 1800 X 2400mm -  Solid Core flush door finishes in veneer</t>
  </si>
  <si>
    <t>No</t>
  </si>
  <si>
    <t>12.1.2</t>
  </si>
  <si>
    <t>D02 - 1000 X 2400mm - Solid Core flush door finishes in veneer</t>
  </si>
  <si>
    <t>12.1.3</t>
  </si>
  <si>
    <t>D03 - 900 X 2400mm - Solid Core flush door finishes in veneer</t>
  </si>
  <si>
    <t>12.2.1</t>
  </si>
  <si>
    <t>D01 - 1800 X 2400mm - Solid Core flush door finishes in veneer</t>
  </si>
  <si>
    <t>12.2.2</t>
  </si>
  <si>
    <t>D02 - 1200 X 2400mm - Solid Core flush door finishes in veneer</t>
  </si>
  <si>
    <t>12.2.3</t>
  </si>
  <si>
    <t>D3 - 1500 X 2400mm</t>
  </si>
  <si>
    <t>12.2.4</t>
  </si>
  <si>
    <t>Single Leaf Door - 50mm thick solid core flush shutter in laminate finish.</t>
  </si>
  <si>
    <t>12.2.5</t>
  </si>
  <si>
    <t>12.2.6</t>
  </si>
  <si>
    <t>Dual Leaf Door - 38mm thick solid core flush shutter in subway tile finish (tile to be considered separatly).</t>
  </si>
  <si>
    <t>solid core flush door</t>
  </si>
  <si>
    <t>Single Leaf Door</t>
  </si>
  <si>
    <r>
      <t xml:space="preserve">Providing and fixing factory made </t>
    </r>
    <r>
      <rPr>
        <b/>
        <sz val="9"/>
        <color indexed="30"/>
        <rFont val="Calibri"/>
        <family val="2"/>
      </rPr>
      <t>solid core flush door in single leaf 35mm thick, decorative types, of exterior grade</t>
    </r>
    <r>
      <rPr>
        <sz val="9"/>
        <color indexed="8"/>
        <rFont val="Calibri"/>
        <family val="2"/>
      </rPr>
      <t xml:space="preserve">, as per detailed drawings, conforming to IS :2202 1962(Revised)with approved face veneers on both face with/without glazing and venetians in the positions shown on the drawings or as directed, all necessary beads, moulding and lipping,holdfasts,mat finish stainless steel fixtures fastenings , finishing with French-polish/ waxing complete.
Including providing, making and fixing </t>
    </r>
    <r>
      <rPr>
        <b/>
        <sz val="9"/>
        <color indexed="30"/>
        <rFont val="Calibri"/>
        <family val="2"/>
      </rPr>
      <t>door frames</t>
    </r>
    <r>
      <rPr>
        <sz val="9"/>
        <color indexed="8"/>
        <rFont val="Calibri"/>
        <family val="2"/>
      </rPr>
      <t xml:space="preserve"> made out of approved quality, chemically treated, Kiln-seasoned, antitermite treated approved quality teak wood with shaped, grooved, metered joint arrangement, mouldings, rebates, including use of approved water repellent adhesive, GI screws, pins, etc. all exposed surfaces to be melamine polished in approved colour and shade, surfaces of frame in contact with masonry / concrete surfaces shall be painted with one coat of hot bitumen of approved quality, 3 nos. GI holdfast (split and 225 x 75 x 2 mm thick) / bolts on each side of frame well-grouted with cement concrete mix in  a ratio of 1:2:4 (1 cement : 2 sand : 4 aggregate), etc, at all levels and locations, complete to the entire satisfaction of the PM.
Iron Mongery: Only Items which are Listed in Part D, will be supplied through Part D - Provisional Sum of Supplies, Contractor to include fixing cost for the same &amp; supply and fixing of all others.
</t>
    </r>
  </si>
  <si>
    <t>12.3.1</t>
  </si>
  <si>
    <t>D03 - 900 X 2400mm - Toilet - Solid Core flush door finishes in veneer</t>
  </si>
  <si>
    <t>12.3.2</t>
  </si>
  <si>
    <t>D03 - 900 X 2400mm - Toilet - Solid Core flush door finishes in laminate</t>
  </si>
  <si>
    <t>12.3.3</t>
  </si>
  <si>
    <t>D04 - 850 X 2400mm - Toilet - Solid Core flush door finishes in laminate</t>
  </si>
  <si>
    <t>12.3.4</t>
  </si>
  <si>
    <t>D05 - 750 X 2400mm - Wash area - Solid Core flush door finishes in laminate</t>
  </si>
  <si>
    <t xml:space="preserve"> Flush Door</t>
  </si>
  <si>
    <t xml:space="preserve"> Laminate Finished Flush Door(35mm) with Vision Panel </t>
  </si>
  <si>
    <r>
      <t>Providing and fixing</t>
    </r>
    <r>
      <rPr>
        <b/>
        <sz val="9"/>
        <color indexed="36"/>
        <rFont val="Calibri"/>
        <family val="2"/>
      </rPr>
      <t xml:space="preserve"> </t>
    </r>
    <r>
      <rPr>
        <b/>
        <sz val="9"/>
        <color indexed="30"/>
        <rFont val="Calibri"/>
        <family val="2"/>
      </rPr>
      <t>Laminate Finished Flush Door(35mm) with Vision Panel</t>
    </r>
    <r>
      <rPr>
        <sz val="9"/>
        <color indexed="8"/>
        <rFont val="Calibri"/>
        <family val="2"/>
      </rPr>
      <t xml:space="preserve"> decorative types,of exterior grade,as per detailed drawing. The following are the Sizes 1)750mm x 2100mm 2)900mm x 2100mm </t>
    </r>
  </si>
  <si>
    <t xml:space="preserve"> flush door with app. Laminate finished and 300mm dia Vision glass panel.</t>
  </si>
  <si>
    <r>
      <rPr>
        <b/>
        <sz val="9"/>
        <color indexed="30"/>
        <rFont val="Calibri"/>
        <family val="2"/>
      </rPr>
      <t>Flush Door:- P/Fixing of 35mm Thk flush door with app. Laminate finished and 300mm</t>
    </r>
    <r>
      <rPr>
        <sz val="9"/>
        <color indexed="8"/>
        <rFont val="Calibri"/>
        <family val="2"/>
      </rPr>
      <t xml:space="preserve"> dia Vision glass panel, door to have concealed door closer, S.S. hinges and other necessary guard to complete door.</t>
    </r>
  </si>
  <si>
    <t>Flush swing Door</t>
  </si>
  <si>
    <t>2-Way swing flush door</t>
  </si>
  <si>
    <r>
      <rPr>
        <b/>
        <sz val="9"/>
        <color indexed="30"/>
        <rFont val="Calibri"/>
        <family val="2"/>
      </rPr>
      <t>Flush swing Door:- P/Fixing of 25mm Thk 2-Way swing flush door</t>
    </r>
    <r>
      <rPr>
        <sz val="9"/>
        <rFont val="Calibri"/>
        <family val="2"/>
      </rPr>
      <t xml:space="preserve"> with app. Laminate finished and door to be fixed in spring hinges other necessary guard to complete door.</t>
    </r>
  </si>
  <si>
    <t>Fire retardant flush door</t>
  </si>
  <si>
    <t>42mm thick Fire retardant marine grade flush door</t>
  </si>
  <si>
    <r>
      <rPr>
        <b/>
        <sz val="9"/>
        <color indexed="30"/>
        <rFont val="Calibri"/>
        <family val="2"/>
      </rPr>
      <t>Flush Door:- S/I of 42mm thk fire retardant marine grade flush door</t>
    </r>
    <r>
      <rPr>
        <sz val="9"/>
        <color indexed="30"/>
        <rFont val="Calibri"/>
        <family val="2"/>
      </rPr>
      <t>,</t>
    </r>
    <r>
      <rPr>
        <sz val="9"/>
        <rFont val="Calibri"/>
        <family val="2"/>
      </rPr>
      <t xml:space="preserve"> finished with app. Laminate, door to have toughened glass vision panel.</t>
    </r>
  </si>
  <si>
    <t>Shutters</t>
  </si>
  <si>
    <t>Rolling Shutters</t>
  </si>
  <si>
    <r>
      <rPr>
        <b/>
        <sz val="9"/>
        <color indexed="30"/>
        <rFont val="Calibri"/>
        <family val="2"/>
      </rPr>
      <t>Supplying and fixing rolling shutters</t>
    </r>
    <r>
      <rPr>
        <sz val="9"/>
        <color indexed="8"/>
        <rFont val="Calibri"/>
        <family val="2"/>
      </rPr>
      <t xml:space="preserve"> of approved make, made of 80mm x 1.25mm M.S. Laths, interlocked together through their entire length, and jointed together, at the end by end locks, mounted on specially designed pipe shaft, with brackets, side guides 27.5 cm. long wire spring grade No. 2 and arrangement for inside and outside locking, with push and pull operation complete, including top cover 0.80mm thick (payment is to be made for the exact size of opening; where rolling shutter is to be fixed) complete in all respect as per specification, drawing and to the entire satisfaction of Engineer-In-Charge.</t>
    </r>
  </si>
  <si>
    <t>12.8.1</t>
  </si>
  <si>
    <r>
      <rPr>
        <b/>
        <sz val="9"/>
        <color indexed="30"/>
        <rFont val="Calibri"/>
        <family val="2"/>
      </rPr>
      <t>Rolling Shutter - RS - 3000 X 2400mm</t>
    </r>
    <r>
      <rPr>
        <sz val="9"/>
        <color indexed="8"/>
        <rFont val="Calibri"/>
        <family val="2"/>
      </rPr>
      <t xml:space="preserve"> </t>
    </r>
  </si>
  <si>
    <t>12.8.2</t>
  </si>
  <si>
    <t>Rolling Shutter - RS - 4500 X 2400mm</t>
  </si>
  <si>
    <t>SHUTTER</t>
  </si>
  <si>
    <t>Motorised Shutter</t>
  </si>
  <si>
    <t xml:space="preserve">GI ROLLING SHUTTER </t>
  </si>
  <si>
    <r>
      <rPr>
        <b/>
        <sz val="9"/>
        <color indexed="30"/>
        <rFont val="Calibri"/>
        <family val="2"/>
      </rPr>
      <t xml:space="preserve">MOTORISED GI  ROLLING  SHUTTER </t>
    </r>
    <r>
      <rPr>
        <sz val="9"/>
        <color indexed="8"/>
        <rFont val="Calibri"/>
        <family val="2"/>
      </rPr>
      <t xml:space="preserve">Providing &amp; fixing motorised electrically operated type rolling shutter - curtain shall consist of interlocking corrugated laths or slots fabricated out of clod rolled steel strips  confirming   to  </t>
    </r>
    <r>
      <rPr>
        <sz val="9"/>
        <color indexed="27"/>
        <rFont val="Calibri"/>
        <family val="2"/>
      </rPr>
      <t>IS 49201.</t>
    </r>
    <r>
      <rPr>
        <sz val="9"/>
        <color indexed="8"/>
        <rFont val="Calibri"/>
        <family val="2"/>
      </rPr>
      <t xml:space="preserve">Tne   thickness    fabricated    out  of steel  sheets   for  the  laths   shall  not  be  less  than   1.25mm.The  rolling  shutters    shall  be of galvanised    type.   The  various   parts   under   "materials    &amp; fabrication"     above   shall  be hot  dipped   galvanised,    except   for hood   which  can  be made   out  of GI sheets   readily   available   in the-market.     The galvanising    shall  be effected    by using  97.50% pure  zinc arid  the  zinc-coating   shall  not  be less  than   230  gm  per  sq. meter,     the  coating   shall  tie free  from  flaking  or  peeling.   The  galvanising    shall  be done   in accordance     with  15·2629  and 6159.Detailed     specifications     shall  be  as per  attached    annexures.     Measurement       shall  be  made for clear   masonry    openings
</t>
    </r>
  </si>
  <si>
    <t>Motorised GRILL TYPE ROLLING SHUTTER</t>
  </si>
  <si>
    <t xml:space="preserve">MOTORISED GRILL TYPE ROLLING SHUTTER </t>
  </si>
  <si>
    <r>
      <rPr>
        <b/>
        <sz val="9"/>
        <color indexed="30"/>
        <rFont val="Calibri"/>
        <family val="2"/>
      </rPr>
      <t>Providing and fixing electrically  operated and motorised with single phase 230v a/c power full motor which shall sits inside the Patti gauge,</t>
    </r>
    <r>
      <rPr>
        <b/>
        <sz val="9"/>
        <color indexed="17"/>
        <rFont val="Calibri"/>
        <family val="2"/>
      </rPr>
      <t xml:space="preserve"> </t>
    </r>
    <r>
      <rPr>
        <sz val="9"/>
        <color indexed="8"/>
        <rFont val="Calibri"/>
        <family val="2"/>
      </rPr>
      <t>This shall be de clutch able so that shutter can be operated  manually also including cost of multifunctional remote. Make: FFAC/yadalong. The shutter shall be grill type curtain made out of interlocking mild steel rods and Patti, using 12mm  rods; 18# gauge Patti, 10 gauge bottom channels, 10# gauge side channel with good quality high tension coli spring with tab Patti drum, All etc. complete and including the cost of installation commissioning complete to the  satisfaction of  Engineer-In-Charge .</t>
    </r>
  </si>
  <si>
    <t>Shutter</t>
  </si>
  <si>
    <t>GRILL TYPE ROLLING SHUTTER</t>
  </si>
  <si>
    <t xml:space="preserve">GRILL TYPE ROLLING SHUTTER </t>
  </si>
  <si>
    <r>
      <rPr>
        <b/>
        <sz val="9"/>
        <color indexed="30"/>
        <rFont val="Calibri"/>
        <family val="2"/>
      </rPr>
      <t xml:space="preserve">Providing and fixing in position Metal door with grill shutter </t>
    </r>
    <r>
      <rPr>
        <sz val="9"/>
        <color indexed="8"/>
        <rFont val="Calibri"/>
        <family val="2"/>
      </rPr>
      <t>as per details in the drawings including fixing ironmongery etc. The frame to be made of 100mm x75mm MS box sections The Shutters to be grill which is welded to the Outer frame made of 50mm x50mm MS box sections This includes providing and fixing brush steel finished iron mongery like Ball bearing Hinges, Locks, Handles, Push Plates, Bolts, etc. (Dorma/ Geze/ Ingersoll /Shakti rand make) as indicated in the detail drawings and all surfaces of doors shall be finished with 2 coats of enamel paint over a coat of primer.</t>
    </r>
  </si>
  <si>
    <t>No.</t>
  </si>
  <si>
    <r>
      <t xml:space="preserve">Supply and installation of electrically motorised </t>
    </r>
    <r>
      <rPr>
        <b/>
        <sz val="9"/>
        <color indexed="30"/>
        <rFont val="Calibri"/>
        <family val="2"/>
      </rPr>
      <t>Fire Rated Rolling Shutters</t>
    </r>
    <r>
      <rPr>
        <sz val="9"/>
        <rFont val="Calibri"/>
        <family val="2"/>
      </rPr>
      <t xml:space="preserve">, for stability and integrity for </t>
    </r>
    <r>
      <rPr>
        <b/>
        <sz val="9"/>
        <color indexed="30"/>
        <rFont val="Calibri"/>
        <family val="2"/>
      </rPr>
      <t>up to 4 hours</t>
    </r>
    <r>
      <rPr>
        <sz val="9"/>
        <rFont val="Calibri"/>
        <family val="2"/>
      </rPr>
      <t xml:space="preserve"> tested &amp; comply with BS 476: Part 22: 1987; and are designed to close automatically in the event of fire or an alarmed event. Automatic closure will be thermally controlled by means of fusible link or any other suitable method. Supplier shall be approved such as </t>
    </r>
    <r>
      <rPr>
        <b/>
        <sz val="9"/>
        <color indexed="30"/>
        <rFont val="Calibri"/>
        <family val="2"/>
      </rPr>
      <t>Gandhi automations, Avians, or equivalent. Fire Rated Sliding Doors are available in single and double leaf doors with a maximum size of 8500 mm x 6000 mm and fire resistant to EN 16034:2014 Standards.</t>
    </r>
    <r>
      <rPr>
        <sz val="9"/>
        <rFont val="Calibri"/>
        <family val="2"/>
      </rPr>
      <t xml:space="preserve">
</t>
    </r>
  </si>
  <si>
    <t>Doors</t>
  </si>
  <si>
    <t>Fire rated  door</t>
  </si>
  <si>
    <t xml:space="preserve"> Fire rated door with frame </t>
  </si>
  <si>
    <r>
      <t xml:space="preserve">Providing, </t>
    </r>
    <r>
      <rPr>
        <b/>
        <sz val="9"/>
        <color indexed="30"/>
        <rFont val="Calibri"/>
        <family val="2"/>
      </rPr>
      <t>supplying and fixing 2 hours fire rated door with frame</t>
    </r>
    <r>
      <rPr>
        <sz val="9"/>
        <color indexed="8"/>
        <rFont val="Calibri"/>
        <family val="2"/>
      </rPr>
      <t xml:space="preserve"> 143mm x 57mm size out of hot dip galvanized mild steel sheet of 1.6mm thickness including required angle threshold of hot dip galvanized mild steel angle of section 35 x 35mm, or base ties of 1.25mm pressed hot dip galvanized mild steel welded or rigidly fixed together by mechanical means, frames shall be fixed with bolts / 3 nos. G.I. holdfast 225 x 20 x 4 mm with split end on either side and well grouted with cement concrete mix 1:3:6 adjustable lugs with split end tail to each jamb, including stainless steel butt hinges strengthened  with SS pins, lock strike-plate, shock absorbers as specified and 46 mm thick single leaf shutter made out of minimum 1.25 mm thick galvanised sheet insulated with special designed fire rated and tested in accredit laboratory approved by PM/Architect, as per latest Indian Standard 3614 Part II. Further include priming with Zinc-Phosphate Stoving Primer and finishing with Polyurethane Aliphatic grade paint in approved shade and colour complete, at all levels and locations,  as per drawing to the entire satisfaction of the PM.
</t>
    </r>
    <r>
      <rPr>
        <b/>
        <sz val="9"/>
        <color indexed="30"/>
        <rFont val="Calibri"/>
        <family val="2"/>
      </rPr>
      <t>Ironmongery</t>
    </r>
    <r>
      <rPr>
        <sz val="9"/>
        <color indexed="8"/>
        <rFont val="Calibri"/>
        <family val="2"/>
      </rPr>
      <t xml:space="preserve"> (Included in Contractor scope):
a) SS ball bearing butt Hinges 102mm x 76mm x 3mm -  4 Nos.
b) SS Panic Bar (Push type) - 1 No.
c) Mortise dead bolt with both side key operation cylinder - 1 No.
d) SS heavy duty door closer - 1 No.
e) SS 300mm long x 22mm dia D type pull handles - 1 Pair
f)  Vision panel of size 200mm x 300mm with 6mm thick fire rated glass</t>
    </r>
  </si>
  <si>
    <t>12.13.1</t>
  </si>
  <si>
    <t>D06 - 1200 X 2400mm Metal door with vision panel 2hr fire rated</t>
  </si>
  <si>
    <t>12.13.2</t>
  </si>
  <si>
    <t>D07 - 1800 X 2400mm - Solid core flush door finished in metal</t>
  </si>
  <si>
    <t>12.13.3</t>
  </si>
  <si>
    <t>D07 - 1200 X 2400mm - Solid core flush door finished in metal</t>
  </si>
  <si>
    <t>Fire Rated Metal door with pressed steel frame and shutter</t>
  </si>
  <si>
    <r>
      <t>Providing and fixing in position</t>
    </r>
    <r>
      <rPr>
        <b/>
        <sz val="9"/>
        <color indexed="30"/>
        <rFont val="Calibri"/>
        <family val="2"/>
      </rPr>
      <t xml:space="preserve"> Fire Rated Metal door with pressed steel frame and shutter</t>
    </r>
    <r>
      <rPr>
        <sz val="9"/>
        <color indexed="8"/>
        <rFont val="Calibri"/>
        <family val="2"/>
      </rPr>
      <t xml:space="preserve"> as per manufacturer's details and as mentioned in the drawings including fixing ironmongery etc of MPP System Schroders make. This includes providing and fixing brush steel finished iron mongery like Ball bearing Hinges, Mortise Locks, Handles, Push Plates, Bolts, Door Closer, etc. (Dorma/ Geze/ Ingersoll /Shakti rand make) as indicated in the detail drawings and all surfaces of doors shall be finished with 2 coats of Fire rating paint over a coat of primer to achieve the fire rating as indicated in the detail drawings.
Frame : </t>
    </r>
    <r>
      <rPr>
        <b/>
        <sz val="9"/>
        <color indexed="30"/>
        <rFont val="Calibri"/>
        <family val="2"/>
      </rPr>
      <t xml:space="preserve">Providing and fixing of approved teak wood frame </t>
    </r>
    <r>
      <rPr>
        <sz val="9"/>
        <color indexed="8"/>
        <rFont val="Calibri"/>
        <family val="2"/>
      </rPr>
      <t xml:space="preserve">of section 150mm x 75mm  with fire Intumescent seal strips of size 10mm x 4mm for the fire smoke sealing mounted in the grooves of the frame and coated with the fire retardant Intumescent coating.
Shutter : Providing of </t>
    </r>
    <r>
      <rPr>
        <b/>
        <sz val="9"/>
        <color indexed="30"/>
        <rFont val="Calibri"/>
        <family val="2"/>
      </rPr>
      <t>55mm thick asbestos free fire/smoke check shutter</t>
    </r>
    <r>
      <rPr>
        <sz val="9"/>
        <color indexed="8"/>
        <rFont val="Calibri"/>
        <family val="2"/>
      </rPr>
      <t xml:space="preserve"> of 120mins fire rating comprising of two approved make 9mm thick Calcium Silicate Boards, 100mm x 30mm Hardwood internal approved hard wood timber frame work with the infill of 30mm thick 96 Kg/Cum insulated material, coated with FR silicate coating on both sides for insulation and faced with 4mm thick Water Proof Ply with Fire and Smoke Strips of size 10mm x 4mm mounted in the grooves in the shutter on all sides except bottom with teak wood beading including using approved intumescent sealant to seal the gaps between board and Shutter beading. The shutter to be finished with 1.5mm thick approved laminate on both sides. Ironmongery to be as approved, with fire rating and as detailed in Drawings to the entire satisfaction of PM.
</t>
    </r>
    <r>
      <rPr>
        <b/>
        <sz val="9"/>
        <color indexed="30"/>
        <rFont val="Calibri"/>
        <family val="2"/>
      </rPr>
      <t>Ironmongery</t>
    </r>
    <r>
      <rPr>
        <sz val="9"/>
        <color indexed="8"/>
        <rFont val="Calibri"/>
        <family val="2"/>
      </rPr>
      <t xml:space="preserve"> (Included in Contractor scope):
a) SS ball bearing butt Hinges 102mm x 76mm x 3mm -  4 Nos.
b) SS Panic Bar (Push type) - 1 No.
c) Mortise dead bolt with both side key operation cylinder - 1 No.
d) SS heavy duty door closer - 1 No.
e) SS 300mm long x 22mm dia D type pull handles - 1 Pair
f)  Vision panel of size 200mm x 300mm with 6mm thick fire rated glass</t>
    </r>
  </si>
  <si>
    <t>WIREMESH     DOOR</t>
  </si>
  <si>
    <r>
      <rPr>
        <b/>
        <sz val="9"/>
        <color indexed="30"/>
        <rFont val="Calibri"/>
        <family val="2"/>
      </rPr>
      <t>Providing and fixing Double leaf   Wire    Mesh Doors with:"   Steel Shapes, Plates, and Bars</t>
    </r>
    <r>
      <rPr>
        <b/>
        <sz val="9"/>
        <color indexed="17"/>
        <rFont val="Calibri"/>
        <family val="2"/>
      </rPr>
      <t xml:space="preserve"> </t>
    </r>
    <r>
      <rPr>
        <sz val="9"/>
        <color indexed="8"/>
        <rFont val="Calibri"/>
        <family val="2"/>
      </rPr>
      <t>conforming  to ASTM A36/A36M*.Cold-Formed     Steel conforming   to AISI SG03-3.* Wire  Mesh: Carbon steel wire, woven  diamond  mesh,   intermediate crimped. 10gage wire, 38 mm 1-1/2  inch, mesh. * Frames shall be 32 x 13 x.s mrn (1 x  1/4 x 1/2 x 1/8 inch) channels  with32  x 3 mm (1-114·x 1/8 inch) flat  bar cover on top and bottom ratls-andon hinge stile and a 35 x 20 x 3 mm (1~3/8-x3/4~x"J.i8 inch) angleriveted.to the dcck stile. * Provide 2 pairs of regular weight,  wrought. Steel x non-removable pin, butt  hinges riveted or welded  to the door  and the door  opening  frame  for each  door. Consider  average door  opening size as 2000 x 2100 mm .</t>
    </r>
  </si>
  <si>
    <t>Entrance double door 12mm thick Glass, Make Dorma/ equivalent approved.</t>
  </si>
  <si>
    <r>
      <rPr>
        <sz val="9"/>
        <rFont val="Calibri"/>
        <family val="2"/>
      </rPr>
      <t xml:space="preserve">Providing and fixing Entrance double Door in </t>
    </r>
    <r>
      <rPr>
        <b/>
        <sz val="9"/>
        <color indexed="30"/>
        <rFont val="Calibri"/>
        <family val="2"/>
      </rPr>
      <t>12mm thick clear flawless Toughened Glass</t>
    </r>
    <r>
      <rPr>
        <b/>
        <sz val="9"/>
        <rFont val="Calibri"/>
        <family val="2"/>
      </rPr>
      <t xml:space="preserve"> and fixed </t>
    </r>
    <r>
      <rPr>
        <sz val="9"/>
        <rFont val="Calibri"/>
        <family val="2"/>
      </rPr>
      <t>with stainless steel Patch fitting (Brush finish) from Dorma make or equivalent. Door to be provided with stainless steel / brushed steel handle from Dorma or approved equivalent company. Floor spring to be of Dorms make or equivalent. Rate to be all inclusive of Patch fitting, glass, lock, hardware, finishing, fixing, etc. complete.</t>
    </r>
  </si>
  <si>
    <t>Toughened glass panel with CEP treated,</t>
  </si>
  <si>
    <r>
      <t xml:space="preserve">Glass Door:- S/I of </t>
    </r>
    <r>
      <rPr>
        <b/>
        <sz val="9"/>
        <color indexed="30"/>
        <rFont val="Calibri"/>
        <family val="2"/>
      </rPr>
      <t>12mm Thk toughened glass panel with CEP treated, Door to have frosted vinyl film as per Detail by Id.</t>
    </r>
  </si>
  <si>
    <t>Accessories</t>
  </si>
  <si>
    <t>Floor spring Glass Door, Ozone make</t>
  </si>
  <si>
    <r>
      <t xml:space="preserve">Provide and fixing of </t>
    </r>
    <r>
      <rPr>
        <b/>
        <sz val="9"/>
        <color indexed="30"/>
        <rFont val="Calibri"/>
        <family val="2"/>
      </rPr>
      <t xml:space="preserve">Floor Spring FS 8400 of Ozone make or equivalent  </t>
    </r>
    <r>
      <rPr>
        <sz val="9"/>
        <rFont val="Calibri"/>
        <family val="2"/>
      </rPr>
      <t xml:space="preserve">as per manufacturer's specification, etc. complete, &amp; as directed  by  Engineer-In-Charge.
</t>
    </r>
  </si>
  <si>
    <t>EA</t>
  </si>
  <si>
    <t>Sliding Glass Door</t>
  </si>
  <si>
    <t>Automated sliding door with ES 200 operator</t>
  </si>
  <si>
    <r>
      <t xml:space="preserve">Providing and fixing the </t>
    </r>
    <r>
      <rPr>
        <b/>
        <sz val="9"/>
        <color indexed="30"/>
        <rFont val="Calibri"/>
        <family val="2"/>
      </rPr>
      <t xml:space="preserve">automated sliding door with ES 200 operator with ST Hex profile  with both   side  fixed  panel  of Dorma </t>
    </r>
    <r>
      <rPr>
        <sz val="9"/>
        <color indexed="8"/>
        <rFont val="Calibri"/>
        <family val="2"/>
      </rPr>
      <t xml:space="preserve">make with required structural support all complete with 12 mm thick clear toughened glass with fine frame profile and clamping rails. Sensors for proximity detection to  be provided on both sides of door for 2 sliding  door  shutters, and  the  fixed  glass panels shall have sealing brush arrangement all around. Size of opening 2.0 m x 2.7  m approximately or as per drawing. The operator &amp; profile shall  have  cover of SS finish. The door  shall  have  power back  up module for emergency operations, manual override system in case  of power failure, and for fire evacuation, the door  shall have possibility of remaining fully open. 
Rate to include supply and fixing of 12 mm  thick clear toughened glass  of  Make Asahi/Saint Gobain or equivalent.
</t>
    </r>
  </si>
  <si>
    <t xml:space="preserve">Glass Door </t>
  </si>
  <si>
    <r>
      <rPr>
        <b/>
        <sz val="9"/>
        <color indexed="30"/>
        <rFont val="Calibri"/>
        <family val="2"/>
      </rPr>
      <t xml:space="preserve">Providing and fixing of Pull Handle OGH 1132 x  600 </t>
    </r>
    <r>
      <rPr>
        <sz val="9"/>
        <color indexed="8"/>
        <rFont val="Calibri"/>
        <family val="2"/>
      </rPr>
      <t xml:space="preserve">of  Ozone make as per manufacturer's specification &amp; as directed by   Engineer-In-Charge. </t>
    </r>
  </si>
  <si>
    <t xml:space="preserve">S&amp;F  OZONE    MK  SS TOP  PATCH   CAT  NO-OPF2  </t>
  </si>
  <si>
    <r>
      <rPr>
        <b/>
        <sz val="9"/>
        <color indexed="30"/>
        <rFont val="Calibri"/>
        <family val="2"/>
      </rPr>
      <t>Providing and fixing of Ozone Make Stainless steel Top Patch</t>
    </r>
    <r>
      <rPr>
        <b/>
        <sz val="9"/>
        <color indexed="17"/>
        <rFont val="Calibri"/>
        <family val="2"/>
      </rPr>
      <t xml:space="preserve"> </t>
    </r>
    <r>
      <rPr>
        <sz val="9"/>
        <color indexed="8"/>
        <rFont val="Calibri"/>
        <family val="2"/>
      </rPr>
      <t>cat no. OPF·2 as directed by  Engineer-In-Charge .</t>
    </r>
  </si>
  <si>
    <r>
      <rPr>
        <b/>
        <sz val="9"/>
        <color indexed="30"/>
        <rFont val="Calibri"/>
        <family val="2"/>
      </rPr>
      <t>Providing and fixing of Ozone Make Stainless steel PIVOT</t>
    </r>
    <r>
      <rPr>
        <b/>
        <sz val="9"/>
        <color indexed="17"/>
        <rFont val="Calibri"/>
        <family val="2"/>
      </rPr>
      <t xml:space="preserve"> </t>
    </r>
    <r>
      <rPr>
        <sz val="9"/>
        <color indexed="8"/>
        <rFont val="Calibri"/>
        <family val="2"/>
      </rPr>
      <t>cat no. OSSPF-GDP Top pivot with 10mm diameter pin Wear resistant SS 304 pivot pin Pivot held in overhead structure Material:-Stainless Steel Grade 304 Finish:- SSS. as directed by Engineer-In-Charge.</t>
    </r>
  </si>
  <si>
    <r>
      <rPr>
        <b/>
        <sz val="9"/>
        <color indexed="30"/>
        <rFont val="Calibri"/>
        <family val="2"/>
      </rPr>
      <t>Providing and fixing of  Ozone    Make Stainless steel Bottom Patch</t>
    </r>
    <r>
      <rPr>
        <b/>
        <sz val="9"/>
        <color indexed="17"/>
        <rFont val="Calibri"/>
        <family val="2"/>
      </rPr>
      <t xml:space="preserve"> </t>
    </r>
    <r>
      <rPr>
        <sz val="9"/>
        <color indexed="8"/>
        <rFont val="Calibri"/>
        <family val="2"/>
      </rPr>
      <t>cat no.OPF·3 Interchangeable patch faces to keep bolt head on same side Adjustable pivot point of  55/65mm Secure Without Cover Compatible with OZONE Floor Spring-FS7400, FS8400, FS9400, FS10400 and FS 11400 Material:-Stainless Steel Grade 304 Finish:- SS as directed   by  Engineer-In-Charge.</t>
    </r>
  </si>
  <si>
    <r>
      <rPr>
        <b/>
        <sz val="9"/>
        <color indexed="30"/>
        <rFont val="Calibri"/>
        <family val="2"/>
      </rPr>
      <t>Providing and fixing of  Ozone    Make Stainless steel Corner Patch Lock with strike Plate.</t>
    </r>
    <r>
      <rPr>
        <sz val="9"/>
        <color indexed="30"/>
        <rFont val="Calibri"/>
        <family val="2"/>
      </rPr>
      <t xml:space="preserve"> </t>
    </r>
    <r>
      <rPr>
        <sz val="9"/>
        <color indexed="8"/>
        <rFont val="Calibri"/>
        <family val="2"/>
      </rPr>
      <t>cat no OPL·1 as directed by   Engineer-In-Charge.</t>
    </r>
  </si>
  <si>
    <t>S&amp;FOZONE     MK  SS DOOR   H Handle CATNO-OGH-5S</t>
  </si>
  <si>
    <r>
      <rPr>
        <b/>
        <sz val="9"/>
        <color indexed="30"/>
        <rFont val="Calibri"/>
        <family val="2"/>
      </rPr>
      <t xml:space="preserve">Providing and fixing of Ozone Make Stainless steel Glass Door Handle Ht type Size 1100 x 32 mm </t>
    </r>
    <r>
      <rPr>
        <sz val="9"/>
        <color indexed="8"/>
        <rFont val="Calibri"/>
        <family val="2"/>
      </rPr>
      <t xml:space="preserve">, cat no  OGH-55  as directed by   Engineer-In-Charge.
</t>
    </r>
  </si>
  <si>
    <t xml:space="preserve">SUN GLASS FILM,LLUMAR-MAGNUMNT </t>
  </si>
  <si>
    <r>
      <rPr>
        <b/>
        <sz val="9"/>
        <color indexed="30"/>
        <rFont val="Calibri"/>
        <family val="2"/>
      </rPr>
      <t>Providing &amp; Fixing of Sun Glass Film of Lumbar make with Specification</t>
    </r>
    <r>
      <rPr>
        <b/>
        <sz val="9"/>
        <color indexed="17"/>
        <rFont val="Calibri"/>
        <family val="2"/>
      </rPr>
      <t xml:space="preserve"> </t>
    </r>
    <r>
      <rPr>
        <sz val="9"/>
        <color indexed="8"/>
        <rFont val="Calibri"/>
        <family val="2"/>
      </rPr>
      <t xml:space="preserve">Magnum NT 100 SR Solar &amp; Security Series on Inner face of explosed Glass.
</t>
    </r>
  </si>
  <si>
    <t xml:space="preserve"> Coloured   Film of "LLUMAR</t>
  </si>
  <si>
    <r>
      <rPr>
        <b/>
        <sz val="9"/>
        <color indexed="30"/>
        <rFont val="Calibri"/>
        <family val="2"/>
      </rPr>
      <t xml:space="preserve">Providing    and   Fixing Coloured   Film of "LLUMAR"make  and  colour including cleaning   the  Glass surface with  approved  liquid and Film,cutouts </t>
    </r>
    <r>
      <rPr>
        <sz val="9"/>
        <color indexed="8"/>
        <rFont val="Calibri"/>
        <family val="2"/>
      </rPr>
      <t xml:space="preserve"> as per design and detailed  drawing  or as directed by engineer-in-charge   etc. Complete.</t>
    </r>
  </si>
  <si>
    <t xml:space="preserve"> Flap Door </t>
  </si>
  <si>
    <t xml:space="preserve"> Corian Finished Flap Door (25mm) </t>
  </si>
  <si>
    <r>
      <t xml:space="preserve">providing and fixing </t>
    </r>
    <r>
      <rPr>
        <b/>
        <sz val="9"/>
        <color indexed="30"/>
        <rFont val="Calibri"/>
        <family val="2"/>
      </rPr>
      <t>Corian Finished Flap Door (25mm)</t>
    </r>
    <r>
      <rPr>
        <sz val="9"/>
        <color indexed="30"/>
        <rFont val="Calibri"/>
        <family val="2"/>
      </rPr>
      <t xml:space="preserve"> </t>
    </r>
    <r>
      <rPr>
        <sz val="9"/>
        <color indexed="8"/>
        <rFont val="Calibri"/>
        <family val="2"/>
      </rPr>
      <t>having size-750mmx1100mm as per drawing.</t>
    </r>
  </si>
  <si>
    <t>Windows</t>
  </si>
  <si>
    <t>Sliding windows</t>
  </si>
  <si>
    <t>Anodized or powder coated Global make aluminium sliding windows</t>
  </si>
  <si>
    <r>
      <t xml:space="preserve">Providing and fixing of </t>
    </r>
    <r>
      <rPr>
        <b/>
        <sz val="9"/>
        <color indexed="30"/>
        <rFont val="Calibri"/>
        <family val="2"/>
      </rPr>
      <t>Anodized or powder coated Global make aluminium sliding windows</t>
    </r>
    <r>
      <rPr>
        <sz val="9"/>
        <rFont val="Calibri"/>
        <family val="2"/>
      </rPr>
      <t xml:space="preserve"> by using special sections Viz: Two / Three track gutter (GAL – 1833, GAL – 1853), Two/Three track side &amp; Top (GAL-2911,GAL-2915), Shutter plain (GAL-1820), Interlock (GAL-1837), Runner (GAL-1824) with necessary TPI make bearing  roller, guide, Star Lock, 5mm thick clear float Saint gobain make glass including EPDM gasket complete.</t>
    </r>
  </si>
  <si>
    <t xml:space="preserve">Doors </t>
  </si>
  <si>
    <r>
      <t xml:space="preserve">Providing and fixing of </t>
    </r>
    <r>
      <rPr>
        <b/>
        <sz val="9"/>
        <color indexed="30"/>
        <rFont val="Calibri"/>
        <family val="2"/>
      </rPr>
      <t>Hollow metal door at all levels from  ISO 9001-2000 certified Manufacturer.</t>
    </r>
    <r>
      <rPr>
        <sz val="9"/>
        <rFont val="Calibri"/>
        <family val="2"/>
      </rPr>
      <t xml:space="preserve"> All hollow metal general doors with or without vision panel. </t>
    </r>
    <r>
      <rPr>
        <b/>
        <sz val="9"/>
        <color indexed="30"/>
        <rFont val="Calibri"/>
        <family val="2"/>
      </rPr>
      <t xml:space="preserve">Pressed Galvanised steel Single /Double leaf </t>
    </r>
    <r>
      <rPr>
        <sz val="9"/>
        <rFont val="Calibri"/>
        <family val="2"/>
      </rPr>
      <t xml:space="preserve"> to required sizes of approved </t>
    </r>
    <r>
      <rPr>
        <b/>
        <sz val="9"/>
        <color indexed="30"/>
        <rFont val="Calibri"/>
        <family val="2"/>
      </rPr>
      <t>make Shakti Hormann or approved equivalent</t>
    </r>
    <r>
      <rPr>
        <sz val="9"/>
        <rFont val="Calibri"/>
        <family val="2"/>
      </rPr>
      <t xml:space="preserve"> which consists of frame, shutter, infill and finish as detailed below and conforming to IS 277.Door frame shall be Single rebate frame profile of size 100 x 57 mm made out of 1.20mm thick galvanised steel sheet (18 gauge). Frames should be Metered and field assembled with self tabs. Frames should be provided with back plate bracket and anchor fasteners for installation on a finished plastered masonry wall opening. Once frame installed should be grouted with cement slurry if recommended on the clear masonry opening. </t>
    </r>
    <r>
      <rPr>
        <b/>
        <sz val="9"/>
        <color indexed="30"/>
        <rFont val="Calibri"/>
        <family val="2"/>
      </rPr>
      <t>Door leaf should be 46mm thick fully flush</t>
    </r>
    <r>
      <rPr>
        <sz val="9"/>
        <rFont val="Calibri"/>
        <family val="2"/>
      </rPr>
      <t xml:space="preserve"> double skin door with or without vision lite. Door leaf shall be manufactured from 0.8mm (22 gauge) minimum thick galvanised steel sheet. The internal construction of the door should be rigid with steel stiffeners/ pads and reinforcement. The infill material shall be resin bonded honeycomb core. All doors should be factory prepped for receiving appropriate hardware and provided with necessary reinforcement for hinges, locks, and door closers. The edges should be interlocked with lock seam. For pair of doors astragals will be provided as required. 150x750mm Vision lite wherever applicable should be asper joinery details with a screw on glass beading on the inside. The glass should be 5mm clear toughened glass. Louvers when recommended should be site proof and shall be flush fixed on the external surface. All doors and frames shall be finished with polyurethane aliphatic grade paint of approved colour. The door leaf and frame shall have passed minimum 250 hours of salt spray test.Rate should include supply and installation of door and necessary hardware set.</t>
    </r>
  </si>
  <si>
    <t xml:space="preserve">wooden frame </t>
  </si>
  <si>
    <t xml:space="preserve">Wooden frame work </t>
  </si>
  <si>
    <r>
      <t xml:space="preserve">Providing &amp; Fixing </t>
    </r>
    <r>
      <rPr>
        <b/>
        <sz val="9"/>
        <color indexed="30"/>
        <rFont val="Calibri"/>
        <family val="2"/>
      </rPr>
      <t xml:space="preserve">12mm plywood  without  Aluminium or wooden frame work including all fasteners, fixings, etc. </t>
    </r>
    <r>
      <rPr>
        <sz val="9"/>
        <color indexed="8"/>
        <rFont val="Calibri"/>
        <family val="2"/>
      </rPr>
      <t>complete as directed by Engineer-In-Charge</t>
    </r>
  </si>
  <si>
    <t>SQM</t>
  </si>
  <si>
    <t xml:space="preserve">Hard Wooden frame work </t>
  </si>
  <si>
    <r>
      <t xml:space="preserve">Providing &amp; Fixing </t>
    </r>
    <r>
      <rPr>
        <b/>
        <sz val="9"/>
        <color indexed="30"/>
        <rFont val="Calibri"/>
        <family val="2"/>
      </rPr>
      <t xml:space="preserve">12mm thick plywood  with 50x50mm hard wood frame including all fasteners, fixings, etc. </t>
    </r>
    <r>
      <rPr>
        <sz val="9"/>
        <color indexed="8"/>
        <rFont val="Calibri"/>
        <family val="2"/>
      </rPr>
      <t>complete as directed by Engineer-In-Charge</t>
    </r>
  </si>
  <si>
    <t xml:space="preserve">Maintenance of Doors and shutters </t>
  </si>
  <si>
    <t>Jamb line</t>
  </si>
  <si>
    <t xml:space="preserve">Jamb line in ply supported in wooden frame work </t>
  </si>
  <si>
    <r>
      <t>Providing and fixing Jamb Line:- S/ Making of</t>
    </r>
    <r>
      <rPr>
        <b/>
        <sz val="9"/>
        <color indexed="17"/>
        <rFont val="Calibri"/>
        <family val="2"/>
      </rPr>
      <t xml:space="preserve"> </t>
    </r>
    <r>
      <rPr>
        <b/>
        <sz val="9"/>
        <color indexed="30"/>
        <rFont val="Calibri"/>
        <family val="2"/>
      </rPr>
      <t>jamb line (Size:- 60 x 450) in ply  supported in wooden frame work</t>
    </r>
    <r>
      <rPr>
        <sz val="9"/>
        <rFont val="Calibri"/>
        <family val="2"/>
      </rPr>
      <t>, jamb line clad with 12mm thk T.W. as per Design Detail by ID.</t>
    </r>
  </si>
  <si>
    <t xml:space="preserve">Jamb line </t>
  </si>
  <si>
    <t>jamb line  90mm thk Granite in sill/jams 250mm wide</t>
  </si>
  <si>
    <r>
      <t>Providing and fixing Jamb Line with</t>
    </r>
    <r>
      <rPr>
        <sz val="9"/>
        <color indexed="17"/>
        <rFont val="Calibri"/>
        <family val="2"/>
      </rPr>
      <t xml:space="preserve"> </t>
    </r>
    <r>
      <rPr>
        <b/>
        <sz val="9"/>
        <color indexed="30"/>
        <rFont val="Calibri"/>
        <family val="2"/>
      </rPr>
      <t>19mm thk Granite in sill/jambs, and 250mm wide etc</t>
    </r>
    <r>
      <rPr>
        <b/>
        <sz val="9"/>
        <color indexed="17"/>
        <rFont val="Calibri"/>
        <family val="2"/>
      </rPr>
      <t>.</t>
    </r>
    <r>
      <rPr>
        <sz val="9"/>
        <rFont val="Calibri"/>
        <family val="2"/>
      </rPr>
      <t>as per Design Detail by ID.</t>
    </r>
  </si>
  <si>
    <t>Lock</t>
  </si>
  <si>
    <t xml:space="preserve">Lever Lock </t>
  </si>
  <si>
    <t>fixing Godrej seven lever lock for rolling shutter.</t>
  </si>
  <si>
    <r>
      <t>Providing and fixing LEVER LOCK F/ROLLING SHUTTER· Providing and fixing</t>
    </r>
    <r>
      <rPr>
        <b/>
        <sz val="9"/>
        <color indexed="30"/>
        <rFont val="Calibri"/>
        <family val="2"/>
      </rPr>
      <t xml:space="preserve"> Godrej  seven lever lock for rolling shutter.</t>
    </r>
  </si>
  <si>
    <r>
      <rPr>
        <b/>
        <sz val="9"/>
        <color indexed="30"/>
        <rFont val="Calibri"/>
        <family val="2"/>
      </rPr>
      <t>Providing and  fixing Door  Stopper.Mukund  or equivalent  make. Approximate</t>
    </r>
    <r>
      <rPr>
        <b/>
        <sz val="9"/>
        <color indexed="17"/>
        <rFont val="Calibri"/>
        <family val="2"/>
      </rPr>
      <t xml:space="preserve"> </t>
    </r>
    <r>
      <rPr>
        <sz val="9"/>
        <color indexed="8"/>
        <rFont val="Calibri"/>
        <family val="2"/>
      </rPr>
      <t xml:space="preserve"> wt.  0.128  Kg/piece , these stoppers are manufactured using quality established essential material in mind set industry norms. These stoppers are widely installed in commercial and residential places and are accessible in plentiful sizes and shapes. Clients can buy these from us at most reasonable prices.</t>
    </r>
  </si>
  <si>
    <t>E.A</t>
  </si>
  <si>
    <t>Venner basic cost INR. 1614.00/SQM.</t>
  </si>
  <si>
    <t>PAINTS FINISHING  BOQ OF JAMES MARTIN KITCHEN-UNIT NO. 3T74-19A+19B--T2-BIAL-BENGALURU</t>
  </si>
  <si>
    <t>PAINTING WORK</t>
  </si>
  <si>
    <t>Painting</t>
  </si>
  <si>
    <t xml:space="preserve">Acrylic Paint </t>
  </si>
  <si>
    <t>One coat approved primer and two coats of acrylic Paint</t>
  </si>
  <si>
    <r>
      <t>Rub down clean, fill cracks holes with approved filler sand and prepare and apply</t>
    </r>
    <r>
      <rPr>
        <b/>
        <sz val="9"/>
        <color indexed="30"/>
        <rFont val="Calibri"/>
        <family val="2"/>
      </rPr>
      <t xml:space="preserve"> one coat approved primer and two coats of acrylic Paint</t>
    </r>
    <r>
      <rPr>
        <sz val="9"/>
        <color indexed="8"/>
        <rFont val="Calibri"/>
        <family val="2"/>
      </rPr>
      <t xml:space="preserve"> Finish, Cost to include necessary staging, scaffolding and curing at all levels and elevations, materials, labours, curing, scaffolding and all lead, lifts etc, all complete to the complete satisfaction of the Project In charge. all as per drawings and specified in finishes specification. </t>
    </r>
    <r>
      <rPr>
        <b/>
        <sz val="9"/>
        <color indexed="30"/>
        <rFont val="Calibri"/>
        <family val="2"/>
      </rPr>
      <t>(Location: Ceiling)                                                                                                        
1 COAT PRIMER + 2 COATS PAINT</t>
    </r>
  </si>
  <si>
    <t>14.1.1</t>
  </si>
  <si>
    <t>to all levels</t>
  </si>
  <si>
    <t>White wash</t>
  </si>
  <si>
    <t>white wash to ceiling soffits</t>
  </si>
  <si>
    <r>
      <t xml:space="preserve">Providing and applying </t>
    </r>
    <r>
      <rPr>
        <b/>
        <sz val="9"/>
        <color indexed="30"/>
        <rFont val="Calibri"/>
        <family val="2"/>
      </rPr>
      <t>white wash to ceiling soffits</t>
    </r>
    <r>
      <rPr>
        <sz val="9"/>
        <rFont val="Calibri"/>
        <family val="2"/>
      </rPr>
      <t xml:space="preserve"> with base preparation including all other necessary related works and as shown in the drawing as specified and as directed. (Plan area alone shall be measured. Rate shall include cost for applying paint to all levels, level differences, bulkheads, cove lights etc.) </t>
    </r>
    <r>
      <rPr>
        <b/>
        <sz val="9"/>
        <color indexed="30"/>
        <rFont val="Calibri"/>
        <family val="2"/>
      </rPr>
      <t>(Location: Ceiling)</t>
    </r>
  </si>
  <si>
    <t>14.2.1</t>
  </si>
  <si>
    <t>at Ceiling</t>
  </si>
  <si>
    <t>14.2.2</t>
  </si>
  <si>
    <t xml:space="preserve">White wash </t>
  </si>
  <si>
    <t>Residential floors</t>
  </si>
  <si>
    <t>Cement paint</t>
  </si>
  <si>
    <t>Cement paint to ceiling soffits</t>
  </si>
  <si>
    <r>
      <t xml:space="preserve">Providing and applying </t>
    </r>
    <r>
      <rPr>
        <b/>
        <sz val="9"/>
        <color indexed="30"/>
        <rFont val="Calibri"/>
        <family val="2"/>
      </rPr>
      <t>cement paint to ceiling soffits</t>
    </r>
    <r>
      <rPr>
        <sz val="9"/>
        <rFont val="Calibri"/>
        <family val="2"/>
      </rPr>
      <t xml:space="preserve"> with base preparation including all other necessary related works and as shown in the drawing as specified and as directed. (Plan area alone shall be measured. Rate shall include cost for applying paint to all levels, level differences, bulkheads, cove lights etc) </t>
    </r>
    <r>
      <rPr>
        <b/>
        <sz val="9"/>
        <color indexed="30"/>
        <rFont val="Calibri"/>
        <family val="2"/>
      </rPr>
      <t>(Location: Ceiling GF &amp; Podium)</t>
    </r>
  </si>
  <si>
    <t>Acrylic Paint - Wall</t>
  </si>
  <si>
    <t>One coat approved primer and two coats of acrylic Paint Finish</t>
  </si>
  <si>
    <r>
      <t xml:space="preserve">Rub down clean, fill cracks holes with approved filler sand and prepare and apply </t>
    </r>
    <r>
      <rPr>
        <b/>
        <sz val="9"/>
        <color indexed="30"/>
        <rFont val="Calibri"/>
        <family val="2"/>
      </rPr>
      <t xml:space="preserve">one coat approved primer </t>
    </r>
    <r>
      <rPr>
        <sz val="9"/>
        <color indexed="8"/>
        <rFont val="Calibri"/>
        <family val="2"/>
      </rPr>
      <t xml:space="preserve">and two coats of </t>
    </r>
    <r>
      <rPr>
        <b/>
        <sz val="9"/>
        <color indexed="30"/>
        <rFont val="Calibri"/>
        <family val="2"/>
      </rPr>
      <t>acrylic Paint Finish</t>
    </r>
    <r>
      <rPr>
        <sz val="9"/>
        <color indexed="8"/>
        <rFont val="Calibri"/>
        <family val="2"/>
      </rPr>
      <t xml:space="preserve">, Cost to include necessary staging, scaffolding and curing at all levels and elevations, materials, labours, curing, scaffolding and all lead, lifts etc, all complete to the complete satisfaction of the Project Incharge. all as per drawings and specified in finishes specification. </t>
    </r>
    <r>
      <rPr>
        <b/>
        <sz val="9"/>
        <color indexed="30"/>
        <rFont val="Calibri"/>
        <family val="2"/>
      </rPr>
      <t>(Location: Wall)                                                                                                               1 COAT PRIMER + 2 COATS PAINT</t>
    </r>
  </si>
  <si>
    <t>14.4.1</t>
  </si>
  <si>
    <t>At Wall</t>
  </si>
  <si>
    <t>14.4.2</t>
  </si>
  <si>
    <t>14.4.3</t>
  </si>
  <si>
    <t>Lift Lobbies - Residential floors</t>
  </si>
  <si>
    <t>14.4.4</t>
  </si>
  <si>
    <t>Staircase walls - Residential floors</t>
  </si>
  <si>
    <t>14.4.5</t>
  </si>
  <si>
    <t>LMR Walls</t>
  </si>
  <si>
    <t>14.4.6</t>
  </si>
  <si>
    <t>Pump room Walls</t>
  </si>
  <si>
    <t>14.4.7</t>
  </si>
  <si>
    <t>Staircase Soffit finish</t>
  </si>
  <si>
    <t>14.4.7.1</t>
  </si>
  <si>
    <t>Foundation to Podium</t>
  </si>
  <si>
    <t>14.4.7.2</t>
  </si>
  <si>
    <t>White wash to walls</t>
  </si>
  <si>
    <r>
      <t>Providing and applying</t>
    </r>
    <r>
      <rPr>
        <b/>
        <sz val="9"/>
        <color indexed="30"/>
        <rFont val="Calibri"/>
        <family val="2"/>
      </rPr>
      <t xml:space="preserve"> white wash to walls</t>
    </r>
    <r>
      <rPr>
        <sz val="9"/>
        <rFont val="Calibri"/>
        <family val="2"/>
      </rPr>
      <t xml:space="preserve"> with base preparation including all other necessary related works and as shown in the drawing as specified and as directed. (Plan area alone shall be measured. Rate shall include cost for applying paint to all levels, level differences, bulkheads, cove lights etc) </t>
    </r>
    <r>
      <rPr>
        <b/>
        <sz val="9"/>
        <color indexed="30"/>
        <rFont val="Calibri"/>
        <family val="2"/>
      </rPr>
      <t>(Location: Walls)</t>
    </r>
  </si>
  <si>
    <t>14.5.1</t>
  </si>
  <si>
    <t>14.5.2</t>
  </si>
  <si>
    <t>14.5.3</t>
  </si>
  <si>
    <t>14.5.4</t>
  </si>
  <si>
    <t>Service, Fire check and Refugee Floor - Walls</t>
  </si>
  <si>
    <t>14.5.5</t>
  </si>
  <si>
    <t>Shaft Finish</t>
  </si>
  <si>
    <t>14.5.5.1</t>
  </si>
  <si>
    <t>14.5.5.2</t>
  </si>
  <si>
    <t>14.5.5.3</t>
  </si>
  <si>
    <t>Lift Shaft Finish</t>
  </si>
  <si>
    <t>Oil bound distemper</t>
  </si>
  <si>
    <t>Oil bound distemper - interior surfaces</t>
  </si>
  <si>
    <r>
      <rPr>
        <b/>
        <sz val="9"/>
        <color indexed="30"/>
        <rFont val="Calibri"/>
        <family val="2"/>
      </rPr>
      <t>Oil Bound distemper</t>
    </r>
    <r>
      <rPr>
        <sz val="9"/>
        <rFont val="Calibri"/>
        <family val="2"/>
      </rPr>
      <t xml:space="preserve"> - 'Providing one coat of approved matching primer and two coats of</t>
    </r>
    <r>
      <rPr>
        <b/>
        <sz val="9"/>
        <color indexed="30"/>
        <rFont val="Calibri"/>
        <family val="2"/>
      </rPr>
      <t xml:space="preserve"> paint </t>
    </r>
    <r>
      <rPr>
        <sz val="9"/>
        <rFont val="Calibri"/>
        <family val="2"/>
      </rPr>
      <t xml:space="preserve">of approved manufacture, brand, colour and shade </t>
    </r>
    <r>
      <rPr>
        <b/>
        <sz val="9"/>
        <color indexed="30"/>
        <rFont val="Calibri"/>
        <family val="2"/>
      </rPr>
      <t>on interior surfaces</t>
    </r>
    <r>
      <rPr>
        <sz val="9"/>
        <rFont val="Calibri"/>
        <family val="2"/>
      </rPr>
      <t xml:space="preserve"> including cleaning and preparing surfaces, applying coat of putty, scaffolding etc. complete (for all heights of walls &amp; concrete surfaces), as directed by Engineer-In-Charge. 
Note : Approved manufacturer shall be </t>
    </r>
    <r>
      <rPr>
        <b/>
        <sz val="9"/>
        <color indexed="30"/>
        <rFont val="Calibri"/>
        <family val="2"/>
      </rPr>
      <t>Berger Paints/ Jenson &amp; Nicholson/ Asian Paints/ Dulux or equivalent                                                                                                                  
1 COAT PRIMER + 2 COATS PAINT</t>
    </r>
  </si>
  <si>
    <t xml:space="preserve">Exterior emulsion </t>
  </si>
  <si>
    <t>External paint</t>
  </si>
  <si>
    <r>
      <t>Providing one coat of approved matching primer and two coats of "</t>
    </r>
    <r>
      <rPr>
        <b/>
        <sz val="9"/>
        <color indexed="30"/>
        <rFont val="Calibri"/>
        <family val="2"/>
      </rPr>
      <t>APEX or Apex Ultima exterior emulsion paint " or approved equivalent</t>
    </r>
    <r>
      <rPr>
        <sz val="9"/>
        <rFont val="Calibri"/>
        <family val="2"/>
      </rPr>
      <t xml:space="preserve"> with approved colour and shade </t>
    </r>
    <r>
      <rPr>
        <b/>
        <sz val="9"/>
        <color indexed="30"/>
        <rFont val="Calibri"/>
        <family val="2"/>
      </rPr>
      <t xml:space="preserve">on exterior surfaces </t>
    </r>
    <r>
      <rPr>
        <sz val="9"/>
        <rFont val="Calibri"/>
        <family val="2"/>
      </rPr>
      <t xml:space="preserve">including cleaning, preparing surface, scaffolding, curing etc. complete (for all heights of walls &amp; concrete surfaces), as directed by Engineer-In-Charge. </t>
    </r>
  </si>
  <si>
    <t>14.7.1</t>
  </si>
  <si>
    <t>1 COAT PRIMER + 2 COATS PAINT</t>
  </si>
  <si>
    <t>14.7.2</t>
  </si>
  <si>
    <t>2 COATS PRIMER + 2 COATS PAINT</t>
  </si>
  <si>
    <t>Exterior emulsion paint of Low VOC</t>
  </si>
  <si>
    <r>
      <t>Providing one coat of approved matching primer and two coats of "</t>
    </r>
    <r>
      <rPr>
        <b/>
        <sz val="9"/>
        <color indexed="30"/>
        <rFont val="Calibri"/>
        <family val="2"/>
      </rPr>
      <t>APEX or Apex Ultima exterior emulsion paint " or approved equivalent</t>
    </r>
    <r>
      <rPr>
        <sz val="9"/>
        <rFont val="Calibri"/>
        <family val="2"/>
      </rPr>
      <t xml:space="preserve"> </t>
    </r>
    <r>
      <rPr>
        <b/>
        <sz val="9"/>
        <color indexed="30"/>
        <rFont val="Calibri"/>
        <family val="2"/>
      </rPr>
      <t>of Low VOC</t>
    </r>
    <r>
      <rPr>
        <sz val="9"/>
        <rFont val="Calibri"/>
        <family val="2"/>
      </rPr>
      <t xml:space="preserve"> (“Volatile Organic Compounds”) with approved colour and shade </t>
    </r>
    <r>
      <rPr>
        <b/>
        <sz val="9"/>
        <color indexed="30"/>
        <rFont val="Calibri"/>
        <family val="2"/>
      </rPr>
      <t xml:space="preserve">on exterior surfaces </t>
    </r>
    <r>
      <rPr>
        <sz val="9"/>
        <rFont val="Calibri"/>
        <family val="2"/>
      </rPr>
      <t xml:space="preserve">including cleaning, preparing surface, scaffolding, curing etc. complete (for all heights of walls &amp; concrete surfaces), as directed by Engineer-In-Charge. </t>
    </r>
  </si>
  <si>
    <t>14.8.1</t>
  </si>
  <si>
    <t>14.8.2</t>
  </si>
  <si>
    <t>Lustre paint</t>
  </si>
  <si>
    <t>Applying interior wall finish Lustre paint</t>
  </si>
  <si>
    <r>
      <t>Providing and applying</t>
    </r>
    <r>
      <rPr>
        <b/>
        <sz val="9"/>
        <color indexed="30"/>
        <rFont val="Calibri"/>
        <family val="2"/>
      </rPr>
      <t xml:space="preserve"> interior wall finish Lustre paint</t>
    </r>
    <r>
      <rPr>
        <sz val="9"/>
        <rFont val="Calibri"/>
        <family val="2"/>
      </rPr>
      <t xml:space="preserve"> of approved make </t>
    </r>
    <r>
      <rPr>
        <b/>
        <sz val="9"/>
        <color indexed="30"/>
        <rFont val="Calibri"/>
        <family val="2"/>
      </rPr>
      <t>over new or old internal wall surface</t>
    </r>
    <r>
      <rPr>
        <sz val="9"/>
        <rFont val="Calibri"/>
        <family val="2"/>
      </rPr>
      <t xml:space="preserve"> as detailed below Scrapping the surface with emery paper and wipe clean. Applying </t>
    </r>
    <r>
      <rPr>
        <b/>
        <sz val="9"/>
        <color indexed="30"/>
        <rFont val="Calibri"/>
        <family val="2"/>
      </rPr>
      <t>Asian / Berger / Nerolac / Dulux Paints or equivalent</t>
    </r>
    <r>
      <rPr>
        <sz val="9"/>
        <rFont val="Calibri"/>
        <family val="2"/>
      </rPr>
      <t xml:space="preserve"> wall primer with brush with mineral turpentine with brush 8 to 10% and oil 15 to 20% with roller and allowing to dry for a period 6 to 8 hours. Applying Asian / Berger / Nerolac / Dulux Paints or equivalent Acrylic wall putty with appropriate proportion of water allowing to dry for period 4 to 6 hours. Scrapping with Emery paper 180 and wipe clean. Applying Asian / Berger / Nerolac / Dulux Paints or equivalent wall primer with brush with mineral turpentine 8 to 10% and oil 15 to 20% with roller Scrapping Emery paper 320 and wipe clean, Applying Asian / Berger / Nerolac / Dulux Paints or equivalent interior wall finish lustre 1st coat with brush/rubber/spray with mineral turpentine 7 to 9% and Oil with roller 19 to 21% After 8 hours of activity Applying 2nd coat of Asian / Berger / Nerolac / Dulux Paints or equivalent interior wall finish Lustre with mineral turpentine 7 to 9 % with brush and Oil with roller 19 to 21% after allowing dry for the period of 6 to 8 hours activity, including scaffolding if necessary preparing surface by thoroughly cleaning oil, grease, dirt and other materials as required, etc. complete. as directed by Engineer-In-Charge.                                                                                                                
2 COAT PRIMER + 2 COATS PUTTY + 2 COATS LUSTRE PAINT
</t>
    </r>
  </si>
  <si>
    <t>Emulsion paint</t>
  </si>
  <si>
    <t xml:space="preserve"> Royale Luxury Emulsion paint of approved make over new or old  internal wall surface</t>
  </si>
  <si>
    <r>
      <t xml:space="preserve">Providing and applying </t>
    </r>
    <r>
      <rPr>
        <b/>
        <sz val="9"/>
        <color indexed="30"/>
        <rFont val="Calibri"/>
        <family val="2"/>
      </rPr>
      <t>Royale Luxury Emulsion paint</t>
    </r>
    <r>
      <rPr>
        <sz val="9"/>
        <rFont val="Calibri"/>
        <family val="2"/>
      </rPr>
      <t xml:space="preserve"> of approved make </t>
    </r>
    <r>
      <rPr>
        <b/>
        <sz val="9"/>
        <color indexed="30"/>
        <rFont val="Calibri"/>
        <family val="2"/>
      </rPr>
      <t>over new or old  internal wall surface</t>
    </r>
    <r>
      <rPr>
        <sz val="9"/>
        <rFont val="Calibri"/>
        <family val="2"/>
      </rPr>
      <t xml:space="preserve"> as detailed below Scrapping for surface with emery paper and wipe clean for area. Applying </t>
    </r>
    <r>
      <rPr>
        <b/>
        <sz val="9"/>
        <color indexed="30"/>
        <rFont val="Calibri"/>
        <family val="2"/>
      </rPr>
      <t>Asian / Berger /Nerolac / Dulux Paints</t>
    </r>
    <r>
      <rPr>
        <sz val="9"/>
        <rFont val="Calibri"/>
        <family val="2"/>
      </rPr>
      <t xml:space="preserve"> </t>
    </r>
    <r>
      <rPr>
        <b/>
        <sz val="9"/>
        <color indexed="30"/>
        <rFont val="Calibri"/>
        <family val="2"/>
      </rPr>
      <t xml:space="preserve">or equivalent </t>
    </r>
    <r>
      <rPr>
        <sz val="9"/>
        <rFont val="Calibri"/>
        <family val="2"/>
      </rPr>
      <t xml:space="preserve">wall primer with brush by adding mineral turpentine oil by 8 to 10 % or water by 15 to 20% allowing to dry for 6 to 8 hours. After applying Asian / Berger / Nerolac / Dulux Paints or equivalent acrylic wall putty with appropriate proportion of water of allow to dry for period of 4 to 6 hours of activity. Scrapping with emery paper and wipe clean Applying paints Royale Luxury emulsion 1st coat with brush water content water 40 to 45% or 65 to 70% by role Applying paints Royale luxury emulsion 2nd coat with brush with water content 40 to 45 % or 65 to 70 % by roller.             
</t>
    </r>
    <r>
      <rPr>
        <sz val="9"/>
        <color indexed="30"/>
        <rFont val="Calibri"/>
        <family val="2"/>
      </rPr>
      <t>2 COAT PRIMER + 1 COAT PUTTY + 2 COATS PAINT</t>
    </r>
  </si>
  <si>
    <t>Textured synthetic paint</t>
  </si>
  <si>
    <t xml:space="preserve">Applying two coats of textured synthetic paint of approved shade and quality and one coat of primer </t>
  </si>
  <si>
    <r>
      <t>Providing and applying</t>
    </r>
    <r>
      <rPr>
        <b/>
        <sz val="9"/>
        <color indexed="30"/>
        <rFont val="Calibri"/>
        <family val="2"/>
      </rPr>
      <t xml:space="preserve"> two coats of textured synthetic paint </t>
    </r>
    <r>
      <rPr>
        <sz val="9"/>
        <color indexed="8"/>
        <rFont val="Calibri"/>
        <family val="2"/>
      </rPr>
      <t xml:space="preserve">of approved shade and quality and </t>
    </r>
    <r>
      <rPr>
        <b/>
        <sz val="9"/>
        <color indexed="30"/>
        <rFont val="Calibri"/>
        <family val="2"/>
      </rPr>
      <t>one coat of primer</t>
    </r>
    <r>
      <rPr>
        <sz val="9"/>
        <color indexed="8"/>
        <rFont val="Calibri"/>
        <family val="2"/>
      </rPr>
      <t xml:space="preserve"> before applying textured paint including scaffolding if necessary preparing surface by thoroughly cleaning oil, grease, dirt and other materials as required, etc. complete, as directed by Engineer-In-Charge.        
</t>
    </r>
    <r>
      <rPr>
        <sz val="9"/>
        <color indexed="30"/>
        <rFont val="Calibri"/>
        <family val="2"/>
      </rPr>
      <t>1 COAT PRIMER + 2 COATS PAINT</t>
    </r>
  </si>
  <si>
    <t>Epoxy paint</t>
  </si>
  <si>
    <t>Applying Epoxy paint (two or more coats) at all locations</t>
  </si>
  <si>
    <r>
      <t xml:space="preserve">Providing and applying </t>
    </r>
    <r>
      <rPr>
        <b/>
        <sz val="9"/>
        <color indexed="30"/>
        <rFont val="Calibri"/>
        <family val="2"/>
      </rPr>
      <t>Epoxy paint (two or more coats)</t>
    </r>
    <r>
      <rPr>
        <sz val="9"/>
        <color indexed="8"/>
        <rFont val="Calibri"/>
        <family val="2"/>
      </rPr>
      <t xml:space="preserve"> at all locations prepared and applied as per manufacturer’s specifications </t>
    </r>
    <r>
      <rPr>
        <b/>
        <sz val="9"/>
        <color indexed="30"/>
        <rFont val="Calibri"/>
        <family val="2"/>
      </rPr>
      <t>including appropriate priming coat</t>
    </r>
    <r>
      <rPr>
        <sz val="9"/>
        <color indexed="8"/>
        <rFont val="Calibri"/>
        <family val="2"/>
      </rPr>
      <t>, including scaffolding if necessary preparing surface by thoroughly cleaning oil, grease, dirt and other materials as required, etc. complete, as directed by Engineer-In-Charge.</t>
    </r>
  </si>
  <si>
    <t>14.12.1</t>
  </si>
  <si>
    <t>On steel work</t>
  </si>
  <si>
    <t>14.12.2</t>
  </si>
  <si>
    <t xml:space="preserve">On concrete work </t>
  </si>
  <si>
    <t>Bitumastic paint</t>
  </si>
  <si>
    <t xml:space="preserve">Applying Painting (two or more coats) on rain water, soil waste and vent pipes and fittings </t>
  </si>
  <si>
    <r>
      <t xml:space="preserve">Providing and applying </t>
    </r>
    <r>
      <rPr>
        <b/>
        <sz val="9"/>
        <color indexed="30"/>
        <rFont val="Calibri"/>
        <family val="2"/>
      </rPr>
      <t>Painting</t>
    </r>
    <r>
      <rPr>
        <sz val="9"/>
        <color indexed="8"/>
        <rFont val="Calibri"/>
        <family val="2"/>
      </rPr>
      <t xml:space="preserve"> (two or more coats)</t>
    </r>
    <r>
      <rPr>
        <b/>
        <sz val="9"/>
        <color indexed="30"/>
        <rFont val="Calibri"/>
        <family val="2"/>
      </rPr>
      <t xml:space="preserve"> on rain water, soil waste and vent pipes</t>
    </r>
    <r>
      <rPr>
        <sz val="9"/>
        <color indexed="8"/>
        <rFont val="Calibri"/>
        <family val="2"/>
      </rPr>
      <t xml:space="preserve"> and fittings with </t>
    </r>
    <r>
      <rPr>
        <b/>
        <sz val="9"/>
        <color indexed="30"/>
        <rFont val="Calibri"/>
        <family val="2"/>
      </rPr>
      <t>black anticorrosive bitumastic paint</t>
    </r>
    <r>
      <rPr>
        <sz val="9"/>
        <color indexed="8"/>
        <rFont val="Calibri"/>
        <family val="2"/>
      </rPr>
      <t xml:space="preserve"> of approved brand and manufacture, over and including</t>
    </r>
    <r>
      <rPr>
        <b/>
        <sz val="9"/>
        <color indexed="30"/>
        <rFont val="Calibri"/>
        <family val="2"/>
      </rPr>
      <t xml:space="preserve"> a priming of ready mixed zinc chromate yellow primer</t>
    </r>
    <r>
      <rPr>
        <sz val="9"/>
        <color indexed="8"/>
        <rFont val="Calibri"/>
        <family val="2"/>
      </rPr>
      <t xml:space="preserve"> on new work/ old work, including scaffolding if necessary preparing surface by thoroughly cleaning oil, grease, dirt and other materials as required, etc. complete, as directed by Engineer-In-Charge.</t>
    </r>
  </si>
  <si>
    <t>14.13.1</t>
  </si>
  <si>
    <t>100 mm diameter pipes</t>
  </si>
  <si>
    <t>14.13.2</t>
  </si>
  <si>
    <t xml:space="preserve">150 mm diameter pipes </t>
  </si>
  <si>
    <t>Synthetic Enamel paint</t>
  </si>
  <si>
    <t xml:space="preserve">Applying Painting (two or more coats) on rain water, soil waste and vent pipes </t>
  </si>
  <si>
    <r>
      <t xml:space="preserve">Providing and applying </t>
    </r>
    <r>
      <rPr>
        <b/>
        <sz val="9"/>
        <color indexed="30"/>
        <rFont val="Calibri"/>
        <family val="2"/>
      </rPr>
      <t>Painting</t>
    </r>
    <r>
      <rPr>
        <sz val="9"/>
        <color indexed="8"/>
        <rFont val="Calibri"/>
        <family val="2"/>
      </rPr>
      <t xml:space="preserve"> (two or more coats) </t>
    </r>
    <r>
      <rPr>
        <b/>
        <sz val="9"/>
        <color indexed="30"/>
        <rFont val="Calibri"/>
        <family val="2"/>
      </rPr>
      <t>on rain water, soil waste and vent pipes</t>
    </r>
    <r>
      <rPr>
        <sz val="9"/>
        <color indexed="8"/>
        <rFont val="Calibri"/>
        <family val="2"/>
      </rPr>
      <t xml:space="preserve"> and fittings with </t>
    </r>
    <r>
      <rPr>
        <b/>
        <sz val="9"/>
        <color indexed="30"/>
        <rFont val="Calibri"/>
        <family val="2"/>
      </rPr>
      <t>synthetic enamel paint</t>
    </r>
    <r>
      <rPr>
        <sz val="9"/>
        <color indexed="8"/>
        <rFont val="Calibri"/>
        <family val="2"/>
      </rPr>
      <t xml:space="preserve"> of approved brand and manufacture and required colour </t>
    </r>
    <r>
      <rPr>
        <b/>
        <sz val="9"/>
        <color indexed="30"/>
        <rFont val="Calibri"/>
        <family val="2"/>
      </rPr>
      <t>over a priming coat of approved steel primer</t>
    </r>
    <r>
      <rPr>
        <sz val="9"/>
        <color indexed="8"/>
        <rFont val="Calibri"/>
        <family val="2"/>
      </rPr>
      <t xml:space="preserve"> on new work/ old work, including scaffolding if necessary preparing surface by thoroughly cleaning oil, grease, dirt and other materials as required, etc. complete, as directed by Engineer-In-Charge.</t>
    </r>
  </si>
  <si>
    <t>14.14.1</t>
  </si>
  <si>
    <t>14.14.2</t>
  </si>
  <si>
    <t>Fire Retardant paint</t>
  </si>
  <si>
    <t xml:space="preserve">Applying two coats of Fire Retardant paint on cleaned wood / ply surface @ 3.5 sqm per litre per coat </t>
  </si>
  <si>
    <r>
      <t xml:space="preserve">Providing and applying </t>
    </r>
    <r>
      <rPr>
        <b/>
        <sz val="9"/>
        <color indexed="30"/>
        <rFont val="Calibri"/>
        <family val="2"/>
      </rPr>
      <t>two coats of Fire Retardant paint</t>
    </r>
    <r>
      <rPr>
        <sz val="9"/>
        <color indexed="8"/>
        <rFont val="Calibri"/>
        <family val="2"/>
      </rPr>
      <t xml:space="preserve"> on cleaned wood / ply surface @ 3.5 sqm per litre per coat including preparation of base surface as per recommendations of manufacturer to make the surface fire retardant, including scaffolding if necessary preparing surface by thoroughly cleaning oil, grease, dirt and other materials as required, etc. complete, as directed by Engineer-In-Charge.</t>
    </r>
    <r>
      <rPr>
        <sz val="9"/>
        <color indexed="30"/>
        <rFont val="Calibri"/>
        <family val="2"/>
      </rPr>
      <t xml:space="preserve">   2 COATS PAINT</t>
    </r>
  </si>
  <si>
    <t>Primer</t>
  </si>
  <si>
    <t>Applying priming coats with primer of approved brand and manufacture</t>
  </si>
  <si>
    <r>
      <t xml:space="preserve">Providing and applying </t>
    </r>
    <r>
      <rPr>
        <b/>
        <sz val="9"/>
        <color indexed="30"/>
        <rFont val="Calibri"/>
        <family val="2"/>
      </rPr>
      <t>priming coats with primer</t>
    </r>
    <r>
      <rPr>
        <sz val="9"/>
        <color indexed="8"/>
        <rFont val="Calibri"/>
        <family val="2"/>
      </rPr>
      <t xml:space="preserve"> of approved brand and manufacture, having </t>
    </r>
    <r>
      <rPr>
        <b/>
        <sz val="9"/>
        <color indexed="30"/>
        <rFont val="Calibri"/>
        <family val="2"/>
      </rPr>
      <t xml:space="preserve">low VOC </t>
    </r>
    <r>
      <rPr>
        <sz val="9"/>
        <color indexed="8"/>
        <rFont val="Calibri"/>
        <family val="2"/>
      </rPr>
      <t xml:space="preserve">(Volatile Organic Compound ) content.
</t>
    </r>
  </si>
  <si>
    <t>14.16.1</t>
  </si>
  <si>
    <r>
      <t xml:space="preserve">With </t>
    </r>
    <r>
      <rPr>
        <b/>
        <sz val="9"/>
        <color indexed="30"/>
        <rFont val="Calibri"/>
        <family val="2"/>
      </rPr>
      <t>ready mixed pink or grey primer</t>
    </r>
    <r>
      <rPr>
        <sz val="9"/>
        <color indexed="8"/>
        <rFont val="Calibri"/>
        <family val="2"/>
      </rPr>
      <t xml:space="preserve"> </t>
    </r>
    <r>
      <rPr>
        <b/>
        <sz val="9"/>
        <color indexed="30"/>
        <rFont val="Calibri"/>
        <family val="2"/>
      </rPr>
      <t>on wood work</t>
    </r>
    <r>
      <rPr>
        <sz val="9"/>
        <color indexed="8"/>
        <rFont val="Calibri"/>
        <family val="2"/>
      </rPr>
      <t xml:space="preserve"> (hard and soft wood) having VOC content less than 50 grams/ litre</t>
    </r>
  </si>
  <si>
    <t>14.16.2</t>
  </si>
  <si>
    <r>
      <t>With water thinnable</t>
    </r>
    <r>
      <rPr>
        <b/>
        <sz val="9"/>
        <color indexed="30"/>
        <rFont val="Calibri"/>
        <family val="2"/>
      </rPr>
      <t xml:space="preserve"> cement primer on wall surface</t>
    </r>
    <r>
      <rPr>
        <sz val="9"/>
        <color indexed="8"/>
        <rFont val="Calibri"/>
        <family val="2"/>
      </rPr>
      <t xml:space="preserve"> having VOC content less than 50 grams/litre sqm </t>
    </r>
  </si>
  <si>
    <t>Epoxy paint to Structural Steel</t>
  </si>
  <si>
    <t xml:space="preserve"> Painting to Structural Steel work with Epoxy primer &amp; Epoxy paint </t>
  </si>
  <si>
    <r>
      <t>Providing and applying painting to</t>
    </r>
    <r>
      <rPr>
        <b/>
        <sz val="9"/>
        <color indexed="30"/>
        <rFont val="Calibri"/>
        <family val="2"/>
      </rPr>
      <t xml:space="preserve"> Structural Steel work with Epoxy primer &amp; Epoxy paint </t>
    </r>
    <r>
      <rPr>
        <sz val="9"/>
        <color indexed="8"/>
        <rFont val="Calibri"/>
        <family val="2"/>
      </rPr>
      <t xml:space="preserve">of approved quality &amp; make including preparation of surface as per IS 2074 or as per approved paint manufacturer specification and including scaffolding etc. all complete as directed &amp; instructed by owner/ engineer. thickness of each coat of primer and paint and application shall be as per approved paint manufacturer's specifications (Rate shall include cost of supply of paint) two coat of epoxy primer &amp; two coat of epoxy paint including preparation of steel surface to the requirement of paint manufacturer's specification.                                                                
</t>
    </r>
    <r>
      <rPr>
        <b/>
        <sz val="9"/>
        <color indexed="30"/>
        <rFont val="Calibri"/>
        <family val="2"/>
      </rPr>
      <t>2 COATS PRIMER + 2 COATS PAINT</t>
    </r>
  </si>
  <si>
    <t>Enamel paint to Structural Steel</t>
  </si>
  <si>
    <t xml:space="preserve">Painting to Structural Steel work with Zinc chromate primer &amp; Enamel paint </t>
  </si>
  <si>
    <r>
      <t xml:space="preserve">Providing and applying painting to </t>
    </r>
    <r>
      <rPr>
        <b/>
        <sz val="9"/>
        <color indexed="30"/>
        <rFont val="Calibri"/>
        <family val="2"/>
      </rPr>
      <t>Structural Steel work with Zinc chromate primer &amp; Enamel paint</t>
    </r>
    <r>
      <rPr>
        <sz val="9"/>
        <color indexed="8"/>
        <rFont val="Calibri"/>
        <family val="2"/>
      </rPr>
      <t xml:space="preserve"> of approved quality &amp; make including preparation of surface as per IS 2074 or as per approved paint manufacturer specification and including scaffolding etc. all complete as directed &amp; instructed by owner/ engineer. thickness of each coat of primer and paint and application shall be as per approved paint manufacturer's specifications (Rate shall include cost of supply of paint) two coat of primer &amp; two coat of paint including preparation of steel surface to the requirement of paint manufacturer's specification.                                                                         
</t>
    </r>
    <r>
      <rPr>
        <b/>
        <sz val="9"/>
        <color indexed="30"/>
        <rFont val="Calibri"/>
        <family val="2"/>
      </rPr>
      <t>2 COATS PRIMER + 2 COATS PAINT</t>
    </r>
  </si>
  <si>
    <t>Black board paint</t>
  </si>
  <si>
    <t xml:space="preserve">Applying two coats of Black board paint of approved shade </t>
  </si>
  <si>
    <r>
      <t>Providing and applying</t>
    </r>
    <r>
      <rPr>
        <b/>
        <sz val="9"/>
        <color indexed="30"/>
        <rFont val="Calibri"/>
        <family val="2"/>
      </rPr>
      <t xml:space="preserve"> two coats of Black board paint </t>
    </r>
    <r>
      <rPr>
        <sz val="9"/>
        <color indexed="8"/>
        <rFont val="Calibri"/>
        <family val="2"/>
      </rPr>
      <t xml:space="preserve">of approved shade and quality and </t>
    </r>
    <r>
      <rPr>
        <b/>
        <sz val="9"/>
        <color indexed="30"/>
        <rFont val="Calibri"/>
        <family val="2"/>
      </rPr>
      <t>one coat of primer</t>
    </r>
    <r>
      <rPr>
        <sz val="9"/>
        <color indexed="8"/>
        <rFont val="Calibri"/>
        <family val="2"/>
      </rPr>
      <t xml:space="preserve"> before applying paint including scaffolding if necessary preparing surface by thoroughly cleaning oil, grease, dirt and other materials as required, etc. complete, as directed by Engineer-In-Charge.
Make:- </t>
    </r>
    <r>
      <rPr>
        <b/>
        <sz val="9"/>
        <color indexed="30"/>
        <rFont val="Calibri"/>
        <family val="2"/>
      </rPr>
      <t>Asian Paints - 3 Mangoes Black board paint or equivalent.                                    
1 COAT PRIMER + 2 COATS PAINT</t>
    </r>
  </si>
  <si>
    <t>Stucco paint</t>
  </si>
  <si>
    <t xml:space="preserve">Applying two coats of Stucco paint of approved shade </t>
  </si>
  <si>
    <r>
      <t>Providing and applying</t>
    </r>
    <r>
      <rPr>
        <b/>
        <sz val="9"/>
        <color indexed="30"/>
        <rFont val="Calibri"/>
        <family val="2"/>
      </rPr>
      <t xml:space="preserve"> two coats of Stucco paint </t>
    </r>
    <r>
      <rPr>
        <sz val="9"/>
        <color indexed="8"/>
        <rFont val="Calibri"/>
        <family val="2"/>
      </rPr>
      <t xml:space="preserve">of approved shade and quality and </t>
    </r>
    <r>
      <rPr>
        <b/>
        <sz val="9"/>
        <color indexed="30"/>
        <rFont val="Calibri"/>
        <family val="2"/>
      </rPr>
      <t>one coat of primer</t>
    </r>
    <r>
      <rPr>
        <sz val="9"/>
        <color indexed="8"/>
        <rFont val="Calibri"/>
        <family val="2"/>
      </rPr>
      <t xml:space="preserve"> before applying textured paint including scaffolding if necessary preparing surface by thoroughly cleaning oil, grease, dirt and other materials as required, etc. complete, as directed by Engineer-In-Charge. 
Make:- </t>
    </r>
    <r>
      <rPr>
        <b/>
        <sz val="9"/>
        <color indexed="30"/>
        <rFont val="Calibri"/>
        <family val="2"/>
      </rPr>
      <t>Asian Paints - Royale Play Stucco or equivalent                                                             
1 COAT PRIMER + 2 COATS PAINT</t>
    </r>
  </si>
  <si>
    <t>Red Oxide primer &amp; Synthetic Enamel paint</t>
  </si>
  <si>
    <t>Applying two coats of Synthetic Enamel paint of approved shade and quality and one coat of Red Oxide primer</t>
  </si>
  <si>
    <r>
      <t>Providing and applying</t>
    </r>
    <r>
      <rPr>
        <b/>
        <sz val="9"/>
        <color indexed="30"/>
        <rFont val="Calibri"/>
        <family val="2"/>
      </rPr>
      <t xml:space="preserve"> two coats of Synthetic Enamel paint </t>
    </r>
    <r>
      <rPr>
        <sz val="9"/>
        <color indexed="8"/>
        <rFont val="Calibri"/>
        <family val="2"/>
      </rPr>
      <t xml:space="preserve">of approved shade and quality and </t>
    </r>
    <r>
      <rPr>
        <b/>
        <sz val="9"/>
        <color indexed="30"/>
        <rFont val="Calibri"/>
        <family val="2"/>
      </rPr>
      <t>one coat of Red Oxide primer</t>
    </r>
    <r>
      <rPr>
        <sz val="9"/>
        <color indexed="8"/>
        <rFont val="Calibri"/>
        <family val="2"/>
      </rPr>
      <t xml:space="preserve"> before applying Enamel paint including scaffolding if necessary preparing surface by thoroughly cleaning oil, grease, dirt and other materials as required, etc. complete, as directed by Engineer-In-Charge. 
Make:- </t>
    </r>
    <r>
      <rPr>
        <b/>
        <sz val="9"/>
        <color indexed="30"/>
        <rFont val="Calibri"/>
        <family val="2"/>
      </rPr>
      <t>Asian Paints/ Berger or equivalent.                                                                                   
1 COAT PRIMER + 2 COATS PAINT</t>
    </r>
  </si>
  <si>
    <t>Epoxy primer &amp; Coal Tar paint</t>
  </si>
  <si>
    <t xml:space="preserve">Applying one coat of zinc-rich Epoxy primer and two coats of Coal Tar Epoxy Paint to all concrete surfaces </t>
  </si>
  <si>
    <r>
      <t>Providing and applying</t>
    </r>
    <r>
      <rPr>
        <b/>
        <sz val="9"/>
        <color indexed="30"/>
        <rFont val="Calibri"/>
        <family val="2"/>
      </rPr>
      <t xml:space="preserve"> one coat of zinc-rich Epoxy primer and two coats of Coal Tar Epoxy Paint</t>
    </r>
    <r>
      <rPr>
        <sz val="9"/>
        <color indexed="8"/>
        <rFont val="Calibri"/>
        <family val="2"/>
      </rPr>
      <t xml:space="preserve"> to all </t>
    </r>
    <r>
      <rPr>
        <b/>
        <sz val="9"/>
        <color indexed="30"/>
        <rFont val="Calibri"/>
        <family val="2"/>
      </rPr>
      <t>concrete surfaces</t>
    </r>
    <r>
      <rPr>
        <sz val="9"/>
        <color indexed="8"/>
        <rFont val="Calibri"/>
        <family val="2"/>
      </rPr>
      <t xml:space="preserve"> in contact with earth in </t>
    </r>
    <r>
      <rPr>
        <b/>
        <sz val="9"/>
        <color indexed="30"/>
        <rFont val="Calibri"/>
        <family val="2"/>
      </rPr>
      <t>foundation and substructure</t>
    </r>
    <r>
      <rPr>
        <sz val="9"/>
        <color indexed="8"/>
        <rFont val="Calibri"/>
        <family val="2"/>
      </rPr>
      <t xml:space="preserve"> including all cost of material, labour, scaffolding if necessary, transportation and preparing the surfaces by cleaning, washing, brushing, etc. complete as directed by Engineer-In-Charge and as per specification.                                           
</t>
    </r>
    <r>
      <rPr>
        <b/>
        <sz val="9"/>
        <color indexed="30"/>
        <rFont val="Calibri"/>
        <family val="2"/>
      </rPr>
      <t>1 COAT PRIMER + 2 COATS PAINT</t>
    </r>
  </si>
  <si>
    <t>Creative Artwork painting</t>
  </si>
  <si>
    <t xml:space="preserve">Applying Artistic replication based on a preconceaved design </t>
  </si>
  <si>
    <t>Interior Emulsion Velvet Touch Paint - Wall</t>
  </si>
  <si>
    <t>One coat approved primer and Two Coat of Interior Emulsion Velvet Touch Paint Finish</t>
  </si>
  <si>
    <t>One coat approved primer and Two Coat of Interior Emulsion Acrylic Paint Finish</t>
  </si>
  <si>
    <t>TOTAL OF PAINTING WORK</t>
  </si>
  <si>
    <t>All the materials should be Asian Paints / Equivalent make as per the  BIAL approved list.</t>
  </si>
  <si>
    <t>Contractor team has to study the BIAL Guideline for further queries if any.</t>
  </si>
  <si>
    <t>Contractor team has to submit samples to the concerned team / BIAL for further approvals prior to start on site execution.</t>
  </si>
  <si>
    <t>MISCELLANEOUS BOQ OF JAMES MARTIN KITCHEN-UNIT NO. 3T74-19A+19B--T2-BIAL-BENGALURU</t>
  </si>
  <si>
    <t>MISCELLANEOUS &amp; JOINERY WORK</t>
  </si>
  <si>
    <t>Staircase/ Ramps</t>
  </si>
  <si>
    <t>SS Railing</t>
  </si>
  <si>
    <t xml:space="preserve"> Railing @ 900mm high above finish floor level</t>
  </si>
  <si>
    <r>
      <t xml:space="preserve">Providing, fixing, fabricating </t>
    </r>
    <r>
      <rPr>
        <b/>
        <sz val="9"/>
        <color indexed="30"/>
        <rFont val="Calibri"/>
        <family val="2"/>
      </rPr>
      <t>railing @ 900mm high above finish floor level,</t>
    </r>
    <r>
      <rPr>
        <sz val="9"/>
        <color indexed="8"/>
        <rFont val="Calibri"/>
        <family val="2"/>
      </rPr>
      <t xml:space="preserve"> in profile made out of 50mm x 40mm Stainless steel (grade 304) uprights (end and intermediate) at about 1000mm c/c, 3 nos. of SS inclined runners of 19mm dia and 50 mm dia SS pipe matt finish as hand rail, SS rosette cover fixed with SS. pins, dowels, clamps, rubber, screws, gaskets etc. including required jointing and sealing with approved quality silicon sealant etc, at all levels and locations,  all complete as per detail drawing, specification to entire satisfaction of PM. Work includes preparing shop drawings to scale with joinery and fixing details and further includes providing samples and preparing full scale mock-up samples for approval. As per site measurement correction to dimension with approval of the PM shall be made.  (Residential floors)</t>
    </r>
  </si>
  <si>
    <t>SS Railing over Staircase Pardi</t>
  </si>
  <si>
    <t xml:space="preserve">50 mm dia SS pipe (304 grade) matt finish as hand rail </t>
  </si>
  <si>
    <r>
      <t>Providing and fixing</t>
    </r>
    <r>
      <rPr>
        <b/>
        <sz val="9"/>
        <color indexed="30"/>
        <rFont val="Calibri"/>
        <family val="2"/>
      </rPr>
      <t xml:space="preserve"> 50 mm dia SS pipe (304 grade) matt finish </t>
    </r>
    <r>
      <rPr>
        <sz val="9"/>
        <color indexed="8"/>
        <rFont val="Calibri"/>
        <family val="2"/>
      </rPr>
      <t>as hand rail over staircase pardi supported on 20mm x 20mm SS (304 grade) uprights at required intervals fixed with SS pins, dowels, clamps, rubber, screws, gaskets etc. including welding, required jointing and sealing with approved quality silicon sealant etc, at all levels and locations, all complete as per detail drawing, specification to entire satisfaction of PM.  (Residential floors)</t>
    </r>
  </si>
  <si>
    <t>M. S. railing @ 900mm high above finish floor level, in profile made out of 50mm x 40mm uprights</t>
  </si>
  <si>
    <r>
      <t xml:space="preserve">Providing, fixing, fabricating </t>
    </r>
    <r>
      <rPr>
        <b/>
        <sz val="9"/>
        <color indexed="30"/>
        <rFont val="Calibri"/>
        <family val="2"/>
      </rPr>
      <t>M. S. railing @ 900mm high above finish floor level,</t>
    </r>
    <r>
      <rPr>
        <sz val="9"/>
        <color indexed="8"/>
        <rFont val="Calibri"/>
        <family val="2"/>
      </rPr>
      <t xml:space="preserve"> in profile made out of 50mm x 40mm uprights (end and intermediate), runners, and 50 mm dia  pipe as hand rail, rosette cover fixed with pins, dowels, clamps, rubber, screws, gaskets etc. including required jointing and sealing with approved quality silicon sealant etc, at all levels and locations,  all complete as per detail drawing, specification to entire satisfaction of PM. Work includes preparing shop drawings to scale with joinery and fixing details and further includes providing samples and preparing full scale mock-up samples for approval. As per site measurement correction to dimension with approval of the PM shall be made.</t>
    </r>
  </si>
  <si>
    <t>17.3.1</t>
  </si>
  <si>
    <t>MS Handrail-Wall</t>
  </si>
  <si>
    <t>17.3.2</t>
  </si>
  <si>
    <t>MS Handrail- Over RCC Pardi as per design as specified by consultants</t>
  </si>
  <si>
    <t xml:space="preserve">Stainless   steel   railing  </t>
  </si>
  <si>
    <t>SS RAILING 304G 50MM  DIA</t>
  </si>
  <si>
    <t>50mm dia.SS pipe handrail fixed on 38mm dia.SS vertical members</t>
  </si>
  <si>
    <r>
      <t xml:space="preserve">Providing and fixing in position </t>
    </r>
    <r>
      <rPr>
        <b/>
        <sz val="9"/>
        <color indexed="30"/>
        <rFont val="Calibri"/>
        <family val="2"/>
      </rPr>
      <t>Stainless steel   railing  of 304 Grade</t>
    </r>
    <r>
      <rPr>
        <sz val="9"/>
        <color indexed="8"/>
        <rFont val="Calibri"/>
        <family val="2"/>
      </rPr>
      <t xml:space="preserve"> as per the architectural design,drawings,includes </t>
    </r>
    <r>
      <rPr>
        <b/>
        <sz val="9"/>
        <color indexed="30"/>
        <rFont val="Calibri"/>
        <family val="2"/>
      </rPr>
      <t>50mm dia.SS pipe</t>
    </r>
    <r>
      <rPr>
        <sz val="9"/>
        <color indexed="8"/>
        <rFont val="Calibri"/>
        <family val="2"/>
      </rPr>
      <t xml:space="preserve"> handrail</t>
    </r>
    <r>
      <rPr>
        <b/>
        <sz val="9"/>
        <color indexed="30"/>
        <rFont val="Calibri"/>
        <family val="2"/>
      </rPr>
      <t xml:space="preserve"> fixed on 38mm dia.SS vertical members</t>
    </r>
    <r>
      <rPr>
        <sz val="9"/>
        <color indexed="8"/>
        <rFont val="Calibri"/>
        <family val="2"/>
      </rPr>
      <t xml:space="preserve"> (at  suitable positions) and 20mm  dia  horizontal members(3No.), fixing to the  12mm dia S.S.member and specifications including   necessary anchor   fasteners, etc. complete as per drawing with all lead  and  lift of all levels, loading and unloading,    transportation,      curing  etc,  and  all other incidental charges etc.  complete and  as directed by Engineer-in-charge.as per drawing.</t>
    </r>
  </si>
  <si>
    <t>Stainless steel hand rail</t>
  </si>
  <si>
    <t>SS HAND RAIL 304 GRADE 50MM  DIA</t>
  </si>
  <si>
    <t xml:space="preserve">50mm dia. S.S.  pipe handrail fixed  with  2mm  thk.  and  12mm dia  S.S.plate, </t>
  </si>
  <si>
    <r>
      <t xml:space="preserve">Providing  and fixing in position  </t>
    </r>
    <r>
      <rPr>
        <b/>
        <sz val="9"/>
        <color indexed="30"/>
        <rFont val="Calibri"/>
        <family val="2"/>
      </rPr>
      <t xml:space="preserve">Stainless steel hand rail of 304Grade </t>
    </r>
    <r>
      <rPr>
        <sz val="9"/>
        <color indexed="8"/>
        <rFont val="Calibri"/>
        <family val="2"/>
      </rPr>
      <t xml:space="preserve">as  per architectural   design, drawings  includes </t>
    </r>
    <r>
      <rPr>
        <b/>
        <sz val="9"/>
        <color indexed="30"/>
        <rFont val="Calibri"/>
        <family val="2"/>
      </rPr>
      <t>50mm dia. S.S.  pipe handrail fixed  with  2mm  thk.  and  12mm dia  S.S.plate,</t>
    </r>
    <r>
      <rPr>
        <sz val="9"/>
        <color indexed="8"/>
        <rFont val="Calibri"/>
        <family val="2"/>
      </rPr>
      <t xml:space="preserve"> including necessary anchor fasteners, fittings  and SS plates as per drawing  with all leads and lifts of all levels, loading  and unloading, transportation, curing, etc. and all other incidental charges etc. complete and as directed by Engineer-in·charge.(Only Hand rail with Bracket support).</t>
    </r>
  </si>
  <si>
    <t>Column guards</t>
  </si>
  <si>
    <t>MS column guards at corner</t>
  </si>
  <si>
    <t>MS column guards at corners made out of 25x25x6mm thick MS angle section</t>
  </si>
  <si>
    <r>
      <t xml:space="preserve">Providing and fixing </t>
    </r>
    <r>
      <rPr>
        <b/>
        <sz val="9"/>
        <color indexed="30"/>
        <rFont val="Calibri"/>
        <family val="2"/>
      </rPr>
      <t>MS column guards at corners made out of 25x25x6mm thick MS angle section</t>
    </r>
    <r>
      <rPr>
        <sz val="9"/>
        <color indexed="8"/>
        <rFont val="Calibri"/>
        <family val="2"/>
      </rPr>
      <t xml:space="preserve"> about 1500 mm high fixed in floor by grouting about 150 mm deep as per detail drawings, MS section to be finished with two coats of primer, two under coats and one finished coat of approved synthetic enamel paint all as per instruction and entire satisfaction the of the PM / Architect, at all levels and locations.</t>
    </r>
  </si>
  <si>
    <t>POWDER COATED ALU ANGLE 25x25x2 mm</t>
  </si>
  <si>
    <t xml:space="preserve">Aluminium angle of size 25x25x2 mm thick powder coated to match the approved colour </t>
  </si>
  <si>
    <r>
      <t xml:space="preserve">Providing &amp; fixing </t>
    </r>
    <r>
      <rPr>
        <b/>
        <sz val="9"/>
        <color indexed="30"/>
        <rFont val="Calibri"/>
        <family val="2"/>
      </rPr>
      <t>aluminium angle of size 25x25x2 mm thick</t>
    </r>
    <r>
      <rPr>
        <sz val="9"/>
        <color indexed="8"/>
        <rFont val="Calibri"/>
        <family val="2"/>
      </rPr>
      <t xml:space="preserve"> powder coated to match the approved colour at the </t>
    </r>
    <r>
      <rPr>
        <b/>
        <sz val="9"/>
        <color indexed="30"/>
        <rFont val="Calibri"/>
        <family val="2"/>
      </rPr>
      <t>edge of column cladding to protect column edge,</t>
    </r>
    <r>
      <rPr>
        <sz val="9"/>
        <color indexed="8"/>
        <rFont val="Calibri"/>
        <family val="2"/>
      </rPr>
      <t xml:space="preserve"> with high bond adhesive. Work including material,labor,tools,tackles,transportation,lead,lift,hardware,consumables etc. Complete as directed by EIC.</t>
    </r>
  </si>
  <si>
    <t xml:space="preserve">GI Corner Edge Angle  </t>
  </si>
  <si>
    <t xml:space="preserve">GI corner edge angle guard 50x50x6 mm </t>
  </si>
  <si>
    <r>
      <t xml:space="preserve">Providing &amp; fixing of </t>
    </r>
    <r>
      <rPr>
        <b/>
        <sz val="9"/>
        <color indexed="30"/>
        <rFont val="Calibri"/>
        <family val="2"/>
      </rPr>
      <t>GI corner edge angle guard</t>
    </r>
    <r>
      <rPr>
        <sz val="9"/>
        <color indexed="8"/>
        <rFont val="Calibri"/>
        <family val="2"/>
      </rPr>
      <t xml:space="preserve"> 50x50x6 mm for walls including all screws &amp; other hardware, etc. complete, as directed by Engineer-In-Charge.</t>
    </r>
  </si>
  <si>
    <t xml:space="preserve"> Column edge  protection</t>
  </si>
  <si>
    <t>Aluminium angle of size 38x38x2mm  and finished with 50 to 60-micron powder coating of approved colour</t>
  </si>
  <si>
    <t>Grating covers</t>
  </si>
  <si>
    <t>Heavy duty 75mm thick M.S. Grating</t>
  </si>
  <si>
    <t>Heavy duty 75mm thick M.S. Grating with framing suitable fixed to structure</t>
  </si>
  <si>
    <r>
      <t xml:space="preserve">Providing and fixing  in position </t>
    </r>
    <r>
      <rPr>
        <b/>
        <sz val="9"/>
        <color indexed="30"/>
        <rFont val="Calibri"/>
        <family val="2"/>
      </rPr>
      <t>heavy duty 75mm thick M.S. Grating</t>
    </r>
    <r>
      <rPr>
        <sz val="9"/>
        <color indexed="8"/>
        <rFont val="Calibri"/>
        <family val="2"/>
      </rPr>
      <t xml:space="preserve"> with framing suitable fixed to structure, the works shall be complete as specified and as directed by Engineer </t>
    </r>
  </si>
  <si>
    <t>Steel work</t>
  </si>
  <si>
    <t xml:space="preserve"> For GI items</t>
  </si>
  <si>
    <t>Steel work welded in built up sections / framed work hot dipped galvanized</t>
  </si>
  <si>
    <r>
      <t xml:space="preserve">Providing, fabricating and fixing </t>
    </r>
    <r>
      <rPr>
        <b/>
        <sz val="9"/>
        <color indexed="30"/>
        <rFont val="Calibri"/>
        <family val="2"/>
      </rPr>
      <t>Steel work welded in built up sections / framed work</t>
    </r>
    <r>
      <rPr>
        <sz val="9"/>
        <color indexed="8"/>
        <rFont val="Calibri"/>
        <family val="2"/>
      </rPr>
      <t xml:space="preserve"> </t>
    </r>
    <r>
      <rPr>
        <b/>
        <sz val="9"/>
        <color indexed="30"/>
        <rFont val="Calibri"/>
        <family val="2"/>
      </rPr>
      <t>hot dipped galvanized</t>
    </r>
    <r>
      <rPr>
        <sz val="9"/>
        <color indexed="8"/>
        <rFont val="Calibri"/>
        <family val="2"/>
      </rPr>
      <t xml:space="preserve"> including cutting, hoisting, fixing in position in gratings, frames, ladders, cat walks, platforms etc, at all levels and locations, as required and directed by the PM.</t>
    </r>
  </si>
  <si>
    <t>Louvers</t>
  </si>
  <si>
    <t xml:space="preserve">Metal Louvers for Ceiling/ Wall  </t>
  </si>
  <si>
    <t>Fixing metal louvers. fixed with pins, dowels, clamps, rubber, screws, gaskets etc.</t>
  </si>
  <si>
    <r>
      <t xml:space="preserve">Providing and fixing </t>
    </r>
    <r>
      <rPr>
        <b/>
        <sz val="9"/>
        <color indexed="30"/>
        <rFont val="Calibri"/>
        <family val="2"/>
      </rPr>
      <t>metal louvers. fixed with pins,</t>
    </r>
    <r>
      <rPr>
        <sz val="9"/>
        <color indexed="8"/>
        <rFont val="Calibri"/>
        <family val="2"/>
      </rPr>
      <t xml:space="preserve"> dowels, clamps, rubber, screws, gaskets etc. including welding, required jointing and sealing with approved quality silicon sealant etc, at all levels and locations, all complete as per detail drawing, specification to entire satisfaction of PM.. complete in all respect.</t>
    </r>
  </si>
  <si>
    <t>17.12.1</t>
  </si>
  <si>
    <t>Metal Louver - on Floor / Ceiling</t>
  </si>
  <si>
    <t>17.12.2</t>
  </si>
  <si>
    <t>Metal Louver - on Wall</t>
  </si>
  <si>
    <t>Tank</t>
  </si>
  <si>
    <t>PVC coated steps</t>
  </si>
  <si>
    <t>Fixing in position the PVC coated steps of size 300x150mm for UG Sump and OH Tank</t>
  </si>
  <si>
    <r>
      <t xml:space="preserve">Providing and fixing in position the </t>
    </r>
    <r>
      <rPr>
        <b/>
        <sz val="9"/>
        <color indexed="30"/>
        <rFont val="Calibri"/>
        <family val="2"/>
      </rPr>
      <t>PVC coated steps</t>
    </r>
    <r>
      <rPr>
        <sz val="9"/>
        <color indexed="8"/>
        <rFont val="Calibri"/>
        <family val="2"/>
      </rPr>
      <t xml:space="preserve"> of size 300x150mm for UG Sump and OH Tank including placing 150mm inside concrete (while doing form work), aligning during concreting, grouting the junction if required, cleaning etc.,</t>
    </r>
  </si>
  <si>
    <t>Manhole</t>
  </si>
  <si>
    <t xml:space="preserve">Heavy Duty Cast Iron manhole cover 2'-0" x 2'-0" inner size with framing and Cover </t>
  </si>
  <si>
    <r>
      <t xml:space="preserve">Providing and fixing  in position </t>
    </r>
    <r>
      <rPr>
        <b/>
        <sz val="9"/>
        <color indexed="30"/>
        <rFont val="Calibri"/>
        <family val="2"/>
      </rPr>
      <t>Heavy Duty Cast Iron manhole cover</t>
    </r>
    <r>
      <rPr>
        <sz val="9"/>
        <color indexed="8"/>
        <rFont val="Calibri"/>
        <family val="2"/>
      </rPr>
      <t xml:space="preserve"> 2'-0" x 2'-0" inner size with framing and Cover system suitable fixed to structure, the works shall be complete as specified and as directed by Engineer </t>
    </r>
  </si>
  <si>
    <t>Drainage</t>
  </si>
  <si>
    <t>Subsoil drainage system</t>
  </si>
  <si>
    <t>Subsoil drainage system as per design as specified including trenching, Pipework, Ductwork, sand fill / rock fill with graded material</t>
  </si>
  <si>
    <r>
      <t>Provide and supplying</t>
    </r>
    <r>
      <rPr>
        <b/>
        <sz val="9"/>
        <color indexed="8"/>
        <rFont val="Calibri"/>
        <family val="2"/>
      </rPr>
      <t xml:space="preserve"> </t>
    </r>
    <r>
      <rPr>
        <b/>
        <sz val="9"/>
        <color indexed="30"/>
        <rFont val="Calibri"/>
        <family val="2"/>
      </rPr>
      <t>Subsoil drainage system</t>
    </r>
    <r>
      <rPr>
        <sz val="9"/>
        <color indexed="8"/>
        <rFont val="Calibri"/>
        <family val="2"/>
      </rPr>
      <t xml:space="preserve"> as per design as specified including trenching, Pipework, Ductwork, sand fill / rock fill with graded material. Porous subsoil drain pipes laid in trench with open joints. With specified filter media etc. including excavation, blinding, and ducting for new in situ oil interceptor &amp; Sand / drain pits at designated levels etc all. as per project managers instruction.</t>
    </r>
  </si>
  <si>
    <t xml:space="preserve"> Curtain</t>
  </si>
  <si>
    <t>PVC STRIP CURTAIN W/ACCESSORIES</t>
  </si>
  <si>
    <t>Fixing of PVC Strip curtain  with required accessories</t>
  </si>
  <si>
    <r>
      <rPr>
        <b/>
        <sz val="9"/>
        <color indexed="30"/>
        <rFont val="Calibri"/>
        <family val="2"/>
      </rPr>
      <t>PRO &amp; FIX PVC STRIP CURTAIN W/ACCESSORIES</t>
    </r>
    <r>
      <rPr>
        <sz val="9"/>
        <color indexed="8"/>
        <rFont val="Calibri"/>
        <family val="2"/>
      </rPr>
      <t>-Providing and  fixing of PVC Strip curtain  with required accessories including    with  necessary materials  etc., complete.  For BO Hentry  area. Specs: See through,  UV resistant,  clear transparent   and soft, temp. range   -5C to +50C</t>
    </r>
  </si>
  <si>
    <t>Curtains</t>
  </si>
  <si>
    <r>
      <t xml:space="preserve">Supply and Fixing of </t>
    </r>
    <r>
      <rPr>
        <b/>
        <sz val="9"/>
        <color indexed="30"/>
        <rFont val="Calibri"/>
        <family val="2"/>
      </rPr>
      <t>Curtains for Frisking Area</t>
    </r>
    <r>
      <rPr>
        <sz val="9"/>
        <rFont val="Calibri"/>
        <family val="2"/>
      </rPr>
      <t xml:space="preserve">, Curtain of Size 1.20 m X 2.10 m, etc. complete and as directed by Engineer-In-charge. </t>
    </r>
  </si>
  <si>
    <t xml:space="preserve">Hook </t>
  </si>
  <si>
    <t>Coat Hook</t>
  </si>
  <si>
    <t>Position S.S. coat hook, all etc</t>
  </si>
  <si>
    <r>
      <t xml:space="preserve">Providing and fixing in position </t>
    </r>
    <r>
      <rPr>
        <b/>
        <sz val="9"/>
        <color indexed="30"/>
        <rFont val="Calibri"/>
        <family val="2"/>
      </rPr>
      <t>S.S. coat hook</t>
    </r>
    <r>
      <rPr>
        <sz val="9"/>
        <rFont val="Calibri"/>
        <family val="2"/>
      </rPr>
      <t>, all etc., complete, as per specifications</t>
    </r>
  </si>
  <si>
    <t>Laminated  sheet</t>
  </si>
  <si>
    <t>Laminated  sheet of 1.0 mm thk.</t>
  </si>
  <si>
    <t xml:space="preserve">Laminated  sheet of 1.0 mm thk. of approved  shade and brand such as sun mica/ Formica  /decolam or any other </t>
  </si>
  <si>
    <t xml:space="preserve"> Board</t>
  </si>
  <si>
    <t>Notice Board</t>
  </si>
  <si>
    <t>Fixing in position NOTICE BOARD 900X600MM using 19mm thick white acrylic sheet</t>
  </si>
  <si>
    <r>
      <t xml:space="preserve">Providing and fixing in position </t>
    </r>
    <r>
      <rPr>
        <b/>
        <sz val="9"/>
        <color indexed="30"/>
        <rFont val="Calibri"/>
        <family val="2"/>
      </rPr>
      <t>NOTICE BOARD 900X600MM</t>
    </r>
    <r>
      <rPr>
        <sz val="9"/>
        <rFont val="Calibri"/>
        <family val="2"/>
      </rPr>
      <t xml:space="preserve"> using 19mm thick white acrylic sheet all per design, detailed drawings etc., complete and as directed by Engineer-In-charge. All fittings and  fixtures shall be of Keku/ Hettich or equivalent make only.</t>
    </r>
  </si>
  <si>
    <t>Carpet</t>
  </si>
  <si>
    <t>Synthetic fibre carpet</t>
  </si>
  <si>
    <t>laying washable woven synthetic fibre carpet</t>
  </si>
  <si>
    <r>
      <t xml:space="preserve">Providing and laying </t>
    </r>
    <r>
      <rPr>
        <b/>
        <sz val="9"/>
        <color indexed="30"/>
        <rFont val="Calibri"/>
        <family val="2"/>
      </rPr>
      <t>washable woven synthetic fibre carpet,</t>
    </r>
    <r>
      <rPr>
        <sz val="9"/>
        <color indexed="8"/>
        <rFont val="Calibri"/>
        <family val="2"/>
      </rPr>
      <t xml:space="preserve"> avg. 4-5 mm thick of approved pattern &amp; shade, of carpet roll width range 4-5 mt. &amp; length range 15-25 mt. in specified area over smooth cement surface, such as to make the complete floor, in one uniform layer including laying and fixing edge and transition accessories including edge and threshold trims as approved, preparing the hard underfloor with smooth cement screed laid in C.M. 1:6, neat cement jointed, all curing, laying the carpet, keeping the surface protected until handover, preparing the mock-up for approval and ensuring same approved from Architect/Engineer-in charge, item installed cleaned complete. Carpet fibre to be synthetic of DUPONT SORONA type and grade, pile 1400/4 ply air twisted, weft Bono weft 850 &amp; 440 tex, pile weight avg. 1500 gm/sqm, weave type flat weave jacquard, backing of Acrylic based glue, etc. complete as directed by Engineer-In-Charge.</t>
    </r>
  </si>
  <si>
    <t xml:space="preserve"> Flocked Carpet rolls flooring</t>
  </si>
  <si>
    <t xml:space="preserve">Flocked Carpet rolls flooring having a density of 70 million fibers of nylons 6.6 per sqm firmly </t>
  </si>
  <si>
    <r>
      <t xml:space="preserve">Providing and Fixing of </t>
    </r>
    <r>
      <rPr>
        <b/>
        <sz val="9"/>
        <color indexed="30"/>
        <rFont val="Calibri"/>
        <family val="2"/>
      </rPr>
      <t>Flocked Carpet rolls flooring</t>
    </r>
    <r>
      <rPr>
        <sz val="9"/>
        <color indexed="8"/>
        <rFont val="Calibri"/>
        <family val="2"/>
      </rPr>
      <t xml:space="preserve"> having a density of 70 million fibers of nylons 6.6 per sqm firmly anchored into a waterproof backing and having an average recycled content of 20%. The carpet must inhibit the growth of Bacteria and Fungi. The Carpet must be Zero Emission carpet (Emission below detection limit after  28 days in accordance to ISO 16000-9 requirements). Fire Test EN-13501, Appearance Retention Hexapod ISO 140-8, Friction Slip resistance Test EN 14041 Class DS, Sanitized anti- microbial treatment with resilient water proof backing. The carpet should be anti static and thickness shall be 4.0 to 5.0 mm with approximate weight of 1.8 kg/ sqm.  dimensional stability as per ISO 2551 : &lt;0.2% .Slip Resistance as per DIN 51097 : &gt;0.7 Dry and Wet. Light fastness as per EN ISO 105 B02 : ≥ 6. Commercial heavy as per EN 685 : Class 33. Acoustical Impact Sound Absorption ENISO 717-2 : 20 dB. Reaction to fire as per EN 13501-1 : Bfl-s1. The rate shall be inclusive of fixing at site with if necessary border  and fixing arrangement as per the drawings and direction of Engineer in charge complete in all respect. Flooring should be done as per manufacturers specifications and as directed by engineer in charge.</t>
    </r>
  </si>
  <si>
    <t>Mat</t>
  </si>
  <si>
    <t>PVC Mat</t>
  </si>
  <si>
    <t xml:space="preserve">Heavy duty PVC Mat-1800X1200 MM  heavy duty PVC Mat-1800X1200 MM </t>
  </si>
  <si>
    <r>
      <t xml:space="preserve">Providing heavy duty </t>
    </r>
    <r>
      <rPr>
        <b/>
        <sz val="9"/>
        <color indexed="30"/>
        <rFont val="Calibri"/>
        <family val="2"/>
      </rPr>
      <t>PVC Mat-1800X1200 MM</t>
    </r>
    <r>
      <rPr>
        <sz val="9"/>
        <rFont val="Calibri"/>
        <family val="2"/>
      </rPr>
      <t xml:space="preserve"> of approved  make as per the specs, drawings and directions  of Engineer-In-charge  
</t>
    </r>
    <r>
      <rPr>
        <b/>
        <sz val="10"/>
        <color indexed="30"/>
        <rFont val="Arial Narrow"/>
        <family val="2"/>
      </rPr>
      <t/>
    </r>
  </si>
  <si>
    <t xml:space="preserve"> Flex </t>
  </si>
  <si>
    <t xml:space="preserve">Temporary  Flex </t>
  </si>
  <si>
    <t>Temporary Flex for Cordoning of area by using wooden framework</t>
  </si>
  <si>
    <t>White  flex partitioning</t>
  </si>
  <si>
    <t>White  flex partitioning  for cordoning off portions of store</t>
  </si>
  <si>
    <r>
      <t>Providing &amp; Fixing plain W</t>
    </r>
    <r>
      <rPr>
        <b/>
        <sz val="9"/>
        <color indexed="30"/>
        <rFont val="Calibri"/>
        <family val="2"/>
      </rPr>
      <t>hite flex partitioning</t>
    </r>
    <r>
      <rPr>
        <sz val="9"/>
        <rFont val="Calibri"/>
        <family val="2"/>
      </rPr>
      <t xml:space="preserve"> fixed on M.S.Square frame  25 x 25 mm (18  gauge) </t>
    </r>
    <r>
      <rPr>
        <b/>
        <sz val="9"/>
        <color indexed="30"/>
        <rFont val="Calibri"/>
        <family val="2"/>
      </rPr>
      <t xml:space="preserve"> for cordoning  off  portions  of store,  storage  areas, Other areas</t>
    </r>
    <r>
      <rPr>
        <sz val="9"/>
        <rFont val="Calibri"/>
        <family val="2"/>
      </rPr>
      <t xml:space="preserve"> as required  along with  access door of same frame &amp; flex material. Rate to include all material, labour, hardware, tools, tackles, etc. complete, as directed by Engineer-In-Charge.</t>
    </r>
  </si>
  <si>
    <t xml:space="preserve">Storage </t>
  </si>
  <si>
    <t>Storage Racks</t>
  </si>
  <si>
    <t>SLOTTED ANGLE RACK - 5 SHELF</t>
  </si>
  <si>
    <r>
      <rPr>
        <sz val="9"/>
        <rFont val="Calibri"/>
        <family val="2"/>
      </rPr>
      <t>Providing and fixing in position</t>
    </r>
    <r>
      <rPr>
        <b/>
        <sz val="9"/>
        <color indexed="30"/>
        <rFont val="Calibri"/>
        <family val="2"/>
      </rPr>
      <t xml:space="preserve"> SLOTTED ANGLE RACK - 5 SHELF</t>
    </r>
    <r>
      <rPr>
        <sz val="9"/>
        <color indexed="8"/>
        <rFont val="Calibri"/>
        <family val="2"/>
      </rPr>
      <t xml:space="preserve"> (SLOTTED ANGLE BOLTLESS M.S. POWDER COATED STORAGE RACK) Key hole type vertical frame, WPC Board removable shelves placed over beams made out of 202 Grade stainless steel, anti rust and anti Magnetic </t>
    </r>
    <r>
      <rPr>
        <b/>
        <sz val="9"/>
        <color indexed="30"/>
        <rFont val="Calibri"/>
        <family val="2"/>
      </rPr>
      <t xml:space="preserve"> (Rack Dimensions - 36" x 18" x 72" HT)</t>
    </r>
  </si>
  <si>
    <t xml:space="preserve"> SS STORAGE RACK - 5 SHELF 18g SS shelves double beaded on all sides</t>
  </si>
  <si>
    <r>
      <rPr>
        <sz val="9"/>
        <rFont val="Calibri"/>
        <family val="2"/>
      </rPr>
      <t>Providing and fixing in position</t>
    </r>
    <r>
      <rPr>
        <b/>
        <sz val="9"/>
        <color indexed="30"/>
        <rFont val="Calibri"/>
        <family val="2"/>
      </rPr>
      <t xml:space="preserve"> SS STORAGE RACK - 5 SHELF</t>
    </r>
    <r>
      <rPr>
        <sz val="9"/>
        <color indexed="8"/>
        <rFont val="Calibri"/>
        <family val="2"/>
      </rPr>
      <t xml:space="preserve"> 18g SS shelves double beaded on all sides, stiffed with 25 x 100 x 25mm hat channels, 38mm sq legs fitted with adjustable nylon bullet feets made out of 202 Grade stainless steel, anti rust and anti Magnetic </t>
    </r>
    <r>
      <rPr>
        <b/>
        <sz val="9"/>
        <color indexed="30"/>
        <rFont val="Calibri"/>
        <family val="2"/>
      </rPr>
      <t>(Rack Dimensions - 3'9" x 24" x 72"HT)</t>
    </r>
  </si>
  <si>
    <t xml:space="preserve">Installation of metal rack of size between width 1200 to l800 mm and height 2000 to 5000 mm </t>
  </si>
  <si>
    <r>
      <t xml:space="preserve">Supply &amp; Installation of </t>
    </r>
    <r>
      <rPr>
        <b/>
        <sz val="9"/>
        <color indexed="30"/>
        <rFont val="Calibri"/>
        <family val="2"/>
      </rPr>
      <t xml:space="preserve">metal rack </t>
    </r>
    <r>
      <rPr>
        <sz val="9"/>
        <rFont val="Calibri"/>
        <family val="2"/>
      </rPr>
      <t>of size between width 1200 to l800 mm and height 2000 to 5000 mm all as per site condition, such the installed rack free of movement after loading and rack is in plumb, all work, etc. complete, as directed by Engineer-In-Charge.</t>
    </r>
  </si>
  <si>
    <t xml:space="preserve">shelving and racking units </t>
  </si>
  <si>
    <t>shelving and racking units  such as wall units, floor loungers etc.</t>
  </si>
  <si>
    <r>
      <t xml:space="preserve">Assembly and installation of </t>
    </r>
    <r>
      <rPr>
        <b/>
        <sz val="9"/>
        <color indexed="30"/>
        <rFont val="Calibri"/>
        <family val="2"/>
      </rPr>
      <t>shelving and racking units</t>
    </r>
    <r>
      <rPr>
        <sz val="9"/>
        <color indexed="8"/>
        <rFont val="Calibri"/>
        <family val="2"/>
      </rPr>
      <t xml:space="preserve"> such as </t>
    </r>
    <r>
      <rPr>
        <b/>
        <sz val="9"/>
        <color indexed="30"/>
        <rFont val="Calibri"/>
        <family val="2"/>
      </rPr>
      <t>wall units, floor loungers</t>
    </r>
    <r>
      <rPr>
        <sz val="9"/>
        <color indexed="8"/>
        <rFont val="Calibri"/>
        <family val="2"/>
      </rPr>
      <t>, heapers, wall shelfs, units as per the layout drawing and manufacturer's instructions as directed excluding cost of transportation from Ware House to Store/ Lounge. (</t>
    </r>
    <r>
      <rPr>
        <sz val="9"/>
        <color indexed="30"/>
        <rFont val="Calibri"/>
        <family val="2"/>
      </rPr>
      <t>Ware House to arrange for delivery of required materials to Store</t>
    </r>
    <r>
      <rPr>
        <sz val="9"/>
        <color indexed="8"/>
        <rFont val="Calibri"/>
        <family val="2"/>
      </rPr>
      <t>)</t>
    </r>
  </si>
  <si>
    <t>Shifting and Lifting</t>
  </si>
  <si>
    <t xml:space="preserve">Shifting and Lifting heavy equipments </t>
  </si>
  <si>
    <t xml:space="preserve">Equipments like large panels, 6 ft to  12 ft freezers, Bakery equipments, etc. </t>
  </si>
  <si>
    <r>
      <rPr>
        <b/>
        <sz val="9"/>
        <color indexed="30"/>
        <rFont val="Calibri"/>
        <family val="2"/>
      </rPr>
      <t>Shifting and lifting heavy equipments</t>
    </r>
    <r>
      <rPr>
        <sz val="9"/>
        <color indexed="8"/>
        <rFont val="Calibri"/>
        <family val="2"/>
      </rPr>
      <t xml:space="preserve"> like large panels, 6 ft to  12 ft freezers, Bakery equipments, etc. through  building  internal cut-outs to upper floors Upto  4 floors. As per layout  and as directed by EIC.</t>
    </r>
  </si>
  <si>
    <t xml:space="preserve">Material Supply on site  </t>
  </si>
  <si>
    <t>By vehicle</t>
  </si>
  <si>
    <t>LOADING/UNLOADING OF  VEHICLE   AT  SITE</t>
  </si>
  <si>
    <r>
      <rPr>
        <b/>
        <sz val="9"/>
        <color indexed="30"/>
        <rFont val="Calibri"/>
        <family val="2"/>
      </rPr>
      <t xml:space="preserve">Loading/ Unloading of vehicle </t>
    </r>
    <r>
      <rPr>
        <sz val="9"/>
        <color indexed="8"/>
        <rFont val="Calibri"/>
        <family val="2"/>
      </rPr>
      <t>at site, including labour  charges for loading or unloading of miscellaneous construction materials at site including stacking, etc. complete, as  directed by Engineer-In-Charge.</t>
    </r>
  </si>
  <si>
    <t>Hours</t>
  </si>
  <si>
    <t>House keeping</t>
  </si>
  <si>
    <t>Maintenance</t>
  </si>
  <si>
    <t>PVC Strip curtain  with required accessories</t>
  </si>
  <si>
    <t>PROVIDING PVC Strip curtain  with required accessories</t>
  </si>
  <si>
    <t>Cleaning during construction</t>
  </si>
  <si>
    <t>Cleaning  Construction area &amp; floor</t>
  </si>
  <si>
    <t>Cleaning of construction site area &amp; floor and to a neat working condition on a daily basis</t>
  </si>
  <si>
    <r>
      <rPr>
        <b/>
        <sz val="9"/>
        <color indexed="30"/>
        <rFont val="Calibri"/>
        <family val="2"/>
      </rPr>
      <t>Cleaning of construction site area &amp; floor</t>
    </r>
    <r>
      <rPr>
        <sz val="9"/>
        <color indexed="8"/>
        <rFont val="Calibri"/>
        <family val="2"/>
      </rPr>
      <t xml:space="preserve"> and to a neat working condition on a daily basis, including  the cost of cleaning consumables, machinery etc, complete  by deploying  a team of necessary unskilled  but trained  cleaning  persons during the course of construction  and fit out till complete stage, as per instructions  &amp; direction  of EIC.
</t>
    </r>
  </si>
  <si>
    <t>Dock leveller</t>
  </si>
  <si>
    <t>Dock Leveller</t>
  </si>
  <si>
    <t>Dock Leveller of 15 Tonnes capacity with all accessories</t>
  </si>
  <si>
    <r>
      <t xml:space="preserve">Supply and installation of </t>
    </r>
    <r>
      <rPr>
        <b/>
        <sz val="9"/>
        <color indexed="30"/>
        <rFont val="Calibri"/>
        <family val="2"/>
      </rPr>
      <t>Dock Leveller of 15 Tonnes capacity</t>
    </r>
    <r>
      <rPr>
        <sz val="9"/>
        <rFont val="Calibri"/>
        <family val="2"/>
      </rPr>
      <t xml:space="preserve"> with all accessories, Deck length-2730, Deck width-2130, Deck height-480 mm, Platform checker plate-8mm thick, Powerpack-01 hp, Bumper-150x100-02 pair or as per approved manufacturer's recommendation, etc. complete and as directed by Engineer-In-Charge.</t>
    </r>
  </si>
  <si>
    <t>Tarpaulin sheet</t>
  </si>
  <si>
    <t>Cordoning of area by using framework of hard wood</t>
  </si>
  <si>
    <r>
      <rPr>
        <b/>
        <sz val="9"/>
        <color indexed="30"/>
        <rFont val="Calibri"/>
        <family val="2"/>
      </rPr>
      <t>Cordoning of area by using framework</t>
    </r>
    <r>
      <rPr>
        <sz val="9"/>
        <rFont val="Calibri"/>
        <family val="2"/>
      </rPr>
      <t xml:space="preserve"> of hard wood of size 50mm x 50mm at spacing of 1200mm centre to centre, both horizontally and vertically, for height upto 3.50m, with  one  face  </t>
    </r>
    <r>
      <rPr>
        <b/>
        <sz val="9"/>
        <color indexed="30"/>
        <rFont val="Calibri"/>
        <family val="2"/>
      </rPr>
      <t>covered with  tarpaulin sheet,</t>
    </r>
    <r>
      <rPr>
        <sz val="9"/>
        <rFont val="Calibri"/>
        <family val="2"/>
      </rPr>
      <t xml:space="preserve"> double skinned, 200 micron thick. etc. complete as directed by EIC.</t>
    </r>
  </si>
  <si>
    <t>GI sheets</t>
  </si>
  <si>
    <t>GI corrugated sheets 2mm or 3mm thick</t>
  </si>
  <si>
    <r>
      <t xml:space="preserve">Providing and fixing </t>
    </r>
    <r>
      <rPr>
        <b/>
        <sz val="9"/>
        <color indexed="30"/>
        <rFont val="Calibri"/>
        <family val="2"/>
      </rPr>
      <t>GI corrugated sheets 2mm or 3mm thick</t>
    </r>
    <r>
      <rPr>
        <sz val="9"/>
        <color indexed="8"/>
        <rFont val="Calibri"/>
        <family val="2"/>
      </rPr>
      <t>, at various heights with all fixtures, fastenings, etc. complete. Make: Tata, Jindal or equivalent.</t>
    </r>
  </si>
  <si>
    <t>Barricading with GI sheets</t>
  </si>
  <si>
    <r>
      <t xml:space="preserve">Providing and fixing </t>
    </r>
    <r>
      <rPr>
        <b/>
        <sz val="9"/>
        <color indexed="30"/>
        <rFont val="Calibri"/>
        <family val="2"/>
      </rPr>
      <t>GI corrugated sheets 2mm or 3mm thick</t>
    </r>
    <r>
      <rPr>
        <sz val="9"/>
        <color indexed="8"/>
        <rFont val="Calibri"/>
        <family val="2"/>
      </rPr>
      <t xml:space="preserve">, for </t>
    </r>
    <r>
      <rPr>
        <b/>
        <sz val="9"/>
        <color indexed="30"/>
        <rFont val="Calibri"/>
        <family val="2"/>
      </rPr>
      <t>barricading, painting</t>
    </r>
    <r>
      <rPr>
        <sz val="9"/>
        <color indexed="8"/>
        <rFont val="Calibri"/>
        <family val="2"/>
      </rPr>
      <t xml:space="preserve"> with OBD, at various heights with all fixtures, fastenings, etc. complete, as directed by Engineer-In-Charge. Make: Tata, Jindal or equivalent</t>
    </r>
  </si>
  <si>
    <t>Crane for lifting</t>
  </si>
  <si>
    <t xml:space="preserve"> crane for lifting  heavy   equipments</t>
  </si>
  <si>
    <t>Hiring of crane for lifting  heavy   equipments</t>
  </si>
  <si>
    <r>
      <rPr>
        <b/>
        <sz val="9"/>
        <color indexed="30"/>
        <rFont val="Calibri"/>
        <family val="2"/>
      </rPr>
      <t>Hiring of crane for lifting  heavy equipments like condensers, Chillers, DG,</t>
    </r>
    <r>
      <rPr>
        <sz val="9"/>
        <color indexed="8"/>
        <rFont val="Calibri"/>
        <family val="2"/>
      </rPr>
      <t xml:space="preserve"> etc., to TERRACE or other levels   by using  crane from  outside the building. Height upto 20mtrs. Placing all heavy equipments  as per layout and as  directed by Engineer-In-Charge.</t>
    </r>
  </si>
  <si>
    <t>Safety</t>
  </si>
  <si>
    <t xml:space="preserve"> Fire/ Welding blanket</t>
  </si>
  <si>
    <t>Fire/ Welding blanket 2.00 metres x 2.00 metres x 0.82mm thickness</t>
  </si>
  <si>
    <r>
      <t xml:space="preserve">Providing and supplying, </t>
    </r>
    <r>
      <rPr>
        <b/>
        <sz val="9"/>
        <color indexed="30"/>
        <rFont val="Calibri"/>
        <family val="2"/>
      </rPr>
      <t>Fire/ Welding blanket</t>
    </r>
    <r>
      <rPr>
        <sz val="9"/>
        <color indexed="8"/>
        <rFont val="Calibri"/>
        <family val="2"/>
      </rPr>
      <t xml:space="preserve"> 2.00 metres x 2.00 metres x </t>
    </r>
    <r>
      <rPr>
        <b/>
        <sz val="9"/>
        <color indexed="30"/>
        <rFont val="Calibri"/>
        <family val="2"/>
      </rPr>
      <t>0.82mm thickness</t>
    </r>
    <r>
      <rPr>
        <sz val="9"/>
        <color indexed="8"/>
        <rFont val="Calibri"/>
        <family val="2"/>
      </rPr>
      <t>, 2 side Silicon fiberglass, temperature resistance</t>
    </r>
    <r>
      <rPr>
        <b/>
        <sz val="9"/>
        <color indexed="30"/>
        <rFont val="Calibri"/>
        <family val="2"/>
      </rPr>
      <t xml:space="preserve"> 950 to 1100 Degree Centigrade</t>
    </r>
    <r>
      <rPr>
        <sz val="9"/>
        <color indexed="8"/>
        <rFont val="Calibri"/>
        <family val="2"/>
      </rPr>
      <t>, etc. complete, as directed by Engineer-In-Charge.</t>
    </r>
  </si>
  <si>
    <t>Manpower deployment</t>
  </si>
  <si>
    <t>Unskilled Labour charges</t>
  </si>
  <si>
    <r>
      <t xml:space="preserve">Charges for </t>
    </r>
    <r>
      <rPr>
        <b/>
        <sz val="9"/>
        <color indexed="30"/>
        <rFont val="Calibri"/>
        <family val="2"/>
      </rPr>
      <t xml:space="preserve">Supply of unskilled labour </t>
    </r>
    <r>
      <rPr>
        <sz val="9"/>
        <rFont val="Calibri"/>
        <family val="2"/>
      </rPr>
      <t>Charges for supply of unskilled labour for Supply  for of unskilled labour for labour misc work at site. (8 hrs working + 1 hr lunch).</t>
    </r>
    <r>
      <rPr>
        <b/>
        <sz val="10"/>
        <color indexed="30"/>
        <rFont val="Arial Narrow"/>
        <family val="2"/>
      </rPr>
      <t/>
    </r>
  </si>
  <si>
    <t>MDY</t>
  </si>
  <si>
    <t xml:space="preserve">Welding </t>
  </si>
  <si>
    <t>Welding work</t>
  </si>
  <si>
    <t xml:space="preserve">Welding work to Miscellaneous </t>
  </si>
  <si>
    <r>
      <rPr>
        <b/>
        <sz val="9"/>
        <color indexed="30"/>
        <rFont val="Calibri"/>
        <family val="2"/>
      </rPr>
      <t>Welding work</t>
    </r>
    <r>
      <rPr>
        <sz val="9"/>
        <color indexed="8"/>
        <rFont val="Calibri"/>
        <family val="2"/>
      </rPr>
      <t xml:space="preserve"> related to Miscellaneous work</t>
    </r>
  </si>
  <si>
    <t>Scaffolding</t>
  </si>
  <si>
    <t>scaffolding / centering upto 5m in height with all fixtures</t>
  </si>
  <si>
    <r>
      <t xml:space="preserve">Providing and erecting </t>
    </r>
    <r>
      <rPr>
        <b/>
        <sz val="9"/>
        <color indexed="30"/>
        <rFont val="Calibri"/>
        <family val="2"/>
      </rPr>
      <t>scaffolding / centering</t>
    </r>
    <r>
      <rPr>
        <sz val="9"/>
        <color indexed="8"/>
        <rFont val="Calibri"/>
        <family val="2"/>
      </rPr>
      <t xml:space="preserve"> upto 5m in height with all fixtures, fastenings, etc. complete, as directed by Engineer-In-Charge.</t>
    </r>
  </si>
  <si>
    <t>17.42.1</t>
  </si>
  <si>
    <t>Metal scaffolding</t>
  </si>
  <si>
    <t>17.42.2</t>
  </si>
  <si>
    <t>Bamboo scaffolding</t>
  </si>
  <si>
    <t>Geotechnical Investigation</t>
  </si>
  <si>
    <r>
      <rPr>
        <b/>
        <sz val="10"/>
        <color indexed="30"/>
        <rFont val="Calibri"/>
        <family val="2"/>
      </rPr>
      <t>Mobilization and demobilisation</t>
    </r>
    <r>
      <rPr>
        <sz val="10"/>
        <color indexed="8"/>
        <rFont val="Calibri"/>
        <family val="2"/>
      </rPr>
      <t xml:space="preserve"> charges of drilling equipment calyx rig and manpower.</t>
    </r>
  </si>
  <si>
    <t>L.S.</t>
  </si>
  <si>
    <r>
      <rPr>
        <b/>
        <sz val="10"/>
        <color indexed="30"/>
        <rFont val="Calibri"/>
        <family val="2"/>
      </rPr>
      <t>Cleaning of bushes</t>
    </r>
    <r>
      <rPr>
        <sz val="10"/>
        <color indexed="8"/>
        <rFont val="Calibri"/>
        <family val="2"/>
      </rPr>
      <t xml:space="preserve"> on way on the way of approaching bore location.</t>
    </r>
  </si>
  <si>
    <r>
      <rPr>
        <b/>
        <sz val="10"/>
        <color indexed="30"/>
        <rFont val="Calibri"/>
        <family val="2"/>
      </rPr>
      <t xml:space="preserve">Drilling in soil </t>
    </r>
    <r>
      <rPr>
        <sz val="10"/>
        <color indexed="8"/>
        <rFont val="Calibri"/>
        <family val="2"/>
      </rPr>
      <t>and collection of soil samples</t>
    </r>
  </si>
  <si>
    <t>RM</t>
  </si>
  <si>
    <r>
      <rPr>
        <b/>
        <sz val="10"/>
        <color indexed="30"/>
        <rFont val="Calibri"/>
        <family val="2"/>
      </rPr>
      <t>Drilling hard rock</t>
    </r>
    <r>
      <rPr>
        <sz val="10"/>
        <color indexed="8"/>
        <rFont val="Calibri"/>
        <family val="2"/>
      </rPr>
      <t xml:space="preserve">  NX/BX size bore hole depth upto 25 mtr depth</t>
    </r>
  </si>
  <si>
    <r>
      <rPr>
        <b/>
        <sz val="10"/>
        <color indexed="30"/>
        <rFont val="Calibri"/>
        <family val="2"/>
      </rPr>
      <t>Drilling hard rock</t>
    </r>
    <r>
      <rPr>
        <sz val="10"/>
        <color indexed="8"/>
        <rFont val="Calibri"/>
        <family val="2"/>
      </rPr>
      <t xml:space="preserve">  NX/BX size bore hole depth </t>
    </r>
    <r>
      <rPr>
        <b/>
        <sz val="10"/>
        <color indexed="30"/>
        <rFont val="Calibri"/>
        <family val="2"/>
      </rPr>
      <t>upto 25 mtr to 30 mtr depth.</t>
    </r>
  </si>
  <si>
    <r>
      <rPr>
        <b/>
        <sz val="10"/>
        <color indexed="30"/>
        <rFont val="Calibri"/>
        <family val="2"/>
      </rPr>
      <t>SPT</t>
    </r>
    <r>
      <rPr>
        <sz val="10"/>
        <color indexed="8"/>
        <rFont val="Calibri"/>
        <family val="2"/>
      </rPr>
      <t xml:space="preserve"> in soil.</t>
    </r>
  </si>
  <si>
    <t>each</t>
  </si>
  <si>
    <r>
      <rPr>
        <b/>
        <sz val="10"/>
        <color indexed="30"/>
        <rFont val="Calibri"/>
        <family val="2"/>
      </rPr>
      <t xml:space="preserve">Preservation </t>
    </r>
    <r>
      <rPr>
        <sz val="10"/>
        <color indexed="8"/>
        <rFont val="Calibri"/>
        <family val="2"/>
      </rPr>
      <t xml:space="preserve">of soil and rock </t>
    </r>
    <r>
      <rPr>
        <b/>
        <sz val="10"/>
        <color indexed="30"/>
        <rFont val="Calibri"/>
        <family val="2"/>
      </rPr>
      <t xml:space="preserve">sample </t>
    </r>
    <r>
      <rPr>
        <sz val="10"/>
        <color indexed="8"/>
        <rFont val="Calibri"/>
        <family val="2"/>
      </rPr>
      <t>in core box.</t>
    </r>
  </si>
  <si>
    <r>
      <t xml:space="preserve">Laboratory </t>
    </r>
    <r>
      <rPr>
        <b/>
        <sz val="10"/>
        <color indexed="30"/>
        <rFont val="Calibri"/>
        <family val="2"/>
      </rPr>
      <t>Testing of Rock Sample.</t>
    </r>
  </si>
  <si>
    <t>(i) Uniaxial compressive strength</t>
  </si>
  <si>
    <t>(ii) Natural and dry density and specific gravity</t>
  </si>
  <si>
    <t>(iii) Water absorption and porosity and moisture content</t>
  </si>
  <si>
    <t>(iv) Point Load Index</t>
  </si>
  <si>
    <r>
      <t xml:space="preserve">Laboratory </t>
    </r>
    <r>
      <rPr>
        <b/>
        <sz val="10"/>
        <color indexed="30"/>
        <rFont val="Calibri"/>
        <family val="2"/>
      </rPr>
      <t>Testing of Soil Samples</t>
    </r>
  </si>
  <si>
    <t>(i) Grain Size Analysis</t>
  </si>
  <si>
    <t>(ii) Hydrometer Analysis</t>
  </si>
  <si>
    <t>(iii) Atterberg Limits (liquid limit, plastic limit, shrinkage limit)</t>
  </si>
  <si>
    <t>(iv) Natural Moisture Content</t>
  </si>
  <si>
    <t>(v) Specific Gravity and &amp; Bulk Density</t>
  </si>
  <si>
    <r>
      <t xml:space="preserve">Direct </t>
    </r>
    <r>
      <rPr>
        <b/>
        <sz val="10"/>
        <color indexed="30"/>
        <rFont val="Calibri"/>
        <family val="2"/>
      </rPr>
      <t>shear test</t>
    </r>
  </si>
  <si>
    <t>RO</t>
  </si>
  <si>
    <r>
      <t>#</t>
    </r>
    <r>
      <rPr>
        <b/>
        <sz val="10"/>
        <color indexed="30"/>
        <rFont val="Calibri"/>
        <family val="2"/>
      </rPr>
      <t>Chemical Tests (soil)</t>
    </r>
    <r>
      <rPr>
        <sz val="10"/>
        <color indexed="8"/>
        <rFont val="Calibri"/>
        <family val="2"/>
      </rPr>
      <t xml:space="preserve"> pH, Chloride, Sulphate (water soluble and acid extract) and carbonate content (in some locations also organic content)</t>
    </r>
  </si>
  <si>
    <r>
      <t>#</t>
    </r>
    <r>
      <rPr>
        <b/>
        <sz val="10"/>
        <color indexed="30"/>
        <rFont val="Calibri"/>
        <family val="2"/>
      </rPr>
      <t>Chemical Tests (ground water)</t>
    </r>
    <r>
      <rPr>
        <sz val="10"/>
        <color indexed="8"/>
        <rFont val="Calibri"/>
        <family val="2"/>
      </rPr>
      <t xml:space="preserve"> including in tunnels pH, Chloride, Sulphate (water soluble &amp; acid extract) and carbonate content.</t>
    </r>
  </si>
  <si>
    <r>
      <t>Preparation and</t>
    </r>
    <r>
      <rPr>
        <b/>
        <sz val="10"/>
        <color indexed="30"/>
        <rFont val="Calibri"/>
        <family val="2"/>
      </rPr>
      <t xml:space="preserve"> submission of  Factual Report</t>
    </r>
    <r>
      <rPr>
        <sz val="10"/>
        <color indexed="8"/>
        <rFont val="Calibri"/>
        <family val="2"/>
      </rPr>
      <t xml:space="preserve"> giving all the Field and Laboratory Test Results, Graphs, Charts, tables, geo profiles. 3 (three) copies with a soft copy in CD.</t>
    </r>
  </si>
  <si>
    <t>NOTE:-</t>
  </si>
  <si>
    <r>
      <rPr>
        <i/>
        <sz val="10"/>
        <color indexed="30"/>
        <rFont val="Calibri"/>
        <family val="2"/>
      </rPr>
      <t>calyx drilling Method</t>
    </r>
    <r>
      <rPr>
        <sz val="10"/>
        <color indexed="8"/>
        <rFont val="Calibri"/>
        <family val="2"/>
      </rPr>
      <t xml:space="preserve"> of core drilling performed by the rotation of a steel cylinder and cutting with chilled shot, about 2.4 mm diameter, which cuts a formation core. Circulating water carries the cuttings up to a basket-like space at the top of the core barrel. The core is wedged into the barrel and pulled up one barrel-length at a time. Shafts up to 2 m diameter can be drilled, and holes to a depth of more than 300 m.</t>
    </r>
  </si>
  <si>
    <t xml:space="preserve">COMPLETE COUNTER WORKS </t>
  </si>
  <si>
    <t>20.1.01</t>
  </si>
  <si>
    <t>Flap door-Carpentry</t>
  </si>
  <si>
    <t>Flap Door, Front Fascia with veneer and front surface with subway tile and ms edge finish.</t>
  </si>
  <si>
    <t>P&amp;F of Flap door with 19mm thick plywood framing and 6mm plywood cladding on it (bwr fire retardant bwr grade plywood - Archid / Kenwood make with pesticide treatment). Flap door's back of the surfaces to be finished with 4mm thick selected and approved make veneer in vertical patterns (Basic rate INR. 1100.00/SM) in 2 Hrs. fire rated PU polish. Front fascia to be finished with subway tiles (tiles to be calculated in other items). Includes 50mm x 25mm bright ms 'U' capping in black metal pu paint finish and 100mm ht. 1mm thick 304 grade SS (with selected and approved black coating finished) skirting from both the sides. Rate including all necessary hardware fittings, heavy duty hinges, tower bolt, etc. Complete as per architectural detail drawing &amp; site engineer's instruction. Size: 900mm L x 950mm H x 50mm thick. At the POS Area.</t>
  </si>
  <si>
    <t>20.1.02</t>
  </si>
  <si>
    <t>Foldable Shutter-Carpentry</t>
  </si>
  <si>
    <t>Foldable Counter Top, Top &amp; both Fascia with Corian finish.</t>
  </si>
  <si>
    <t>P&amp;F of Foldable Counter Top with 19mm thick plywood (bwr fire retardant bwr grade plywood - Archid / Kenwood make with pesticide treatment). Foldable top and both fascia with 38mm edges to be finished with 12mm thick Corian (Cloud W002-HiMac, LG Make) with complete buffing / polishing up to the mark. Bottom of the surface to be finished with 4mm thick selected and approved make veneer as per the detailed patterns (Basic rate INR. 1100.00/SM) in 2 Hrs. fire rated PU polish. Rate including all necessary hardware fittings, heavy duty hinges, tower bolt, etc. Complete as per architectural detail drawing &amp; site engineer's instruction. Size: 900mm L x 950mm D x 38mm thick. At the POS Area.</t>
  </si>
  <si>
    <t>20.1.03</t>
  </si>
  <si>
    <t>Front Counter-Carpentry</t>
  </si>
  <si>
    <t>Front POS Counter Section with Corian Top &amp; edge, back surfaces with laminate finish.</t>
  </si>
  <si>
    <t>Sq. M.</t>
  </si>
  <si>
    <t>20.1.04</t>
  </si>
  <si>
    <t>20.1.05</t>
  </si>
  <si>
    <t>Front Counter Section with Corian Top &amp; edge, back surfaces with laminate finish.</t>
  </si>
  <si>
    <t>20.1.06</t>
  </si>
  <si>
    <t>Impulse Rack-Carpentry</t>
  </si>
  <si>
    <t>Impulse Rack with black PU Paint finish.</t>
  </si>
  <si>
    <t>20.1.07</t>
  </si>
  <si>
    <t>Glass Rack with MS Framing-Carpentry</t>
  </si>
  <si>
    <t>Glass with MS Framing in metal PU Paint finish.</t>
  </si>
  <si>
    <t>20.1.08</t>
  </si>
  <si>
    <t>MS 'L' edge guard-Carpentry</t>
  </si>
  <si>
    <t>MS 'L' edge guard in metal PU Paint finish.</t>
  </si>
  <si>
    <t>R. M.</t>
  </si>
  <si>
    <t>20.1.09</t>
  </si>
  <si>
    <t>Back Counter-Carpentry</t>
  </si>
  <si>
    <t>Back Counter Section with Corian Top &amp; edge, back surfaces with laminate finish.</t>
  </si>
  <si>
    <t>20.1.10</t>
  </si>
  <si>
    <t>20.1.11</t>
  </si>
  <si>
    <t>20.1.12</t>
  </si>
  <si>
    <t>20.1.13</t>
  </si>
  <si>
    <t>Open Display Rack with MS Framing-Carpentry</t>
  </si>
  <si>
    <t xml:space="preserve">Open Display Rack with MS Framing in metal PU Paint finish and Ash Wooden Shelves in PU Polish finish. </t>
  </si>
  <si>
    <t>20.1.14</t>
  </si>
  <si>
    <t>Overhead Storage-Carpentry</t>
  </si>
  <si>
    <t xml:space="preserve">Overhead Storage with MS edging in metal PU Paint finish and external surfaces in Veneer with PU Polish finish. </t>
  </si>
  <si>
    <t>20.1.15</t>
  </si>
  <si>
    <t xml:space="preserve">Overhead Storage in Veneer with PU Polish finish. </t>
  </si>
  <si>
    <t>P&amp;F of Overhead Storage with 19mm thick plywood structure (bwr fire retardant bwr grade plywood - Archid / Kenwood make with pesticide treatment). Counter will be having eight nos. of compartments. Each of the compartments will be having open able shutters (16 nos. of shutters in total) and one no. of wooden shelves (in 19mm thick plywood). All external surfaces to be finished with 4mm thick selected and approved make veneer in vertical patterns (Basic rate INR. 1100.00/SM) in 2 Hrs. fire rated PU polish. Inside of the unit to be finished 1mm thick laminate (Formica / Heritage make, basic rate INR. 1325.00 / Sheet). Rate inclusive of all the necessary hardware fittings as required (like - heavy duty auto closing hinges, lock, grooves as handle / push magnet, SS wire managers, etc. branded make) &amp; necessary cut out for the services requirement. Complete as per architectural detail drawing &amp; site engineer's instruction. Size: (950+3500+4100)mm L  x 375mm D x  1000mm H x 1 no.</t>
  </si>
  <si>
    <t>20.1.16</t>
  </si>
  <si>
    <t>Wooden Shelves-Carpentry</t>
  </si>
  <si>
    <t>Wooden Shelves in Veneer with PU Polish finish.</t>
  </si>
  <si>
    <t>P&amp;F of Wooden Shelves, using 9mm thick plywood structure (fire retardant plywood, Archid / Kenwood make with pesticide treatment). Shelves to be installed with 25mm x 38mm wooden support on the existing wooden panel. Shelves top, bottom and edges of 50mm thick to be finished with 4mm thick selected and approved make veneer as per the detailed patterns (Basic rate INR. 1100.00/SM). All the veneer and wooden surfaces to be finished in 2 Hrs. fire rated PU polish. Rate including all necessary hardware fittings to install the framing, including all necessary supports from the columns / walls / connecting supports, etc. as per site conditions, cut out for services requirements. Complete as per architectural detail drawing &amp; site engineer's instruction. Size: 400mm L x 150mm D x 50mm thick x 8 nos. As per elevation BB, on the wooden partition at Open Deck Display Cabinet area.</t>
  </si>
  <si>
    <t>R.M.</t>
  </si>
  <si>
    <t>20.1.17</t>
  </si>
  <si>
    <t>P&amp;F of Wooden Shelves, using 9mm thick plywood structure (fire retardant plywood, Archid / Kenwood make with pesticide treatment). Shelves to be installed with 25mm x 38mm wooden support on the existing wooden panel. Shelves top, bottom and edges of 50mm thick to be finished with 4mm thick selected and approved make veneer as per the detailed patterns (Basic rate INR. 1100.00/SM). All the veneer and wooden surfaces to be finished in 2 Hrs. fire rated PU polish. Rate including all necessary hardware fittings to install the framing, including all necessary supports from the columns / walls / connecting supports, etc. as per site conditions, cut out for services requirements. Complete as per architectural detail drawing &amp; site engineer's instruction. Size: 750mm L x 150mm D x 50mm thick x 5 nos. As per elevation EE, on the wooden paneling over the shaft.</t>
  </si>
  <si>
    <t>20.1.18</t>
  </si>
  <si>
    <t>P&amp;F of Wooden Shelves, using 9mm thick plywood structure (fire retardant plywood, Archid / Kenwood make with pesticide treatment). Shelves to be installed with 25mm x 38mm wooden support on the existing wooden panel. Shelves top, bottom and edges of 50mm thick to be finished with 4mm thick selected and approved make veneer as per the detailed patterns (Basic rate INR. 1100.00/SM). All the veneer and wooden surfaces to be finished in 2 Hrs. fire rated PU polish. Rate including all necessary hardware fittings to install the framing, including all necessary supports from the columns / walls / connecting supports, etc. as per site conditions, cut out for services requirements. Complete as per architectural detail drawing &amp; site engineer's instruction. Size: 2100mm L x 150mm D x 50mm thick x 5 nos. As per elevation FF, on the wooden paneling over the shaft.</t>
  </si>
  <si>
    <t>20.1.19</t>
  </si>
  <si>
    <t>P&amp;F of Round Wooden Shelves, using 9mm thick plywood structure (fire retardant plywood, Archid / Kenwood make with pesticide treatment). Shelves to be installed with 25mm x 38mm wooden support on the existing wooden panel. Shelves top, bottom and edges of 50mm thick to be finished with 4mm thick selected and approved make veneer as per the detailed patterns (Basic rate INR. 1100.00/SM). All the veneer and wooden surfaces to be finished in 2 Hrs. fire rated PU polish. Rate including all necessary hardware fittings to install the framing, including all necessary supports from the columns / walls / connecting supports, etc. as per site conditions, cut out for services requirements. Complete as per architectural detail drawing &amp; site engineer's instruction. Size: 3000mm (curved length) L x 150mm D x 50mm thick x 4 nos. On one of the center columns.</t>
  </si>
  <si>
    <t>20.1.20</t>
  </si>
  <si>
    <t>Wooden Shelves in laminate finish.</t>
  </si>
  <si>
    <t>20.1.21</t>
  </si>
  <si>
    <t xml:space="preserve">Impulse Rack with Ash Wood in PU Polish. </t>
  </si>
  <si>
    <t>20.1.22</t>
  </si>
  <si>
    <t>Glass Railing with MS &amp; Wood Framing-Carpentry</t>
  </si>
  <si>
    <t>12mm thick Glass Railing with MS &amp; Wood Framing in metal PU Paint and PU Polish finish.</t>
  </si>
  <si>
    <t>20.1.23</t>
  </si>
  <si>
    <t>Wooden Ledge-Carpentry</t>
  </si>
  <si>
    <t>50mm thick Wooden Ledge with MS Framing in PU Polish in metal PU Paint finish..</t>
  </si>
  <si>
    <t>20.1.24</t>
  </si>
  <si>
    <t>Wooden Rafters-Carpentry</t>
  </si>
  <si>
    <t>75mm x 150mm Wooden Rafters in Veneer with PU Polish finish.</t>
  </si>
  <si>
    <t>P&amp;F of Wooden Rafters, using 12mm thick plywood structure / boxing (fire retardant plywood, Archid / Kenwood make with pesticide treatment). Rafters to be installed / hanged on the existing wall / from false ceiling level with 4mm dia ss rope/clutch wire with adjustable male-female studs. Rafters to be finished with 4mm thick selected and approved make veneer as per the detailed patterns (Basic rate INR. 1100.00/SM). All the veneer / wooden surfaces to be finished in 2 Hrs. fire rated PU polish. Rate including all necessary hardware fittings to install the framing, including all necessary supports from the slabs / false ceiling /columns / walls / connecting supports, etc. as per site conditions, cut out for services requirements. Complete as per architectural detail drawing &amp; site engineer's instruction. Size: (2100+5300+4900+2600+4000+3200+900+2600)mm L x 150mm H x 150mm D.</t>
  </si>
  <si>
    <t>20.1.25</t>
  </si>
  <si>
    <t>150mm x 150mm Wooden Rafters in Veneer with PU Polish finish.</t>
  </si>
  <si>
    <t>P&amp;F of Wooden Rafters, using 12mm thick plywood structure / boxing (fire retardant plywood, Archid / Kenwood make with pesticide treatment). Rafters to be installed / hanged on the existing wall / from false ceiling level with 4mm dia ss rope/clutch wire with adjustable male-female studs. Rafters to be finished with 4mm thick selected and approved make veneer as per the detailed patterns (Basic rate INR. 1100.00/SM). All the veneer / wooden surfaces to be finished in 2 Hrs. fire rated PU polish. Rate including all necessary hardware fittings to install the framing, including all necessary supports from the slabs / false ceiling /columns / walls / connecting supports, etc. as per site conditions, cut out for services requirements. Complete as per architectural detail drawing &amp; site engineer's instruction. Size: 2050mm L x 150mm H x 150mm D x 11 nos.</t>
  </si>
  <si>
    <t>20.1.26</t>
  </si>
  <si>
    <t>Counter-Carpentry</t>
  </si>
  <si>
    <t>Service Station with Veneer in PU Polish finish.</t>
  </si>
  <si>
    <t>20.1.27</t>
  </si>
  <si>
    <t>Banquet Seating with Upholstery + Veneer in PU Polish finish.</t>
  </si>
  <si>
    <t>P&amp;F of Banquet Seating, having 600mm width x 350mm ht. slanted boxing with 19mm thick plywood framing and 19mm thick of the boxing (selected &amp; approved make, fire-retardant bwr grade) for seating with 75mm to 125mm thick slanted back of 1500mm ht from ffl in 19mm thick plywood framing &amp; upholstery work (selected &amp; approved density foam, fatherlite make) finished with selected &amp; approved make fabrics / leatherette (basic cost INR. 1800.00 /Mtr. for both slanted back with 100mm width vertical stitching works and seat). Banquet's all front surfaces to be finished with 4mm thick selected and approved make veneer as per the detailed patterns (Basic rate INR. 1100.00/SM). All the veneer and wooden surfaces to be finished in 2 Hrs. fire rated PU polish. Includes 100mm ht. 1mm thick 304 grade SS (with selected and approved black coating finished) skirting for all the sides external surfaces. Rate including all necessary hardware fittings. Complete as per architectural detail drawing. Size: 5340mm L x 600mm W x 1500mm height.</t>
  </si>
  <si>
    <t>20.1.28</t>
  </si>
  <si>
    <t>Carpentry</t>
  </si>
  <si>
    <t>SS Foot Rail</t>
  </si>
  <si>
    <t>Qty</t>
  </si>
  <si>
    <t>Amount</t>
  </si>
  <si>
    <t>RA BILL 1</t>
  </si>
  <si>
    <t xml:space="preserve"> </t>
  </si>
  <si>
    <t>BOQ</t>
  </si>
  <si>
    <t>Sr.no</t>
  </si>
  <si>
    <t>Description</t>
  </si>
  <si>
    <t>Water Proofing Work</t>
  </si>
  <si>
    <t>Masonry &amp; Plaster</t>
  </si>
  <si>
    <t>Gr Flooring</t>
  </si>
  <si>
    <t>Wall finishes</t>
  </si>
  <si>
    <t>Counter &amp; Others</t>
  </si>
  <si>
    <t>Paintings</t>
  </si>
  <si>
    <t>N Miscellaneous</t>
  </si>
  <si>
    <t>Total</t>
  </si>
  <si>
    <t>Taxes Extra</t>
  </si>
  <si>
    <t>IGST @ 18%</t>
  </si>
  <si>
    <t>SR.NO</t>
  </si>
  <si>
    <t>Item Description</t>
  </si>
  <si>
    <t>Unit</t>
  </si>
  <si>
    <t>Length</t>
  </si>
  <si>
    <t>Breadth</t>
  </si>
  <si>
    <t>Total Quantity</t>
  </si>
  <si>
    <t>A</t>
  </si>
  <si>
    <t>General Site Works</t>
  </si>
  <si>
    <t>SQMT</t>
  </si>
  <si>
    <t xml:space="preserve">chamber </t>
  </si>
  <si>
    <t xml:space="preserve">Total </t>
  </si>
  <si>
    <t>MB Sheet CIVIL MASONRY BOQ OF JAMES MARTIN - UNIT NO. 3T74-06-T2-BIAL-BENGALURU</t>
  </si>
  <si>
    <t xml:space="preserve">Kitchen Area Flooring Chemical Coating Work </t>
  </si>
  <si>
    <t xml:space="preserve">Less Round Column </t>
  </si>
  <si>
    <t xml:space="preserve">Cold Room Area Flooring Chemical Coating Work </t>
  </si>
  <si>
    <t>Servery area storage side</t>
  </si>
  <si>
    <t>Servery area center</t>
  </si>
  <si>
    <t>Servery area geen wall side</t>
  </si>
  <si>
    <t xml:space="preserve">Service Kitchen  Area Entry Door Inside Wall Chemical Coating Work </t>
  </si>
  <si>
    <t xml:space="preserve">Less Door </t>
  </si>
  <si>
    <t xml:space="preserve">Service Kitchen  Area RHS  Wall Chemical Coating Work </t>
  </si>
  <si>
    <t xml:space="preserve">Kitchen Entry Door front Wall Chemical Coating Work  </t>
  </si>
  <si>
    <t xml:space="preserve">Kitchen Entry Area Door Dhar Chemical Coating Work  </t>
  </si>
  <si>
    <t xml:space="preserve">Kitchen Entry Area Inside Front Wall Chemical Coating Work  </t>
  </si>
  <si>
    <t xml:space="preserve">Mori Area Inside Front Wall Chemical Coating Work  </t>
  </si>
  <si>
    <t xml:space="preserve">Mori Area RHS  Wall Chemical Coating Work  </t>
  </si>
  <si>
    <t xml:space="preserve">Mori Area Back Wall Chemical Coating Work  </t>
  </si>
  <si>
    <t xml:space="preserve">Mori Area LHS  Pardi Wall Chemical Coating Work  </t>
  </si>
  <si>
    <t xml:space="preserve">Mori Area Back Wal Dhar Chemical Coating Work  </t>
  </si>
  <si>
    <t xml:space="preserve">Mori Area Outer Back Wall Chemical Coating Work  </t>
  </si>
  <si>
    <t xml:space="preserve">Wash Basin Area RHS Wall Chemical Coating Work  </t>
  </si>
  <si>
    <t xml:space="preserve">Column Wall Area Chemical Coating Work  </t>
  </si>
  <si>
    <t xml:space="preserve">Meater Area Wall Chemical Coating Work  </t>
  </si>
  <si>
    <t xml:space="preserve">Cold Room Area Back Wall Chemical Coating Work  </t>
  </si>
  <si>
    <t xml:space="preserve">Cold Room Area RHS  Wall Chemical Coating Work  </t>
  </si>
  <si>
    <t xml:space="preserve">Resaturant Side Wall Chemical Coating Work </t>
  </si>
  <si>
    <t xml:space="preserve">Door Dhar Chemical Coating Work  </t>
  </si>
  <si>
    <t xml:space="preserve">Next Wall Chemical Coating Work  </t>
  </si>
  <si>
    <t xml:space="preserve">Kitchen Area LHS Wall Chemical Coating Work  </t>
  </si>
  <si>
    <t>Servery area front wall side</t>
  </si>
  <si>
    <t>Servery area back wall side</t>
  </si>
  <si>
    <t>Servery area laft side</t>
  </si>
  <si>
    <t>Main Entry LHS  Umra Patta Flooring PCC Work</t>
  </si>
  <si>
    <t>Main Entry  Umra Patta Flooring PCC Work</t>
  </si>
  <si>
    <t>sofa to entrance</t>
  </si>
  <si>
    <t xml:space="preserve">less  Column </t>
  </si>
  <si>
    <t>right side wall to cold room end wall</t>
  </si>
  <si>
    <t xml:space="preserve">kitchen door to cold room end wall </t>
  </si>
  <si>
    <t xml:space="preserve">Service Kitchen Area Door Wall Making </t>
  </si>
  <si>
    <t xml:space="preserve">Less Door Back Entry </t>
  </si>
  <si>
    <t xml:space="preserve">Mori Area LHS Wall Making </t>
  </si>
  <si>
    <t xml:space="preserve">Mori Area Bond Wall Making </t>
  </si>
  <si>
    <t xml:space="preserve">Mori Area Back  Wall Making </t>
  </si>
  <si>
    <t>Round Column Area Touch Wall Making</t>
  </si>
  <si>
    <t xml:space="preserve">Cold Room Area Wall Making </t>
  </si>
  <si>
    <t xml:space="preserve">Washbasin Area Wall Making </t>
  </si>
  <si>
    <t xml:space="preserve">Next Wall Making </t>
  </si>
  <si>
    <t xml:space="preserve">Bar Counter Area  Wall Making </t>
  </si>
  <si>
    <t xml:space="preserve">Service Kitchen Entry Area Door Dhar Plaster </t>
  </si>
  <si>
    <t xml:space="preserve">Top Dhar Plaster </t>
  </si>
  <si>
    <t>Service Kitchen  Area Entry Door Inside Wall Plaster</t>
  </si>
  <si>
    <t>Service Kitchen  Area RHS  Wall Plaster</t>
  </si>
  <si>
    <t xml:space="preserve">Kitchen Entry Door front Wall Plaster </t>
  </si>
  <si>
    <t xml:space="preserve">Kitchen Entry Area Door Dhar Plaster </t>
  </si>
  <si>
    <t xml:space="preserve">Kitchen Entry Area Inside Front Wall Plaster </t>
  </si>
  <si>
    <t xml:space="preserve">Mori Area Inside Front Wall Plaster </t>
  </si>
  <si>
    <t xml:space="preserve">Mori Area RHS  Wall Plaster </t>
  </si>
  <si>
    <t xml:space="preserve">Mori Area Back Wall Plaster </t>
  </si>
  <si>
    <t xml:space="preserve">Mori Area LHS  Pardi Wall Plaster </t>
  </si>
  <si>
    <t xml:space="preserve">Pardi Top Dhar Plaster </t>
  </si>
  <si>
    <t xml:space="preserve">Mori Area Back Wal Dhar Plaster </t>
  </si>
  <si>
    <t xml:space="preserve">Mori Area Outer Back Wall Plaster </t>
  </si>
  <si>
    <t xml:space="preserve">Wash Basin Area RHS Wall Plater </t>
  </si>
  <si>
    <t xml:space="preserve">Column Wall Area Plaster </t>
  </si>
  <si>
    <t xml:space="preserve">Meater Area Wall Plaster </t>
  </si>
  <si>
    <t xml:space="preserve">Cold Room Area Back Wall Plaster </t>
  </si>
  <si>
    <t xml:space="preserve">Cold Room Area RHS  Wall Plaster </t>
  </si>
  <si>
    <t xml:space="preserve">Resaturant Side Wall </t>
  </si>
  <si>
    <t xml:space="preserve">Door Dhar Plaster </t>
  </si>
  <si>
    <t xml:space="preserve">Next Wall Plaster </t>
  </si>
  <si>
    <t xml:space="preserve">Kitchen Area LHS Wall Plaster </t>
  </si>
  <si>
    <t xml:space="preserve">Serveryr Inside and out side Wall  Plaster </t>
  </si>
  <si>
    <t>Service Kitchen Entry Area</t>
  </si>
  <si>
    <t xml:space="preserve"> Kitchen Entry Area</t>
  </si>
  <si>
    <t>SOFA SIDE</t>
  </si>
  <si>
    <t>column entrance</t>
  </si>
  <si>
    <t>round column</t>
  </si>
  <si>
    <t>food freezer area</t>
  </si>
  <si>
    <t xml:space="preserve">less wooden flooring </t>
  </si>
  <si>
    <t>150MM  WIDE JET BLACKGRANITE STRIP-FOH AREA's Floor</t>
  </si>
  <si>
    <t>Main Entry LHS   (300mm wide)</t>
  </si>
  <si>
    <t>Main Entry LHS  (300mm wide)</t>
  </si>
  <si>
    <t>Main Entry  (300mm wide)</t>
  </si>
  <si>
    <t>Main Entry (300mm wide)</t>
  </si>
  <si>
    <t>blue venners side</t>
  </si>
  <si>
    <t>sofa side</t>
  </si>
  <si>
    <t>sofa right side</t>
  </si>
  <si>
    <t>glass table</t>
  </si>
  <si>
    <t>nex wall</t>
  </si>
  <si>
    <t>veneers cladding wall in entrance</t>
  </si>
  <si>
    <t>entrance centre wall</t>
  </si>
  <si>
    <t>entrance Right side wall</t>
  </si>
  <si>
    <t>cood partision</t>
  </si>
  <si>
    <t>fasad</t>
  </si>
  <si>
    <t>fasad wall</t>
  </si>
  <si>
    <t>fasad front</t>
  </si>
  <si>
    <t>storage</t>
  </si>
  <si>
    <t>wall</t>
  </si>
  <si>
    <t>table</t>
  </si>
  <si>
    <t>Providing &amp; fixing Vitrified Tiles at Back Kitchen Area up to 2700mm Height. At Back Kitchen area.</t>
  </si>
  <si>
    <t>Brick clad tile finished ELEVATION DD</t>
  </si>
  <si>
    <t>drwing chang balice matrials in store</t>
  </si>
  <si>
    <t>Veneer finished wooden paneling ELEVATION AA</t>
  </si>
  <si>
    <t>sofa back side</t>
  </si>
  <si>
    <t xml:space="preserve">Veneer finished wooden paneling ELEVATION AA stain teal color </t>
  </si>
  <si>
    <t xml:space="preserve">less wall tile </t>
  </si>
  <si>
    <t xml:space="preserve">Veneer finished wooden paneling ELEVATION BB tain teal color </t>
  </si>
  <si>
    <t>sofa LHS</t>
  </si>
  <si>
    <t>service Station  side</t>
  </si>
  <si>
    <t>entrice shilf</t>
  </si>
  <si>
    <t>Veneer finished wooden paneling ELEVATION EE</t>
  </si>
  <si>
    <t>Veneer finished wooden paneling ELEVATION  FF</t>
  </si>
  <si>
    <t>entrice  RHS shilf</t>
  </si>
  <si>
    <t xml:space="preserve">Centre  column </t>
  </si>
  <si>
    <t>display niche sectio 'Veneer finished wooden paneling ELEVATION BB</t>
  </si>
  <si>
    <t>less nich</t>
  </si>
  <si>
    <t>display ceiling 'Veneer finished wooden paneling ELEVATION BB</t>
  </si>
  <si>
    <t>display vertical pattren 'Veneer finished wooden paneling ELEVATION BB</t>
  </si>
  <si>
    <t>display 2 vertical pattren 'Veneer finished wooden paneling ELEVATION BB</t>
  </si>
  <si>
    <t>display 4 vertical pattren 'Veneer finished wooden paneling ELEVATION BB</t>
  </si>
  <si>
    <t xml:space="preserve"> storage section Veneer finished wooden paneling ELEVATION BB</t>
  </si>
  <si>
    <t>ack side of the niche finished wooden paneling ELEVATION BB</t>
  </si>
  <si>
    <t xml:space="preserve">Elevation CC, fron sides of the bulkhead </t>
  </si>
  <si>
    <t xml:space="preserve">Elevation DD, fron sides of the bulkhead </t>
  </si>
  <si>
    <t>'Aluminium Frame + Wooden Wall Paneling of 37mm thickELEVATION AA</t>
  </si>
  <si>
    <t xml:space="preserve">'Aluminium Frame + Wooden Wall Paneling of 37mm thick. ELEVATION AA stain teal color </t>
  </si>
  <si>
    <t xml:space="preserve">Aluminium Frame + Wooden Wall Paneling of 37mm thick.ELEVATION BB tain teal color </t>
  </si>
  <si>
    <t>Aluminium Frame + Wooden Wall Paneling of 37mm thick. ELEVATION EE</t>
  </si>
  <si>
    <t>Aluminium Frame + Wooden Wall Paneling of 37mm thick. ELEVATION  FF</t>
  </si>
  <si>
    <t>Aluminium Frame + Wooden Partition of 62mm thick. ELEVATION BB</t>
  </si>
  <si>
    <t>'Aluminium Frame + Wooden Partition of 62mm thick. ELEVATION BB</t>
  </si>
  <si>
    <t>Aluminium Frame + Wooden Partition of 62mm thick.'display 2 vertical  ELEVATION BB</t>
  </si>
  <si>
    <t>'Aluminium Frame + Wooden Partition of 62mm thick.display 4 vertical pattren 'Veneer finished wooden paneling ELEVATION BB</t>
  </si>
  <si>
    <t xml:space="preserve"> 'Aluminium Frame + Wooden Partition of 62mm thick. ELEVATION BB</t>
  </si>
  <si>
    <t>'Aluminium Frame + Wooden Partition of 62mm thick.back side of the niche  ELEVATION BB</t>
  </si>
  <si>
    <t xml:space="preserve">'Aluminium Frame + Wooden Bulkhead of 75mm thick.Elevation CC, fron sides of the bulkhead </t>
  </si>
  <si>
    <t xml:space="preserve">'Aluminium Frame + Wooden Bulkhead of 75mm thick.Elevation DD, fron sides of the bulkhead </t>
  </si>
  <si>
    <t>front counter</t>
  </si>
  <si>
    <t xml:space="preserve">Main Entry LHS  </t>
  </si>
  <si>
    <t xml:space="preserve">less  </t>
  </si>
  <si>
    <t>Dual Leaf Door without door frame at the storage unit</t>
  </si>
  <si>
    <t>ELEVATION EE  BEAM</t>
  </si>
  <si>
    <t>SIDE WARTICAL</t>
  </si>
  <si>
    <t>ELEVATION FF  BEAM</t>
  </si>
  <si>
    <t>BACK DOOR</t>
  </si>
  <si>
    <t>Wooden Shelves in Veneer with PU Polish finish. ELV BB</t>
  </si>
  <si>
    <t>Wooden Shelves-Carpentry ELV EE</t>
  </si>
  <si>
    <t>Wooden Shelves in laminate finish.  ELV FF</t>
  </si>
  <si>
    <t>Wooden Shelves-Carpentry ELV FF</t>
  </si>
  <si>
    <t>50mm thick Wooden Ledge with MS Framing in PU Polish in metal PU Paint finish.</t>
  </si>
  <si>
    <t>storage side</t>
  </si>
  <si>
    <t>back counter</t>
  </si>
  <si>
    <t>door side</t>
  </si>
  <si>
    <t>hod side</t>
  </si>
  <si>
    <t>venners side</t>
  </si>
  <si>
    <t>front counter laft</t>
  </si>
  <si>
    <t xml:space="preserve">front counter </t>
  </si>
  <si>
    <t>less hood</t>
  </si>
  <si>
    <t>Summary  Sheet For   Bill  @ TFS James Martin Banglore</t>
  </si>
  <si>
    <r>
      <t>Providing and laying</t>
    </r>
    <r>
      <rPr>
        <b/>
        <sz val="16"/>
        <color indexed="30"/>
        <rFont val="Calibri"/>
        <family val="2"/>
      </rPr>
      <t xml:space="preserve"> proprietary chemical water proofing system </t>
    </r>
    <r>
      <rPr>
        <sz val="16"/>
        <color indexed="8"/>
        <rFont val="Calibri"/>
        <family val="2"/>
      </rPr>
      <t xml:space="preserve">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t>
    </r>
    <r>
      <rPr>
        <b/>
        <sz val="16"/>
        <color indexed="8"/>
        <rFont val="Calibri"/>
        <family val="2"/>
      </rPr>
      <t>MAKE: WPM 002-AROEX ENDURA. CONTRCTING HAS TO FOLLOW THE DETAILED METHODOLOGY OF THE MANUFCATURERS INSTRUCTION. ONLY FOR WET AREA.</t>
    </r>
  </si>
  <si>
    <r>
      <t>Providing and laying</t>
    </r>
    <r>
      <rPr>
        <b/>
        <sz val="16"/>
        <color indexed="30"/>
        <rFont val="Calibri"/>
        <family val="2"/>
      </rPr>
      <t xml:space="preserve"> proprietary chemical water proofing system </t>
    </r>
    <r>
      <rPr>
        <sz val="16"/>
        <color indexed="8"/>
        <rFont val="Calibri"/>
        <family val="2"/>
      </rPr>
      <t xml:space="preserve">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t>
    </r>
    <r>
      <rPr>
        <b/>
        <sz val="16"/>
        <color indexed="8"/>
        <rFont val="Calibri"/>
        <family val="2"/>
      </rPr>
      <t>MAKE: WPM 002-AROEX ENDURA. CONTRCTING HAS TO FOLLOW THE DETAILED METHODOLOGY OF THE MANUFCATURER"S INSTRUCTION. ONLY FOR WET AREA.</t>
    </r>
  </si>
  <si>
    <r>
      <t xml:space="preserve">Filling light weight block bats </t>
    </r>
    <r>
      <rPr>
        <b/>
        <sz val="16"/>
        <color indexed="8"/>
        <rFont val="Calibri"/>
        <family val="2"/>
      </rPr>
      <t>(50 mm thick)</t>
    </r>
  </si>
  <si>
    <r>
      <t xml:space="preserve">Providing and </t>
    </r>
    <r>
      <rPr>
        <b/>
        <sz val="16"/>
        <color indexed="30"/>
        <rFont val="Calibri"/>
        <family val="2"/>
      </rPr>
      <t xml:space="preserve">filling light weight block bats 40-60mm mm thick </t>
    </r>
    <r>
      <rPr>
        <sz val="16"/>
        <color indexed="8"/>
        <rFont val="Calibri"/>
        <family val="2"/>
      </rPr>
      <t xml:space="preserve">with cement mortar mixed in ratio 1:3:6 (1 cement : 3 sand : 6 block bats) including mixing of water proofing compound 4 % by weight of cement to sunk portions of toilets, deck etc. complete to the entire satisfaction of the PM. Further surfaces shall be screeded with (1:1.5:3) cement concrete mix with 4% by weight of cement approved waterproofing compound about 20-30mm thick and finished smooth or ready to receive finish material as specified. Care shall be taken prior to filling all pipes passing through sunk portion are pressure tested by maintaining pressure for 24 hours and junctions of pipes passing through walls, slabs are well grouted and sealed. This shall be tested by ponding water for 100mm thickness and maintaining for 72 hours. </t>
    </r>
    <r>
      <rPr>
        <b/>
        <sz val="16"/>
        <color indexed="8"/>
        <rFont val="Calibri"/>
        <family val="2"/>
      </rPr>
      <t>FOH AREA.</t>
    </r>
  </si>
  <si>
    <r>
      <t xml:space="preserve">Providing and </t>
    </r>
    <r>
      <rPr>
        <b/>
        <sz val="16"/>
        <color indexed="30"/>
        <rFont val="Calibri"/>
        <family val="2"/>
      </rPr>
      <t xml:space="preserve">filling brick bats coba 150mm thick) </t>
    </r>
    <r>
      <rPr>
        <sz val="16"/>
        <color indexed="8"/>
        <rFont val="Calibri"/>
        <family val="2"/>
      </rPr>
      <t xml:space="preserve">with cement mortar mixed in ratio 1:3:6 (1 cement : 3 sand : 6 block bats) including mixing of water proofing compound 4 % by weight of cement to sunk portions of toilets, deck etc. complete to the entire satisfaction of the PM. Further surfaces shall be screeded with (1:1.5:3) cement concrete mix with 4% by weight of cement approved waterproofing compound about 20-30mm thick and finished smooth or ready to receive finish material as specified. Care shall be taken prior to filling all pipes passing through sunk portion are pressure tested by maintaining pressure for 24 hours and junctions of pipes passing through walls, slabs are well grouted and sealed. This shall be tested by ponding water for 100mm thickness and maintaining for 72 hours. </t>
    </r>
    <r>
      <rPr>
        <b/>
        <sz val="16"/>
        <color indexed="8"/>
        <rFont val="Calibri"/>
        <family val="2"/>
      </rPr>
      <t>WITH LIGHT WEIGHT SIPOREX BLOCK.</t>
    </r>
  </si>
  <si>
    <r>
      <rPr>
        <b/>
        <sz val="16"/>
        <color indexed="30"/>
        <rFont val="Calibri"/>
        <family val="2"/>
      </rPr>
      <t>Membrane protected by 18/20mm thick water proof screed in CM mix rati</t>
    </r>
    <r>
      <rPr>
        <sz val="16"/>
        <color indexed="8"/>
        <rFont val="Calibri"/>
        <family val="2"/>
      </rPr>
      <t xml:space="preserve">o (1:4) spread over entire terrace area and finished to receive Architectural finish. Walls plastered with 12 mm thick CM 1:4. Work to include adding Polypropylene Fibermesh fibres with Microban to mortar in proportion recommended by the manufacturer with use of approved products and work carried out as per approved shop drawings, instructions and specifications of the manufacturer of product. Also include required preparation of the surface, etc. testing by pounding water for 72 hours and giving guarantee for 10 years on Rs.100/- Stamp paper in approved proforma. </t>
    </r>
    <r>
      <rPr>
        <b/>
        <sz val="16"/>
        <color indexed="8"/>
        <rFont val="Calibri"/>
        <family val="2"/>
      </rPr>
      <t>FOR WET AREA.</t>
    </r>
  </si>
  <si>
    <t>Sqmt</t>
  </si>
  <si>
    <t>Servery area left side</t>
  </si>
  <si>
    <t xml:space="preserve">Restaurant Side Entry Area Door Wall Chemical Coating Work  </t>
  </si>
  <si>
    <t>Cu</t>
  </si>
  <si>
    <t>MB Sheet CIVIL MASONRY TFS JAMES MARTIN - UNIT NO. 3T74-06-T2-BIAL-BENGALURU</t>
  </si>
  <si>
    <r>
      <t xml:space="preserve">Providing and constructing </t>
    </r>
    <r>
      <rPr>
        <b/>
        <sz val="18"/>
        <color indexed="30"/>
        <rFont val="Calibri"/>
        <family val="2"/>
      </rPr>
      <t>300mm /200mm  thick concrete block masonry</t>
    </r>
    <r>
      <rPr>
        <sz val="18"/>
        <color indexed="8"/>
        <rFont val="Calibri"/>
        <family val="2"/>
      </rPr>
      <t xml:space="preserve"> made out from AAC concrete blocks conforming to IS 2185 (Part-III) having minimum crushing strength 30 Kg/Sq. cm and maximum water absorption 10%, in cement sand mortar CM 1:5 (1 cement : 5 sand) mixed with approved non-shrinking compound as per manufacturer’s instructions complete with required raking out joints, curing, doing independent double legged scaffolding etc. as per specification at all heights, depths and leads to entire satisfaction of the PM.
</t>
    </r>
  </si>
  <si>
    <r>
      <t xml:space="preserve">for 200mm thick concrete block masonry </t>
    </r>
    <r>
      <rPr>
        <b/>
        <sz val="18"/>
        <color indexed="8"/>
        <rFont val="Calibri"/>
        <family val="2"/>
      </rPr>
      <t>(UPTO 2400MM HEIGHT)</t>
    </r>
  </si>
  <si>
    <r>
      <t xml:space="preserve">Providing and constructing </t>
    </r>
    <r>
      <rPr>
        <b/>
        <sz val="18"/>
        <color indexed="30"/>
        <rFont val="Calibri"/>
        <family val="2"/>
      </rPr>
      <t xml:space="preserve">150mm /100mm thick concrete block masonry </t>
    </r>
    <r>
      <rPr>
        <sz val="18"/>
        <color indexed="8"/>
        <rFont val="Calibri"/>
        <family val="2"/>
      </rPr>
      <t xml:space="preserve">made out from AAC concrete blocks conforming to IS 2185 (Part-III) having minimum crushing strength 30 Kg/Sq. cm and maximum water absorption 10%, in cement mortar CM 1:4 (1 cement : 4 sand) mixed with approved non-shrinking compound as per manufacturer’s instructions, including providing RCC patli beam of 150mm x 100mm at every 1.00m C/C with 2 nos. 8 mm dia Tor bars and 6 mm dia links at 300 c/c in cement concrete of mix M 20, required formwork complete with raking out joints, curing, doing independent double legged scaffolding as per specifications etc. at all heights, depths and leads as directed by the PM to his entire satisfaction. (Patli beam is including reinforcement part of the item) 
</t>
    </r>
  </si>
  <si>
    <r>
      <t xml:space="preserve">for 150mm thick concrete block masonry </t>
    </r>
    <r>
      <rPr>
        <b/>
        <sz val="18"/>
        <color indexed="8"/>
        <rFont val="Calibri"/>
        <family val="2"/>
      </rPr>
      <t>(UPTO TRUE CEILING LEVEL OF 6000MM HEIGHT)</t>
    </r>
  </si>
  <si>
    <r>
      <t xml:space="preserve">for 150mm thick concrete block masonry </t>
    </r>
    <r>
      <rPr>
        <b/>
        <sz val="18"/>
        <color indexed="8"/>
        <rFont val="Calibri"/>
        <family val="2"/>
      </rPr>
      <t>(UPTO 3000MM HEIGHT)</t>
    </r>
  </si>
  <si>
    <r>
      <t xml:space="preserve">for 100mm thick concrete block masonry </t>
    </r>
    <r>
      <rPr>
        <b/>
        <sz val="18"/>
        <color indexed="8"/>
        <rFont val="Calibri"/>
        <family val="2"/>
      </rPr>
      <t>(UPTO 865MM HEIGHT)</t>
    </r>
  </si>
  <si>
    <r>
      <t xml:space="preserve">Providing and constructing </t>
    </r>
    <r>
      <rPr>
        <b/>
        <sz val="18"/>
        <color indexed="30"/>
        <rFont val="Calibri"/>
        <family val="2"/>
      </rPr>
      <t>Brick masonry chambers</t>
    </r>
    <r>
      <rPr>
        <sz val="18"/>
        <rFont val="Calibri"/>
        <family val="2"/>
      </rPr>
      <t xml:space="preserve"> with C.M. 1:4, 600mm </t>
    </r>
    <r>
      <rPr>
        <b/>
        <sz val="18"/>
        <color indexed="30"/>
        <rFont val="Calibri"/>
        <family val="2"/>
      </rPr>
      <t xml:space="preserve">heavy duty D.I. cover </t>
    </r>
    <r>
      <rPr>
        <sz val="18"/>
        <rFont val="Calibri"/>
        <family val="2"/>
      </rPr>
      <t xml:space="preserve">each including necessary scaffolding, finishing, curing etc. complete. with good quality bricks as directed by Engineer-In-Charge. </t>
    </r>
  </si>
  <si>
    <r>
      <rPr>
        <b/>
        <sz val="18"/>
        <rFont val="Calibri"/>
        <family val="2"/>
      </rPr>
      <t xml:space="preserve">700 x 400 x 150mm D </t>
    </r>
    <r>
      <rPr>
        <sz val="18"/>
        <rFont val="Calibri"/>
        <family val="2"/>
      </rPr>
      <t>avg. depth(for effluent drain)</t>
    </r>
  </si>
  <si>
    <r>
      <rPr>
        <b/>
        <sz val="18"/>
        <rFont val="Calibri"/>
        <family val="2"/>
      </rPr>
      <t>400 x 400 x 150mm D</t>
    </r>
    <r>
      <rPr>
        <sz val="18"/>
        <rFont val="Calibri"/>
        <family val="2"/>
      </rPr>
      <t xml:space="preserve"> avg. depth(for effluent drain)</t>
    </r>
  </si>
  <si>
    <r>
      <t xml:space="preserve">Providing and applying </t>
    </r>
    <r>
      <rPr>
        <b/>
        <sz val="18"/>
        <color indexed="30"/>
        <rFont val="Calibri"/>
        <family val="2"/>
      </rPr>
      <t>12mm thick plaster</t>
    </r>
    <r>
      <rPr>
        <sz val="18"/>
        <color indexed="8"/>
        <rFont val="Calibri"/>
        <family val="2"/>
      </rPr>
      <t xml:space="preserve"> with </t>
    </r>
    <r>
      <rPr>
        <b/>
        <sz val="18"/>
        <color indexed="17"/>
        <rFont val="Calibri"/>
        <family val="2"/>
      </rPr>
      <t>premix mortar</t>
    </r>
    <r>
      <rPr>
        <b/>
        <sz val="18"/>
        <color indexed="8"/>
        <rFont val="Calibri"/>
        <family val="2"/>
      </rPr>
      <t xml:space="preserve"> </t>
    </r>
    <r>
      <rPr>
        <sz val="18"/>
        <color indexed="8"/>
        <rFont val="Calibri"/>
        <family val="2"/>
      </rPr>
      <t xml:space="preserve">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t>
    </r>
    <r>
      <rPr>
        <b/>
        <sz val="18"/>
        <color indexed="17"/>
        <rFont val="Calibri"/>
        <family val="2"/>
      </rPr>
      <t>PVC mesh</t>
    </r>
    <r>
      <rPr>
        <sz val="18"/>
        <color indexed="8"/>
        <rFont val="Calibri"/>
        <family val="2"/>
      </rPr>
      <t xml:space="preserve">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t>
    </r>
    <r>
      <rPr>
        <b/>
        <sz val="18"/>
        <color indexed="30"/>
        <rFont val="Calibri"/>
        <family val="2"/>
      </rPr>
      <t>(Location : Vertical wall / partition wall of any type)</t>
    </r>
  </si>
  <si>
    <r>
      <rPr>
        <b/>
        <sz val="14"/>
        <rFont val="Calibri"/>
        <family val="2"/>
      </rPr>
      <t xml:space="preserve">700 x 400 x 150mm D </t>
    </r>
    <r>
      <rPr>
        <sz val="14"/>
        <rFont val="Calibri"/>
        <family val="2"/>
      </rPr>
      <t>avg. depth(for effluent drain)</t>
    </r>
  </si>
  <si>
    <r>
      <rPr>
        <b/>
        <sz val="14"/>
        <rFont val="Calibri"/>
        <family val="2"/>
      </rPr>
      <t>400 x 400 x 150mm D</t>
    </r>
    <r>
      <rPr>
        <sz val="14"/>
        <rFont val="Calibri"/>
        <family val="2"/>
      </rPr>
      <t xml:space="preserve"> avg. depth(for effluent drain)</t>
    </r>
  </si>
  <si>
    <t xml:space="preserve">Restaurant Side Door Wall Making </t>
  </si>
  <si>
    <t xml:space="preserve">Restaurant Side Entry Area Door Wall Plaster </t>
  </si>
  <si>
    <t xml:space="preserve">Restaurant Area Bar Counter Back Wall Plaster </t>
  </si>
  <si>
    <t xml:space="preserve">Restaurant Area RHS Wall Plaster </t>
  </si>
  <si>
    <t xml:space="preserve">Restaurant Area LHS Above Wall Plaster </t>
  </si>
  <si>
    <t xml:space="preserve">Restaurant Area Back  Above Wall Plaster </t>
  </si>
  <si>
    <t>Actual Qty</t>
  </si>
  <si>
    <r>
      <t xml:space="preserve"> CP128;P&amp;L  </t>
    </r>
    <r>
      <rPr>
        <b/>
        <sz val="16"/>
        <color indexed="30"/>
        <rFont val="Calibri"/>
        <family val="2"/>
      </rPr>
      <t>Kota Strip in Ramp,-100mm</t>
    </r>
    <r>
      <rPr>
        <sz val="16"/>
        <color indexed="8"/>
        <rFont val="Calibri"/>
        <family val="2"/>
      </rPr>
      <t>.wide Providing  and fixing  20-25mm thick 150mm wide Kota stone strip in ramp, including cost of 20-30mm thick cement bedding, mirror polishing, making V-Grooves, matching colour pigments in joints etc. complete as directed by Engineer-in-charge.</t>
    </r>
  </si>
  <si>
    <r>
      <t xml:space="preserve">Providing and laying  Vitrified tiles </t>
    </r>
    <r>
      <rPr>
        <sz val="16"/>
        <rFont val="Calibri"/>
        <family val="2"/>
      </rPr>
      <t>as specified below conforming to I.S.15622-2006 with water absorbtion less than 0.08% for flooring of an approved, quality, make and pattern /design for flooring including cement mortar bedding of 25 mm thick in 1:4 proportion, cutting, levelling, jointing, filling the joints by neat cement slurry or approved colour grout, curing, finishing etc. complete as directed by Engineer In Charge</t>
    </r>
  </si>
  <si>
    <r>
      <rPr>
        <b/>
        <sz val="16"/>
        <color indexed="30"/>
        <rFont val="Calibri"/>
        <family val="2"/>
      </rPr>
      <t>Anti Skid Vitrified Tile</t>
    </r>
    <r>
      <rPr>
        <sz val="16"/>
        <color indexed="8"/>
        <rFont val="Calibri"/>
        <family val="2"/>
      </rPr>
      <t xml:space="preserve"> Flooring 600 x 600mm  </t>
    </r>
    <r>
      <rPr>
        <b/>
        <sz val="16"/>
        <color indexed="8"/>
        <rFont val="Calibri"/>
        <family val="2"/>
      </rPr>
      <t>(Off white tiles, Basic Cost INR. 538.00/SM). It is for backing for the engineering wooden flooring ata FOH area.</t>
    </r>
  </si>
  <si>
    <r>
      <rPr>
        <b/>
        <sz val="16"/>
        <color indexed="30"/>
        <rFont val="Calibri"/>
        <family val="2"/>
      </rPr>
      <t>Anti Skid Vitrified Tile</t>
    </r>
    <r>
      <rPr>
        <sz val="16"/>
        <color indexed="8"/>
        <rFont val="Calibri"/>
        <family val="2"/>
      </rPr>
      <t xml:space="preserve"> Flooring 600 x 600mm </t>
    </r>
    <r>
      <rPr>
        <b/>
        <sz val="16"/>
        <color indexed="8"/>
        <rFont val="Calibri"/>
        <family val="2"/>
      </rPr>
      <t>(VALOR PIZARRA GREY, Somany make, Basic Cost INR. 968.00/SM). It is FOH area + POS Section.</t>
    </r>
  </si>
  <si>
    <r>
      <t xml:space="preserve">Providing and fixing vitrified tiles </t>
    </r>
    <r>
      <rPr>
        <sz val="16"/>
        <rFont val="Calibri"/>
        <family val="2"/>
      </rPr>
      <t>as specified below conforming to I.S. 15622-2006 of approved quality</t>
    </r>
    <r>
      <rPr>
        <b/>
        <sz val="16"/>
        <rFont val="Calibri"/>
        <family val="2"/>
      </rPr>
      <t xml:space="preserve">, </t>
    </r>
    <r>
      <rPr>
        <b/>
        <sz val="16"/>
        <color indexed="30"/>
        <rFont val="Calibri"/>
        <family val="2"/>
      </rPr>
      <t>pattern and colour for flush/projected skirting / riser</t>
    </r>
    <r>
      <rPr>
        <sz val="16"/>
        <rFont val="Calibri"/>
        <family val="2"/>
      </rPr>
      <t xml:space="preserve"> including preparing the surface and levelling in the desired line, backing of 20 thk. cement mortar in proportion 1:3, square cut top edge or chamfered top edge in cement mortar 1:3,cement float, machine cutting, levelling, jointing, filling
the joints with neat cement slurry or pigments mixed with cement, finishing, curing etc. complete as directed by Engineer in charge.</t>
    </r>
  </si>
  <si>
    <r>
      <t xml:space="preserve">antiskid / matt vitrified tiles for height up to </t>
    </r>
    <r>
      <rPr>
        <b/>
        <sz val="16"/>
        <color indexed="8"/>
        <rFont val="Calibri"/>
        <family val="2"/>
      </rPr>
      <t>100mm of 10mm Thk</t>
    </r>
    <r>
      <rPr>
        <sz val="16"/>
        <color indexed="8"/>
        <rFont val="Calibri"/>
        <family val="2"/>
      </rPr>
      <t xml:space="preserve"> (</t>
    </r>
    <r>
      <rPr>
        <b/>
        <sz val="16"/>
        <color indexed="8"/>
        <rFont val="Calibri"/>
        <family val="2"/>
      </rPr>
      <t xml:space="preserve">Basic Cost INR. </t>
    </r>
    <r>
      <rPr>
        <b/>
        <sz val="16"/>
        <color indexed="10"/>
        <rFont val="Calibri"/>
        <family val="2"/>
      </rPr>
      <t>600.00/SM</t>
    </r>
    <r>
      <rPr>
        <b/>
        <sz val="16"/>
        <color indexed="8"/>
        <rFont val="Calibri"/>
        <family val="2"/>
      </rPr>
      <t>)</t>
    </r>
  </si>
  <si>
    <r>
      <rPr>
        <sz val="16"/>
        <color indexed="8"/>
        <rFont val="Calibri"/>
        <family val="2"/>
      </rPr>
      <t>Providing and Fixing</t>
    </r>
    <r>
      <rPr>
        <b/>
        <sz val="16"/>
        <color indexed="8"/>
        <rFont val="Calibri"/>
        <family val="2"/>
      </rPr>
      <t xml:space="preserve">  </t>
    </r>
    <r>
      <rPr>
        <b/>
        <sz val="16"/>
        <color indexed="30"/>
        <rFont val="Calibri"/>
        <family val="2"/>
      </rPr>
      <t>150 mm wide granite strips</t>
    </r>
    <r>
      <rPr>
        <b/>
        <sz val="16"/>
        <color indexed="8"/>
        <rFont val="Calibri"/>
        <family val="2"/>
      </rPr>
      <t xml:space="preserve"> </t>
    </r>
    <r>
      <rPr>
        <sz val="16"/>
        <color indexed="8"/>
        <rFont val="Calibri"/>
        <family val="2"/>
      </rPr>
      <t>on sloping portions  of entrance  I ramps etc. using 19mm thk  prepolished  jet  black granite  on mortar   bed (CM -1:4) with  neat cement  paste in overlapping  fashion  as per drawing    so as to achieve the antis kid effect  and to the complete satisfaction    of engineer  in charge.</t>
    </r>
  </si>
  <si>
    <r>
      <rPr>
        <b/>
        <sz val="16"/>
        <color indexed="30"/>
        <rFont val="Calibri"/>
        <family val="2"/>
      </rPr>
      <t>Laying Engineering Wooden flooring with 2mm thick PU foam</t>
    </r>
    <r>
      <rPr>
        <sz val="16"/>
        <color indexed="8"/>
        <rFont val="Calibri"/>
        <family val="2"/>
      </rPr>
      <t xml:space="preserve"> underlay and adhesive of approved make as specified, at all levels and locations including shifting of materials from stores to work location, with new test method,  including cleaning,  treating batten prior to fixing and making groove/joint around edges as specified in drawing and by the manufacturer etc. all as detailed in technical specification, drawings and that of approved flooring manufacturer complete etc. to entire satisfaction of the PM. </t>
    </r>
    <r>
      <rPr>
        <b/>
        <sz val="16"/>
        <color indexed="8"/>
        <rFont val="Calibri"/>
        <family val="2"/>
      </rPr>
      <t xml:space="preserve">BASIC COST OF THE ENGINEERING WOODEN FLOORING INR. </t>
    </r>
    <r>
      <rPr>
        <b/>
        <sz val="16"/>
        <color indexed="10"/>
        <rFont val="Calibri"/>
        <family val="2"/>
      </rPr>
      <t>4300.00/SM</t>
    </r>
    <r>
      <rPr>
        <b/>
        <sz val="16"/>
        <color indexed="8"/>
        <rFont val="Calibri"/>
        <family val="2"/>
      </rPr>
      <t>. FLOORING TO BE LAID AS PER THE GIVEN HERRINGEBONE PATTERN IN THE DRAWINGS.</t>
    </r>
  </si>
  <si>
    <r>
      <t xml:space="preserve">Providing &amp; fixing  </t>
    </r>
    <r>
      <rPr>
        <b/>
        <sz val="16"/>
        <color indexed="30"/>
        <rFont val="Calibri"/>
        <family val="2"/>
      </rPr>
      <t>SS black coating finished skirting 100mm height &amp; 1mm thickness with 6mm edge bending</t>
    </r>
    <r>
      <rPr>
        <sz val="16"/>
        <rFont val="Calibri"/>
        <family val="2"/>
      </rPr>
      <t xml:space="preserve"> approved machine cut, as detailed in drawing and to the entire satisfaction of Engineer-In-Charge.</t>
    </r>
  </si>
  <si>
    <r>
      <t xml:space="preserve">P&amp;L of </t>
    </r>
    <r>
      <rPr>
        <b/>
        <sz val="16"/>
        <rFont val="Calibri"/>
        <family val="2"/>
      </rPr>
      <t xml:space="preserve">6mm thick Commercial Plywood with base clear plastic and 4mm thick hollow PVC Sheet. </t>
    </r>
    <r>
      <rPr>
        <sz val="16"/>
        <rFont val="Calibri"/>
        <family val="2"/>
      </rPr>
      <t xml:space="preserve">Protection to the tiles flooring / others soft flooring with 50 micron plastic sheet and 4mm thick hollow spaced floor protection sheet and then 6mm thick commercial plywood to be laid over the PVC sheet. All the joints to be covered with 50mm width brown tape. After competition of all Interiors works the same has to be removed from the floor with proper cleaning of the flooring &amp; debris' to be removed from the compound. Complete as per site engineer's instruction. </t>
    </r>
  </si>
  <si>
    <t>BILL FLOOR FINISHING BOQ OF JAMES MARTIN KITCHEN-UNIT NO. 3T74-19A+19B--T2-BIAL-BENGALURU</t>
  </si>
  <si>
    <r>
      <t xml:space="preserve">antiskid / matt vitrified tiles for height up to 100mm of 10mm Thk (Basic Cost INR. </t>
    </r>
    <r>
      <rPr>
        <b/>
        <sz val="9"/>
        <color indexed="10"/>
        <rFont val="Calibri"/>
        <family val="2"/>
      </rPr>
      <t>600.00/SM</t>
    </r>
    <r>
      <rPr>
        <b/>
        <sz val="9"/>
        <color indexed="8"/>
        <rFont val="Calibri"/>
        <family val="2"/>
      </rPr>
      <t>)</t>
    </r>
  </si>
  <si>
    <t xml:space="preserve">Restaurant Area LHS Side Dado Tiles Fixing </t>
  </si>
  <si>
    <t xml:space="preserve">Restaurant Area LHS Side Dado  Tiles Fixing </t>
  </si>
  <si>
    <t xml:space="preserve">Restaurant Area Main Entry  Front Side Dado  Tiles Fixing </t>
  </si>
  <si>
    <t xml:space="preserve">Restaurant Area Main Entry  Above Dado  Tiles Fixing </t>
  </si>
  <si>
    <t xml:space="preserve">Restaurant Area Main Entry Vartical Column  Dado  Tiles Fixing </t>
  </si>
  <si>
    <t xml:space="preserve">Restaurant Area RHS Side Column Dado  Tiles Fixing </t>
  </si>
  <si>
    <t xml:space="preserve">entrance </t>
  </si>
  <si>
    <t>entrance  RHS shilf</t>
  </si>
  <si>
    <t>less</t>
  </si>
  <si>
    <t>Less</t>
  </si>
  <si>
    <t>BILL WALL FINISHING  BOQ OF JAMES MARTIN KITCHEN-UNIT NO. 3T74-19A+19B--T2-BIAL-BENGALURU</t>
  </si>
  <si>
    <r>
      <rPr>
        <b/>
        <sz val="12"/>
        <color indexed="30"/>
        <rFont val="Calibri"/>
        <family val="2"/>
      </rPr>
      <t xml:space="preserve">Providing &amp; fixing Vitrified tile </t>
    </r>
    <r>
      <rPr>
        <sz val="12"/>
        <color indexed="8"/>
        <rFont val="Calibri"/>
        <family val="2"/>
      </rPr>
      <t>dado of approved make &amp; shade in required position including backing coat plaster in CM:1:4 including neat cement paste curing ,filling the joints with white cement &amp; colour pigment to match the shade of cladding and cleaning etc. Complete. Light coloured glazed vitrified tiles/ Dark coloured glazed vitrified tiles/matt vitrified tiles/ Dark coloured antiskid / matt vitrified tiles.</t>
    </r>
  </si>
  <si>
    <r>
      <rPr>
        <sz val="12"/>
        <color indexed="8"/>
        <rFont val="Calibri"/>
        <family val="2"/>
      </rPr>
      <t xml:space="preserve">Providing &amp; fixing </t>
    </r>
    <r>
      <rPr>
        <b/>
        <sz val="12"/>
        <color indexed="30"/>
        <rFont val="Calibri"/>
        <family val="2"/>
      </rPr>
      <t>Vitrified Tiles at Back Kitchen Area up to 2700mm Height.</t>
    </r>
    <r>
      <rPr>
        <sz val="12"/>
        <color indexed="30"/>
        <rFont val="Calibri"/>
        <family val="2"/>
      </rPr>
      <t xml:space="preserve"> </t>
    </r>
    <r>
      <rPr>
        <sz val="12"/>
        <rFont val="Calibri"/>
        <family val="2"/>
      </rPr>
      <t>At Back Kitchen area.</t>
    </r>
  </si>
  <si>
    <r>
      <rPr>
        <sz val="12"/>
        <color indexed="8"/>
        <rFont val="Calibri"/>
        <family val="2"/>
      </rPr>
      <t xml:space="preserve">Providing &amp; fixing </t>
    </r>
    <r>
      <rPr>
        <b/>
        <sz val="12"/>
        <color indexed="30"/>
        <rFont val="Calibri"/>
        <family val="2"/>
      </rPr>
      <t>Vitrified Tiles at Back Kitchen Area up to 2700mm Height on the half round column surfcaes (in cutting pieces of 75/100mm width) .</t>
    </r>
    <r>
      <rPr>
        <sz val="12"/>
        <color indexed="30"/>
        <rFont val="Calibri"/>
        <family val="2"/>
      </rPr>
      <t xml:space="preserve"> </t>
    </r>
    <r>
      <rPr>
        <sz val="12"/>
        <rFont val="Calibri"/>
        <family val="2"/>
      </rPr>
      <t>At Back Kitchen area.</t>
    </r>
  </si>
  <si>
    <r>
      <rPr>
        <sz val="12"/>
        <color indexed="8"/>
        <rFont val="Calibri"/>
        <family val="2"/>
      </rPr>
      <t xml:space="preserve">Providing &amp; fixing </t>
    </r>
    <r>
      <rPr>
        <b/>
        <sz val="12"/>
        <color indexed="30"/>
        <rFont val="Calibri"/>
        <family val="2"/>
      </rPr>
      <t>Vitrified Tiles at lower level of front counter up to 950mm Height.</t>
    </r>
    <r>
      <rPr>
        <sz val="12"/>
        <color indexed="30"/>
        <rFont val="Calibri"/>
        <family val="2"/>
      </rPr>
      <t xml:space="preserve"> </t>
    </r>
    <r>
      <rPr>
        <sz val="12"/>
        <rFont val="Calibri"/>
        <family val="2"/>
      </rPr>
      <t>At Front Counter area.</t>
    </r>
  </si>
  <si>
    <r>
      <t xml:space="preserve">S/I of  50mm Thk </t>
    </r>
    <r>
      <rPr>
        <b/>
        <sz val="12"/>
        <color indexed="30"/>
        <rFont val="Calibri"/>
        <family val="2"/>
      </rPr>
      <t>Veneer finished paneling in 12mm thk Ply</t>
    </r>
    <r>
      <rPr>
        <sz val="12"/>
        <color indexed="8"/>
        <rFont val="Calibri"/>
        <family val="2"/>
      </rPr>
      <t xml:space="preserve">, supported on aluminium frame work as per design and detailing  </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</si>
  <si>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AA, Banquet back, from ffl to false ceiling level in a book-match pattern as shown in detail drawing.</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</si>
  <si>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AA, Front counter area in horizontal pattren as shown in detail drawings, above 950mm to false ceiling level.</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</si>
  <si>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BB, banquet seating side wall in horizontal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</si>
  <si>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EE, two of the pillers and one side of one of the shaft in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</si>
  <si>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FF, two of the pillers and one side of one of the shaft in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</si>
  <si>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BB, front full heigt partition of the display niche section in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</si>
  <si>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BB, top of the display niche section in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</si>
  <si>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BB, one of the sides of the display niche section in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</si>
  <si>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BB, two of the sides of the display niche section in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</si>
  <si>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BB, four of the sides of the display niche section in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</si>
  <si>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BB, front side of the storage section in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</si>
  <si>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BB, back side of the niche in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</si>
  <si>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CC, fron sides of the bulkhead in horizontal vertical pattren as shown in detail drawings.</t>
    </r>
  </si>
  <si>
    <r>
      <t xml:space="preserve">S/I of  </t>
    </r>
    <r>
      <rPr>
        <b/>
        <sz val="12"/>
        <color indexed="30"/>
        <rFont val="Calibri"/>
        <family val="2"/>
      </rPr>
      <t>Veneer finished paneling over existing 12mm thk Ply Paneling</t>
    </r>
    <r>
      <rPr>
        <sz val="12"/>
        <color indexed="8"/>
        <rFont val="Calibri"/>
        <family val="2"/>
      </rPr>
      <t xml:space="preserve"> supported on aluminium frame work as per design and detailing. Veneer finished with fire rated PU Polish. </t>
    </r>
    <r>
      <rPr>
        <b/>
        <sz val="12"/>
        <color indexed="8"/>
        <rFont val="Calibri"/>
        <family val="2"/>
      </rPr>
      <t>As per Elevation DD, front sides of the bulkhead in horizontal vertical pattren as shown in detail drawings.</t>
    </r>
  </si>
  <si>
    <r>
      <rPr>
        <b/>
        <sz val="12"/>
        <color indexed="30"/>
        <rFont val="Calibri"/>
        <family val="2"/>
      </rPr>
      <t>Aluminium section of 2"x1.1/2" framework</t>
    </r>
    <r>
      <rPr>
        <sz val="12"/>
        <color indexed="8"/>
        <rFont val="Calibri"/>
        <family val="2"/>
      </rPr>
      <t xml:space="preserve">  for partition in 16 SWG with cleats of 18 mm x 18mm, 12 SWG aluminium angle to be used for assembling panelling framework,12 mm thk FR  plywood fixed to framework with flat head, full thread, sheet metal screws with approved laminate finish </t>
    </r>
  </si>
  <si>
    <r>
      <rPr>
        <b/>
        <sz val="12"/>
        <color indexed="30"/>
        <rFont val="Calibri"/>
        <family val="2"/>
      </rPr>
      <t>Aluminium section of 2"x1" framework</t>
    </r>
    <r>
      <rPr>
        <sz val="12"/>
        <color indexed="8"/>
        <rFont val="Calibri"/>
        <family val="2"/>
      </rPr>
      <t xml:space="preserve"> (out of vertical members at 600 mm c/c &amp; with horizontal members at 600 mm c/c) for wall paneling in 16 SWG with cleats of 18 mm x 18mm, 12 SWG aluminium angle to be used for assembling paneling framework,12 mm thk FR  plywood fixed to framework with flat head, full thread, sheet metal screws without any finish. </t>
    </r>
    <r>
      <rPr>
        <b/>
        <sz val="12"/>
        <color indexed="8"/>
        <rFont val="Calibri"/>
        <family val="2"/>
      </rPr>
      <t>As per Elevation AA, Banquet back, from ffl to false ceiling level.</t>
    </r>
  </si>
  <si>
    <r>
      <rPr>
        <b/>
        <sz val="12"/>
        <color indexed="30"/>
        <rFont val="Calibri"/>
        <family val="2"/>
      </rPr>
      <t>Aluminium section of 2"x1" framework</t>
    </r>
    <r>
      <rPr>
        <sz val="12"/>
        <color indexed="8"/>
        <rFont val="Calibri"/>
        <family val="2"/>
      </rPr>
      <t xml:space="preserve"> (out of vertical members at 600 mm c/c &amp; with horizontal members at 600 mm c/c) for wall paneling in 16 SWG with cleats of 18 mm x 18mm, 12 SWG aluminium angle to be used for assembling paneling framework,12 mm thk FR  plywood fixed to framework with flat head, full thread, sheet metal screws without any finish. </t>
    </r>
    <r>
      <rPr>
        <b/>
        <sz val="12"/>
        <color indexed="8"/>
        <rFont val="Calibri"/>
        <family val="2"/>
      </rPr>
      <t>As per Elevation AA, Front counter area, above 950mm to false ceiling level.</t>
    </r>
  </si>
  <si>
    <r>
      <rPr>
        <b/>
        <sz val="12"/>
        <color indexed="30"/>
        <rFont val="Calibri"/>
        <family val="2"/>
      </rPr>
      <t>Aluminium section of 2"x1" framework</t>
    </r>
    <r>
      <rPr>
        <sz val="12"/>
        <color indexed="8"/>
        <rFont val="Calibri"/>
        <family val="2"/>
      </rPr>
      <t xml:space="preserve"> (out of vertical members at 600 mm c/c &amp; with horizontal members at 600 mm c/c) for wall paneling in 16 SWG with cleats of 18 mm x 18mm, 12 SWG aluminium angle to be used for assembling paneling framework,12 mm thk FR  plywood fixed to framework with flat head, full thread, sheet metal screws without any finish. </t>
    </r>
    <r>
      <rPr>
        <b/>
        <sz val="12"/>
        <color indexed="8"/>
        <rFont val="Calibri"/>
        <family val="2"/>
      </rPr>
      <t>As per Elevation BB, Banquet side wall, from ffl to false ceiling level.</t>
    </r>
  </si>
  <si>
    <r>
      <rPr>
        <b/>
        <sz val="12"/>
        <color indexed="30"/>
        <rFont val="Calibri"/>
        <family val="2"/>
      </rPr>
      <t>Aluminium section of 2"x1" framework</t>
    </r>
    <r>
      <rPr>
        <sz val="12"/>
        <color indexed="8"/>
        <rFont val="Calibri"/>
        <family val="2"/>
      </rPr>
      <t xml:space="preserve"> (out of vertical members at 600 mm c/c &amp; with horizontal members at 600 mm c/c) for wall paneling in 16 SWG with cleats of 18 mm x 18mm, 12 SWG aluminium angle to be used for assembling paneling framework,12 mm thk FR  plywood fixed to framework with flat head, full thread, sheet metal screws without any finish. </t>
    </r>
    <r>
      <rPr>
        <b/>
        <sz val="12"/>
        <color indexed="8"/>
        <rFont val="Calibri"/>
        <family val="2"/>
      </rPr>
      <t>As per Elevation EE, Banquet side pillers + shaft, from ffl to false ceiling level.</t>
    </r>
  </si>
  <si>
    <r>
      <rPr>
        <b/>
        <sz val="12"/>
        <color indexed="30"/>
        <rFont val="Calibri"/>
        <family val="2"/>
      </rPr>
      <t>Aluminium section of 2"x1" framework</t>
    </r>
    <r>
      <rPr>
        <sz val="12"/>
        <color indexed="8"/>
        <rFont val="Calibri"/>
        <family val="2"/>
      </rPr>
      <t xml:space="preserve"> (out of vertical members at 600 mm c/c &amp; with horizontal members at 600 mm c/c) for wall paneling in 16 SWG with cleats of 18 mm x 18mm, 12 SWG aluminium angle to be used for assembling paneling framework,12 mm thk FR  plywood fixed to framework with flat head, full thread, sheet metal screws without any finish. </t>
    </r>
    <r>
      <rPr>
        <b/>
        <sz val="12"/>
        <color indexed="8"/>
        <rFont val="Calibri"/>
        <family val="2"/>
      </rPr>
      <t>As per Elevation FF, One of side of the shaft + one front piller, from ffl to false ceiling level.</t>
    </r>
  </si>
  <si>
    <r>
      <rPr>
        <b/>
        <sz val="12"/>
        <color indexed="30"/>
        <rFont val="Calibri"/>
        <family val="2"/>
      </rPr>
      <t>Aluminium section of 2"x1" framework</t>
    </r>
    <r>
      <rPr>
        <sz val="12"/>
        <color indexed="8"/>
        <rFont val="Calibri"/>
        <family val="2"/>
      </rPr>
      <t xml:space="preserve"> (out of vertical members at 600 mm c/c &amp; with horizontal members at 600 mm c/c) for wall paneling in 16 SWG with cleats of 18 mm x 18mm, 12 SWG aluminium angle to be used for assembling paneling framework,12 mm thk FR  plywood fixed to framework with flat head on the front surfaces, full thread, sheet metal screws without any finish. </t>
    </r>
    <r>
      <rPr>
        <b/>
        <sz val="12"/>
        <color indexed="8"/>
        <rFont val="Calibri"/>
        <family val="2"/>
      </rPr>
      <t>As per Elevation BB, at open display unit, up to the false ceiling level, the front partition to create the niches.</t>
    </r>
  </si>
  <si>
    <r>
      <rPr>
        <b/>
        <sz val="12"/>
        <color indexed="30"/>
        <rFont val="Calibri"/>
        <family val="2"/>
      </rPr>
      <t>Aluminium section of 2"x1" framework</t>
    </r>
    <r>
      <rPr>
        <sz val="12"/>
        <color indexed="8"/>
        <rFont val="Calibri"/>
        <family val="2"/>
      </rPr>
      <t xml:space="preserve"> (out of vertical members at 600 mm c/c &amp; with horizontal members at 450 mm c/c) for top / shelves in 16 SWG with cleats of 18 mm x 18mm, 12 SWG aluminium angle to be used for assembling paneling framework,12 mm thk FR  plywood fixed to framework with flat head on the front surfaces, full thread, sheet metal screws without any finish. </t>
    </r>
    <r>
      <rPr>
        <b/>
        <sz val="12"/>
        <color indexed="8"/>
        <rFont val="Calibri"/>
        <family val="2"/>
      </rPr>
      <t>As per Elevation BB, top of the open display unit.</t>
    </r>
  </si>
  <si>
    <r>
      <rPr>
        <b/>
        <sz val="12"/>
        <color indexed="30"/>
        <rFont val="Calibri"/>
        <family val="2"/>
      </rPr>
      <t>Aluminium section of 2"x1" framework</t>
    </r>
    <r>
      <rPr>
        <sz val="12"/>
        <color indexed="8"/>
        <rFont val="Calibri"/>
        <family val="2"/>
      </rPr>
      <t xml:space="preserve"> (out of vertical members at 450 mm c/c &amp; with horizontal members at 600 mm c/c) for top / shelves in 16 SWG with cleats of 18 mm x 18mm, 12 SWG aluminium angle to be used for assembling paneling framework,12 mm thk FR  plywood fixed to framework with flat head on the front surfaces, full thread, sheet metal screws without any finish. </t>
    </r>
    <r>
      <rPr>
        <b/>
        <sz val="12"/>
        <color indexed="8"/>
        <rFont val="Calibri"/>
        <family val="2"/>
      </rPr>
      <t>As per Elevation BB, all the external sides of the open display unit.</t>
    </r>
  </si>
  <si>
    <r>
      <rPr>
        <b/>
        <sz val="12"/>
        <color indexed="30"/>
        <rFont val="Calibri"/>
        <family val="2"/>
      </rPr>
      <t>Aluminium section of 2"x1" framework</t>
    </r>
    <r>
      <rPr>
        <sz val="12"/>
        <color indexed="8"/>
        <rFont val="Calibri"/>
        <family val="2"/>
      </rPr>
      <t xml:space="preserve"> (out of vertical members at 450 mm c/c &amp; with horizontal members at 600 mm c/c) for top / shelves in 16 SWG with cleats of 18 mm x 18mm, 12 SWG aluminium angle to be used for assembling paneling framework,12 mm thk FR  plywood fixed to framework with flat head on the front surfaces, full thread, sheet metal screws without any finish. </t>
    </r>
    <r>
      <rPr>
        <b/>
        <sz val="12"/>
        <color indexed="8"/>
        <rFont val="Calibri"/>
        <family val="2"/>
      </rPr>
      <t>As per Elevation BB, all the internal sides of the open display unit.</t>
    </r>
  </si>
  <si>
    <r>
      <rPr>
        <b/>
        <sz val="12"/>
        <color indexed="30"/>
        <rFont val="Calibri"/>
        <family val="2"/>
      </rPr>
      <t>Aluminium section of 2"x1" framework</t>
    </r>
    <r>
      <rPr>
        <sz val="12"/>
        <color indexed="8"/>
        <rFont val="Calibri"/>
        <family val="2"/>
      </rPr>
      <t xml:space="preserve"> (out of vertical members at 450 mm c/c &amp; with horizontal members at 600 mm c/c) for top / shelves in 16 SWG with cleats of 18 mm x 18mm, 12 SWG aluminium angle to be used for assembling partition framework,12 mm thk FR  plywood fixed to framework with flat head on both the surfaces, full thread, sheet metal screws with 1mm thick laminate finish. </t>
    </r>
    <r>
      <rPr>
        <b/>
        <sz val="12"/>
        <color indexed="8"/>
        <rFont val="Calibri"/>
        <family val="2"/>
      </rPr>
      <t>As per Elevation BB, internal divider partition at the display unit area.</t>
    </r>
  </si>
  <si>
    <r>
      <rPr>
        <b/>
        <sz val="12"/>
        <color indexed="30"/>
        <rFont val="Calibri"/>
        <family val="2"/>
      </rPr>
      <t>Aluminium section of 2"x1" framework</t>
    </r>
    <r>
      <rPr>
        <sz val="12"/>
        <color indexed="8"/>
        <rFont val="Calibri"/>
        <family val="2"/>
      </rPr>
      <t xml:space="preserve"> (out of vertical members at 450 mm c/c &amp; with horizontal members at 600 mm c/c) for top / shelves in 16 SWG with cleats of 18 mm x 18mm, 12 SWG aluminium angle to be used for assembling paneling framework,12 mm thk FR  plywood fixed to framework with flat head on the front surfaces, full thread, sheet metal screws without any finish. </t>
    </r>
    <r>
      <rPr>
        <b/>
        <sz val="12"/>
        <color indexed="8"/>
        <rFont val="Calibri"/>
        <family val="2"/>
      </rPr>
      <t>As per Elevation BB, one of sides and front of the storage unit.</t>
    </r>
  </si>
  <si>
    <r>
      <rPr>
        <b/>
        <sz val="12"/>
        <color indexed="30"/>
        <rFont val="Calibri"/>
        <family val="2"/>
      </rPr>
      <t>Aluminium section of 2"x1" framework</t>
    </r>
    <r>
      <rPr>
        <sz val="12"/>
        <color indexed="8"/>
        <rFont val="Calibri"/>
        <family val="2"/>
      </rPr>
      <t xml:space="preserve"> (out of vertical members at 600 mm c/c &amp; with horizontal members at 600 mm c/c) for wall paneling in 16 SWG with cleats of 18 mm x 18mm, 12 SWG aluminium angle to be used for assembling paneling framework,12 mm thk FR  plywood fixed to framework with flat head, full thread, sheet metal screws without any finish. </t>
    </r>
    <r>
      <rPr>
        <b/>
        <sz val="12"/>
        <color indexed="8"/>
        <rFont val="Calibri"/>
        <family val="2"/>
      </rPr>
      <t>As per Elevation BB, back of the niche for dsiplay unit.</t>
    </r>
  </si>
  <si>
    <r>
      <rPr>
        <b/>
        <sz val="12"/>
        <color indexed="30"/>
        <rFont val="Calibri"/>
        <family val="2"/>
      </rPr>
      <t>Aluminium section of 2"x1" framework</t>
    </r>
    <r>
      <rPr>
        <sz val="12"/>
        <color indexed="8"/>
        <rFont val="Calibri"/>
        <family val="2"/>
      </rPr>
      <t xml:space="preserve"> (out of vertical members at 600 mm c/c &amp; with horizontal members at 425 mm c/c) for top / shelves in 16 SWG with cleats of 18 mm x 18mm, 12 SWG aluminium angle to be used for assembling partition framework,12 mm thk FR  plywood fixed to framework with flat head, full thread, sheet metal screws without any finish.. </t>
    </r>
    <r>
      <rPr>
        <b/>
        <sz val="12"/>
        <color indexed="8"/>
        <rFont val="Calibri"/>
        <family val="2"/>
      </rPr>
      <t>As per the elevation CC.</t>
    </r>
  </si>
  <si>
    <r>
      <rPr>
        <b/>
        <sz val="12"/>
        <color indexed="30"/>
        <rFont val="Calibri"/>
        <family val="2"/>
      </rPr>
      <t>Aluminium section of 2"x1" framework</t>
    </r>
    <r>
      <rPr>
        <sz val="12"/>
        <color indexed="8"/>
        <rFont val="Calibri"/>
        <family val="2"/>
      </rPr>
      <t xml:space="preserve"> (out of vertical members at 600 mm c/c &amp; with horizontal members at 425 mm c/c) for top / shelves in 16 SWG with cleats of 18 mm x 18mm, 12 SWG aluminium angle to be used for assembling partition framework,12 mm thk FR  plywood fixed to framework with flat head, full thread, sheet metal screws without any finish.. </t>
    </r>
    <r>
      <rPr>
        <b/>
        <sz val="12"/>
        <color indexed="8"/>
        <rFont val="Calibri"/>
        <family val="2"/>
      </rPr>
      <t>As per the elevation DD.</t>
    </r>
  </si>
  <si>
    <r>
      <rPr>
        <sz val="12"/>
        <color indexed="8"/>
        <rFont val="Calibri"/>
        <family val="2"/>
      </rPr>
      <t xml:space="preserve"> Providing and fixing of app.</t>
    </r>
    <r>
      <rPr>
        <b/>
        <sz val="12"/>
        <color indexed="30"/>
        <rFont val="Calibri"/>
        <family val="2"/>
      </rPr>
      <t xml:space="preserve"> Subway tile</t>
    </r>
    <r>
      <rPr>
        <sz val="12"/>
        <color indexed="8"/>
        <rFont val="Calibri"/>
        <family val="2"/>
      </rPr>
      <t xml:space="preserve"> with appropriate proportion of cement and water to be aline in plumb.</t>
    </r>
  </si>
  <si>
    <r>
      <t xml:space="preserve"> Providing and fixing of app. Subway tile with appropriate proportion of cement and water to be align in plumb. As per Elevation BB with selected &amp; approved grouting. </t>
    </r>
    <r>
      <rPr>
        <b/>
        <sz val="12"/>
        <rFont val="Calibri"/>
        <family val="2"/>
      </rPr>
      <t>It is for the back wall of front counter from 950mm to 2125mm height.</t>
    </r>
  </si>
  <si>
    <r>
      <t xml:space="preserve"> Providing and fixing of app. Subway tile with appropriate proportion of cement and water to be align in plumb. As per Elevation BB with selected &amp; approved grouting. </t>
    </r>
    <r>
      <rPr>
        <b/>
        <sz val="12"/>
        <rFont val="Calibri"/>
        <family val="2"/>
      </rPr>
      <t>It is for the one of the side walls of front counter from ffl to 3000mm height.</t>
    </r>
  </si>
  <si>
    <r>
      <t xml:space="preserve"> Providing and fixing of app. Subway tile with appropriate proportion of cement and water to be align in plumb. As per Elevation BB with selected &amp; approved grouting. </t>
    </r>
    <r>
      <rPr>
        <b/>
        <sz val="12"/>
        <rFont val="Calibri"/>
        <family val="2"/>
      </rPr>
      <t>It is for the front counter from 100mm to 950mm height.</t>
    </r>
  </si>
  <si>
    <r>
      <t xml:space="preserve">Providing and applying average </t>
    </r>
    <r>
      <rPr>
        <b/>
        <sz val="12"/>
        <color indexed="30"/>
        <rFont val="Calibri"/>
        <family val="2"/>
      </rPr>
      <t>12 mm thk. POP mirror smooth punning to walls</t>
    </r>
    <r>
      <rPr>
        <sz val="12"/>
        <color indexed="8"/>
        <rFont val="Calibri"/>
        <family val="2"/>
      </rPr>
      <t xml:space="preserve"> and existing ceiling including scraping and cleaning wherever required, to proper angle, line, level and plumb, ready to receive paint. Including protective, external corners of 20/25 SWG GI [India Gypsum or equivalent make], making all grooves, required scaffolding and protecting the surrounding areas and cleaning finished complete. </t>
    </r>
  </si>
  <si>
    <r>
      <t xml:space="preserve">Venner basic cost INR. </t>
    </r>
    <r>
      <rPr>
        <sz val="12"/>
        <color indexed="10"/>
        <rFont val="Calibri"/>
        <family val="2"/>
      </rPr>
      <t>1100.00/SQM</t>
    </r>
    <r>
      <rPr>
        <sz val="12"/>
        <color indexed="8"/>
        <rFont val="Calibri"/>
        <family val="2"/>
      </rPr>
      <t>.</t>
    </r>
  </si>
  <si>
    <t>Total  Amount</t>
  </si>
  <si>
    <r>
      <t xml:space="preserve">Providing and fixing </t>
    </r>
    <r>
      <rPr>
        <b/>
        <sz val="18"/>
        <color indexed="30"/>
        <rFont val="Calibri"/>
        <family val="2"/>
      </rPr>
      <t>12mm thick Gypsum False Ceiling</t>
    </r>
    <r>
      <rPr>
        <sz val="18"/>
        <color indexed="30"/>
        <rFont val="Calibri"/>
        <family val="2"/>
      </rPr>
      <t xml:space="preserve"> </t>
    </r>
    <r>
      <rPr>
        <sz val="18"/>
        <color indexed="8"/>
        <rFont val="Calibri"/>
        <family val="2"/>
      </rPr>
      <t>manufactured by India Gypsum or equivalent approved on G.I. frame work, in G.I. vertical supports at every 450mm c/c and horizontal runners at every 900mm c/c in brass screws to proper line and level. G.I. metal frame to be of 22 gauge folded strip of 50mm width to be used. All complete as per PM's instructions and specifications. The grid of frame work to be supported at every 1500mmx1500mm interval by MS rod anchored to the slab to support the G.I. framework. All vertical G.I. framework to be anchored to the slab by means of anchor fasteners including cornices and making holes/cutting and fixing with required framing for electrical fixtures, A.C. grills etc. Area of electrical fixtures will be paid full with ply on top of ceiling fixed to G.I. supports to receive spotlights etc. all other related works, at all levels and locations. Rate to include finishing with two or more coats of lustre paint in approved shade, colour and make.</t>
    </r>
  </si>
  <si>
    <r>
      <t xml:space="preserve">Providing and creating </t>
    </r>
    <r>
      <rPr>
        <b/>
        <sz val="18"/>
        <color indexed="30"/>
        <rFont val="Calibri"/>
        <family val="2"/>
      </rPr>
      <t xml:space="preserve">trap door/access doors (assumed 1600mm x 990mm size), </t>
    </r>
    <r>
      <rPr>
        <sz val="18"/>
        <rFont val="Calibri"/>
        <family val="2"/>
      </rPr>
      <t>Aluminium section of 2"x1" framework (out of vertical members at 425 mm c/c &amp; with horizontal members at 52 mm c/c) for  shutter framing in 16 SWG with cleats of 18 mm x 18mm, 12 SWG aluminium angle to be used for assembling paneling framework,6 mm thk FR  plywood fixed to framework with flat head, full thread, sheet metal screws on both the surfaces with another layer of 4mm thick plywood finish to the bottom surface to get the even surfaces and edges for selected acrylic paint finish</t>
    </r>
    <r>
      <rPr>
        <sz val="18"/>
        <color indexed="8"/>
        <rFont val="Calibri"/>
        <family val="2"/>
      </rPr>
      <t xml:space="preserve"> in Gypsum false ceiling including cutting to required size, recycled wood beading, creating grooves, required double legged scaffolding/staging etc. all complete as per reflected ceiling plan, at all levels and locations, and to the entire satisfaction of the PM/Architect. Bottom surfaces in selected acrylic paint finish and internal surfaces to be finished in selected and approved 1mm thick laminate finish. With all standard amd branded hardware fittings. Size: 1600mm L x 990mm W x 2 nos.</t>
    </r>
  </si>
  <si>
    <r>
      <t xml:space="preserve">Providing and fixing random </t>
    </r>
    <r>
      <rPr>
        <b/>
        <sz val="18"/>
        <color indexed="30"/>
        <rFont val="Calibri"/>
        <family val="2"/>
      </rPr>
      <t>Micro Perforation Metal Ceiling of white colour with Black acoustic fleece</t>
    </r>
    <r>
      <rPr>
        <b/>
        <sz val="18"/>
        <color indexed="40"/>
        <rFont val="Calibri"/>
        <family val="2"/>
      </rPr>
      <t xml:space="preserve"> </t>
    </r>
    <r>
      <rPr>
        <sz val="18"/>
        <color indexed="8"/>
        <rFont val="Calibri"/>
        <family val="2"/>
      </rPr>
      <t xml:space="preserve">above with following specifications-
Supply Laying micro perforated Tiles with 15mm Grid: 
Supply of GI </t>
    </r>
    <r>
      <rPr>
        <b/>
        <sz val="18"/>
        <color indexed="30"/>
        <rFont val="Calibri"/>
        <family val="2"/>
      </rPr>
      <t>1800mmx600mmx0.5mm</t>
    </r>
    <r>
      <rPr>
        <b/>
        <sz val="18"/>
        <color indexed="40"/>
        <rFont val="Calibri"/>
        <family val="2"/>
      </rPr>
      <t xml:space="preserve"> </t>
    </r>
    <r>
      <rPr>
        <sz val="18"/>
        <color indexed="8"/>
        <rFont val="Calibri"/>
        <family val="2"/>
      </rPr>
      <t xml:space="preserve">ceiling white tiles (random) perforated to </t>
    </r>
    <r>
      <rPr>
        <b/>
        <sz val="18"/>
        <color indexed="30"/>
        <rFont val="Calibri"/>
        <family val="2"/>
      </rPr>
      <t>20mm dia</t>
    </r>
    <r>
      <rPr>
        <sz val="18"/>
        <color indexed="8"/>
        <rFont val="Calibri"/>
        <family val="2"/>
      </rPr>
      <t xml:space="preserve"> holes with 15mm grid suspension system as per manufacturer's specifications.</t>
    </r>
    <r>
      <rPr>
        <b/>
        <sz val="18"/>
        <color indexed="40"/>
        <rFont val="Calibri"/>
        <family val="2"/>
      </rPr>
      <t xml:space="preserve"> </t>
    </r>
    <r>
      <rPr>
        <b/>
        <sz val="18"/>
        <color indexed="30"/>
        <rFont val="Calibri"/>
        <family val="2"/>
      </rPr>
      <t>L shape Wall trim 19x19mm &amp; T Grid 15mm(W)x38mm(H) included.</t>
    </r>
    <r>
      <rPr>
        <sz val="18"/>
        <color indexed="8"/>
        <rFont val="Calibri"/>
        <family val="2"/>
      </rPr>
      <t xml:space="preserve">
Make- Armstrong/Fame line or equivalent.</t>
    </r>
  </si>
  <si>
    <r>
      <t>Wooden Rafter Ceiling (with 50mm x 50mm mm thick red oak wood grid frmaing of 1550mm x 1500mm and finished in fire rated PU Polish), with supply &amp; installation of  wooden grid panel (of 1550mm x 1550mm) Rafter ceiling system consist of approved shade of 50mm x 50mm thick red oak wood sections as per drawing with a centre to centre spacing of 150mm with complete standard suspension system and necessary supports as per manufacturer's specifications / site condition. The individual panels are then attached to 50mm x 50mm wooden spaced at 1000mm c.c. and suspended with M6 threaded rod hangers / 4mm clutch wires with male-female connectors spaced 1000mm c.c. and to installed on the existing plywood backing gypbard ceiling as per approval of the architect &amp; detail drawings complete in all respect.
Note-The rafter ceiling details to be coordinated and consulted with lighting consultant. Wood Grain Finish-Design as specified in drawing and in line with Architect approved.</t>
    </r>
    <r>
      <rPr>
        <b/>
        <sz val="18"/>
        <color indexed="8"/>
        <rFont val="Calibri"/>
        <family val="2"/>
      </rPr>
      <t xml:space="preserve"> This is for the FOH area in three locations.</t>
    </r>
  </si>
  <si>
    <t>MB Sheet CIVIL MASONRY BOQ OF JAMES MARTIN - BENGALURU</t>
  </si>
  <si>
    <r>
      <rPr>
        <b/>
        <sz val="16"/>
        <color indexed="30"/>
        <rFont val="Calibri"/>
        <family val="2"/>
      </rPr>
      <t>Providing and fixing factory made</t>
    </r>
    <r>
      <rPr>
        <sz val="16"/>
        <color indexed="8"/>
        <rFont val="Calibri"/>
        <family val="2"/>
      </rPr>
      <t xml:space="preserve"> </t>
    </r>
    <r>
      <rPr>
        <b/>
        <sz val="16"/>
        <color indexed="30"/>
        <rFont val="Calibri"/>
        <family val="2"/>
      </rPr>
      <t>50mm thick solid core flush shutter</t>
    </r>
    <r>
      <rPr>
        <sz val="16"/>
        <color indexed="8"/>
        <rFont val="Calibri"/>
        <family val="2"/>
      </rPr>
      <t xml:space="preserve"> confirming to IS 2202 (Part - I); Shutter shall be manufactured with exterior quality synthetic adhesive forming marine ply surfaces, internally lipped as manufactured by M/s. Anchor or M/s. Kutty or equivalent. </t>
    </r>
    <r>
      <rPr>
        <b/>
        <sz val="16"/>
        <color indexed="30"/>
        <rFont val="Calibri"/>
        <family val="2"/>
      </rPr>
      <t>Shutter shall be finished with 1.5 mm thick laminated in approved shade and design</t>
    </r>
    <r>
      <rPr>
        <sz val="16"/>
        <color indexed="8"/>
        <rFont val="Calibri"/>
        <family val="2"/>
      </rPr>
      <t xml:space="preserve"> with hot pressed at factory. Further edges of shutter shall be provided with 6mm thick teakwood beadings using exterior quality synthetic adhesive, headless GI nails, screws, beading finished with melamine polish, etc, at all levels and locations, all complete to entire satisfaction of the PM. (Shafts, Common &amp; Service area doors)
</t>
    </r>
    <r>
      <rPr>
        <b/>
        <sz val="16"/>
        <color indexed="30"/>
        <rFont val="Calibri"/>
        <family val="2"/>
      </rPr>
      <t>Including providing, making and fixing door frames of 200mm W x 60mm thickness</t>
    </r>
    <r>
      <rPr>
        <sz val="16"/>
        <color indexed="8"/>
        <rFont val="Calibri"/>
        <family val="2"/>
      </rPr>
      <t xml:space="preserve"> made out of approved quality, chemically treated, Kiln-seasoned, antitermite treated approved quality red oak / ash wood with shaped, grooved, metered joint arrangement, mouldings, rebates, including use of approved water repellent adhesive, GI screws, pins, etc. all exposed surfaces to be melamine polished in approved colour and shade, surfaces of frame in contact with masonry / concrete surfaces shall be painted with one coat of hot bitumen of approved quality, 3 nos. GI holdfast (split and 225 x 75 x 2 mm thick) / bolts on each side of frame well-grouted with cement concrete mix in  a ratio of 1:2:4 (1 cement : 2 sand : 4 aggregate), etc, at all levels and locations, complete to the entire satisfaction of the PM.
</t>
    </r>
    <r>
      <rPr>
        <b/>
        <sz val="16"/>
        <color indexed="30"/>
        <rFont val="Calibri"/>
        <family val="2"/>
      </rPr>
      <t>Iron Mongery:</t>
    </r>
    <r>
      <rPr>
        <sz val="16"/>
        <color indexed="8"/>
        <rFont val="Calibri"/>
        <family val="2"/>
      </rPr>
      <t xml:space="preserve"> Only Items which are Listed in Part D, will be supplied through Part D - Provisional Sum of Supplies, Contractor to include fixing cost for the same &amp; supply and fixing of all others.
</t>
    </r>
    <r>
      <rPr>
        <b/>
        <sz val="16"/>
        <color indexed="30"/>
        <rFont val="Calibri"/>
        <family val="2"/>
      </rPr>
      <t>'Single leaf Solid Core flush</t>
    </r>
    <r>
      <rPr>
        <sz val="16"/>
        <color indexed="8"/>
        <rFont val="Calibri"/>
        <family val="2"/>
      </rPr>
      <t xml:space="preserve"> door finishes with door frame</t>
    </r>
  </si>
  <si>
    <r>
      <t>P&amp;F of</t>
    </r>
    <r>
      <rPr>
        <b/>
        <sz val="16"/>
        <rFont val="Calibri"/>
        <family val="2"/>
      </rPr>
      <t xml:space="preserve"> Single Leaf Door with door frame at the back entrance to the kitchen,</t>
    </r>
    <r>
      <rPr>
        <sz val="16"/>
        <rFont val="Calibri"/>
        <family val="2"/>
      </rPr>
      <t xml:space="preserve"> over all size 1000mm x 2400mm, the back entrance to the kitchen. Using 50mm thick readymade fireproof block board shutter (selected &amp; approved make, fire retardant bwr grade). Both the surfaces and edges of the door to be finished with 1mm thick laminate (basic cost INR. 1345.00 / SM). Rate inclusive of all hardware fittings like- heavy duty ball bearing butt hinges (code:9268610 - Hettich make), 300mm ht. x 25 mm dia SS 'H' handle (Hettich make- 2310, code:9228560O /zone make - OGH-55-25X300MM SSS - H Type Handle / Equivalent make) on shutters, heavy duty SS door stopper (Hettich-code:9250600), single type dead lock, tower bolt, Open type door closure (Hettich make- Item code:9227816), all necessary hardware fittings, etc. (all the hardware fittings should be Hettich / Dorset / Dorma / Ozone make / Equivalent make and to be approved by architect / site engineer), including 8mm thick clear glass vision panel (300mm L x 500mm H) to be fixed with the wooden beading and to be finished in said in polish. Having 304 grade 900mm height x 2mm thick SS Matte hairline finished kick plate on the both surfaces of the shutter. With doorframe out of 200mm W x 60mm thickness made out of approved quality, chemically treated, Kiln-seasoned, antitermite treated approved quality red oak / ash wood with shaped, grooved, metered joint arrangement, moldings, rebates, including use of approved water repellent adhesive, GI screws, pins, etc. all exposed surfaces to be melamine polished in approved colour and shade, surfaces of frame in contact with masonry / concrete surfaces shall be painted with one coat of hot bitumen of approved quality, 3 nos. GI holdfast (split and 225 x 75 x 2 mm thick) / bolts on each side of frame well-grouted with cement concrete mix in  a ratio of 1:2:4 (1 cement : 2 sand : 4 aggregate), etc., at all levels and locations, complete to the entire satisfaction of the PM.Complete as per architectural detail drawing &amp; site engineer's instruction. Size: 1050mm L x 2400mm H x 1 no.</t>
    </r>
  </si>
  <si>
    <r>
      <t>P&amp;F of</t>
    </r>
    <r>
      <rPr>
        <b/>
        <sz val="16"/>
        <rFont val="Calibri"/>
        <family val="2"/>
      </rPr>
      <t xml:space="preserve"> Single Leaf Door with door frame at the divider to the display kitchen and prep. section,</t>
    </r>
    <r>
      <rPr>
        <sz val="16"/>
        <rFont val="Calibri"/>
        <family val="2"/>
      </rPr>
      <t xml:space="preserve"> over all size 1000mm x 2400mm, the back entrance to the kitchen. Using 50mm thick readymade fireproof block board shutter (selected &amp; approved make, fire retardant bwr grade). Back of the surfaces and edges of the door to be finished with 1mm thick laminate (basic cost INR. 1345.00 / SM) and front surfaces to be finished with 4mm thick selected and approved make veneer as per the detailed patterns (Basic rate INR. 1614.00/SM). All the veneer and wooden surfaces to be finished in 2 Hrs. fire rated PU polish. Rate inclusive of all hardware fittings like- heavy duty ball bearing butt hinges (code:9268610 - Hettich make), 300mm ht. x 25 mm dia SS 'H' handle (Hettich make- 2310, code:9228560O /zone make - OGH-55-25X300MM SSS - H Type Handle / Equivalent make) on shutters, heavy duty SS door stopper (Hettich-code:9250600), single type dead lock, tower bolt, Open type door closure (Hettich make- Item code:9227816), all necessary hardware fittings, etc. (all the hardware fittings should be Hettich / Dorset / Dorma / Ozone make / Equivalent make and to be approved by architect / site engineer), including 8mm thick clear glass vision panel (300mm L x 500mm H) to be fixed with the wooden beading and to be finished in said polish. Having 304 grade 900mm height x 2mm thick SS Matte hairline finished kick plate on the both surfaces of the shutter. With doorframe out of 200mm W x 60mm thickness made out of approved quality, chemically treated, Kiln-seasoned, antitermite treated approved quality red oak / ash wood with shaped, grooved, metered joint arrangement, moldings, rebates, including use of approved water repellent adhesive, GI screws, pins, etc. all exposed surfaces to be melamine polished in approved colour and shade, surfaces of frame in contact with masonry / concrete surfaces shall be painted with one coat of hot bitumen of approved quality, 3 nos. GI holdfast (split and 225 x 75 x 2 mm thick) / bolts on each side of frame well-grouted with cement concrete mix in  a ratio of 1:2:4 (1 cement : 2 sand : 4 aggregate), etc., at all levels and locations, complete to the entire satisfaction of the PM.Complete as per architectural detail drawing &amp; site engineer's instruction. Size: 950mm L x 2200mm H x 1 no..</t>
    </r>
  </si>
  <si>
    <r>
      <t>P&amp;F of</t>
    </r>
    <r>
      <rPr>
        <b/>
        <sz val="16"/>
        <rFont val="Calibri"/>
        <family val="2"/>
      </rPr>
      <t xml:space="preserve"> Dual Leaf Door without door frame at the storage unit,</t>
    </r>
    <r>
      <rPr>
        <sz val="16"/>
        <rFont val="Calibri"/>
        <family val="2"/>
      </rPr>
      <t xml:space="preserve"> over all size 900mm x 3000mm for storage unit. Using 38mm thick readymade fireproof block board shutter (selected &amp; approved make, fire retardant bwr grade). Back of the surfaces and edges of the door to be finished with 1mm thick laminate (basic cost INR. 1345.00 / SM) and front surfaces to be finished with 4mm thick selected and approved make veneer as per the detailed patterns (Basic rate INR. 1614.00/SM). All the veneer and wooden surfaces to be finished in 2 Hrs. fire rated PU polish. Rate inclusive of all hardware fittings like- heavy duty ball bearing butt hinges (code:9268610 - Hettich make), heavy duty SS door stopper (Hettich-code:9250600), single type dead lock, tower bolt, all necessary hardware fittings, etc. (all the hardware fittings should be Hettich / Dorset / Dorma / Ozone make / Equivalent make and to be approved by architect / site engineer).  complete to the entire satisfaction of the PM.Complete as per architectural detail drawing &amp; site engineer's instruction. Size: 900mm L x 3000mm H x 1 no. </t>
    </r>
  </si>
  <si>
    <r>
      <t xml:space="preserve">Creative Artwork painting                                                                                                                                                                                                                    </t>
    </r>
    <r>
      <rPr>
        <sz val="18"/>
        <rFont val="Calibri"/>
        <family val="2"/>
      </rPr>
      <t>Providing and applying</t>
    </r>
    <r>
      <rPr>
        <b/>
        <sz val="18"/>
        <color indexed="30"/>
        <rFont val="Calibri"/>
        <family val="2"/>
      </rPr>
      <t xml:space="preserve"> Artistic replication based on a preconceaved design</t>
    </r>
    <r>
      <rPr>
        <sz val="18"/>
        <rFont val="Calibri"/>
        <family val="2"/>
      </rPr>
      <t xml:space="preserve"> to be done over the prefinished wall surface, as per drawing, including scaffolding if necessary preparing surface by thoroughly cleaning oil, grease, dirt and other materials as required, etc. complete, as directed by Engineer-In-Charge.   </t>
    </r>
    <r>
      <rPr>
        <b/>
        <sz val="18"/>
        <rFont val="Calibri"/>
        <family val="2"/>
      </rPr>
      <t xml:space="preserve"> </t>
    </r>
  </si>
  <si>
    <r>
      <t xml:space="preserve">P&amp;A of </t>
    </r>
    <r>
      <rPr>
        <b/>
        <sz val="18"/>
        <rFont val="Calibri"/>
        <family val="2"/>
      </rPr>
      <t>Matte Velvet Touch Fire Retardant Paint</t>
    </r>
    <r>
      <rPr>
        <sz val="18"/>
        <rFont val="Calibri"/>
        <family val="2"/>
      </rPr>
      <t xml:space="preserve"> (Apcolite Premium Matte - Royal Ivory 0331-Asian Paint / equivalent) on Birla Putty / POP Punning finished walls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 oil wall putty and ensure that the surface is uniformly smooth by sanding, after putty work. One liberal coat of deco prime wall primer (solvent thinned) is recommended on puttied areas before applying the top coat. The primer should be allowed to dry for 10 to 12 hours</t>
    </r>
    <r>
      <rPr>
        <b/>
        <sz val="18"/>
        <rFont val="Calibri"/>
        <family val="2"/>
      </rPr>
      <t>,</t>
    </r>
    <r>
      <rPr>
        <sz val="18"/>
        <rFont val="Calibri"/>
        <family val="2"/>
      </rPr>
      <t xml:space="preserve">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&amp; site engineer's instruction. </t>
    </r>
    <r>
      <rPr>
        <b/>
        <sz val="18"/>
        <rFont val="Calibri"/>
        <family val="2"/>
      </rPr>
      <t>It is up to 4000mm height walls.</t>
    </r>
  </si>
  <si>
    <r>
      <t xml:space="preserve">P&amp;A of </t>
    </r>
    <r>
      <rPr>
        <b/>
        <sz val="18"/>
        <rFont val="Calibri"/>
        <family val="2"/>
      </rPr>
      <t>Fire Retardant Acrylic Paint</t>
    </r>
    <r>
      <rPr>
        <sz val="18"/>
        <rFont val="Calibri"/>
        <family val="2"/>
      </rPr>
      <t xml:space="preserve"> (Ivory 0331-Asian Paint / Equivalent) on Gypboard finished false ceiling with removing loose particles and paint flakes, scraping with sandpaper to ensure that the surface is dry and free from dust, dirt or grease. Apply a coat of wall primer, using deco prime primer on the surfaces with fill and level the minor undulations of true ceiling by applying Asian paint wall putty and ensure that the surface is uniformly smooth by sanding, after putty work. One liberal coat of deco prime wall primer (solvent thinned) is recommended on puttied areas before applying the top coat. The primer should be allowed to dry for 6 to 8 hours</t>
    </r>
    <r>
      <rPr>
        <b/>
        <sz val="18"/>
        <rFont val="Calibri"/>
        <family val="2"/>
      </rPr>
      <t>,</t>
    </r>
    <r>
      <rPr>
        <sz val="18"/>
        <rFont val="Calibri"/>
        <family val="2"/>
      </rPr>
      <t xml:space="preserve"> there after painting the surface in two finishing coats over base primer coat to achieve even finish. Allow the first coat to dry completely for a minimum of 6 to 8 hours. Once the first coat is dry, just rub the surface gently with sandpaper in order to remove the loose and small particles. After finishing the first coat, start applying the second coat of paint and leave the surface to dry completely for a minimum 6 to 8 hours. All these process and application to be done as per the manufactures' instruction with high quality tools to get the best quality of the paint finish. Complete up to the mark &amp; site engineer's instruction. </t>
    </r>
  </si>
  <si>
    <t>Kitchen Area</t>
  </si>
  <si>
    <t>Back door</t>
  </si>
  <si>
    <t>MB Sheet CIVIL MASONRY BOQ OF JAMES MARTIN -BIAL-BENGALURU</t>
  </si>
  <si>
    <r>
      <t xml:space="preserve">P&amp;F of </t>
    </r>
    <r>
      <rPr>
        <b/>
        <sz val="14"/>
        <rFont val="Calibri"/>
        <family val="2"/>
      </rPr>
      <t>Front POS Counter</t>
    </r>
    <r>
      <rPr>
        <sz val="14"/>
        <rFont val="Calibri"/>
        <family val="2"/>
      </rPr>
      <t xml:space="preserve"> with 19mm thick plywood structure and 25mm thick top (fire retardant plywood, Archid / Kenwood make with pesticide treatment). Counter's top and internal edge of 38mm thick to be finished with 12mm thick Corian (Cloud W002-HiMac, LG Make) with complete buffing / polish up to the mark. Inside of the unit to be finished 1mm thick laminate (Formica / Heritage make, basic rate INR. 1325.00 / Sheet). Counter will be having five nos. of compartments. Two of the compartments (of 600mm width) will be having one no. of open space for cash machine provision, one no. of drawer with necessary draw compartment, one no. of open able shutter. And other three of the compartments will be having open space with one no. of wooden shelves (in 19mm thick plywood)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3055mm L  x 900mm D x  950mm H x 1 no.</t>
    </r>
  </si>
  <si>
    <r>
      <t xml:space="preserve">P&amp;F of </t>
    </r>
    <r>
      <rPr>
        <b/>
        <sz val="14"/>
        <rFont val="Calibri"/>
        <family val="2"/>
      </rPr>
      <t>Front POS Counter</t>
    </r>
    <r>
      <rPr>
        <sz val="14"/>
        <rFont val="Calibri"/>
        <family val="2"/>
      </rPr>
      <t xml:space="preserve"> with 19mm thick plywood structure and 25mm thick top (fire retardant plywood, Archid / Kenwood make with pesticide treatment). Counter's top and internal edge of 38mm thick to be finished with 12mm thick Corian (Cloud W002-HiMac, LG Make) with complete buffing / polish up to the mark. Inside of the unit to be finished 1mm thick laminate (Formica / Heritage make, basic rate INR. 1325.00 / Sheet). Counter will be having five nos. of compartments. One of the compartments (of 600mm width) will be having one no. of open space for cash machine provision, one no. of drawer with necessary draw compartment, one no. of open able shutter. Two of the compartments will be having open space with one no. of wooden shelves (in 19mm thick plywood) on working side of the unit. And other two of the compartments will be having open space for kitchen equipment to place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5325mm L  x 900mm D x  950mm H x 1 no.</t>
    </r>
  </si>
  <si>
    <r>
      <t xml:space="preserve">P&amp;F of </t>
    </r>
    <r>
      <rPr>
        <b/>
        <sz val="14"/>
        <rFont val="Calibri"/>
        <family val="2"/>
      </rPr>
      <t>Front Counter</t>
    </r>
    <r>
      <rPr>
        <sz val="14"/>
        <rFont val="Calibri"/>
        <family val="2"/>
      </rPr>
      <t xml:space="preserve"> with 19mm thick plywood structure and 25mm thick top (fire retardant plywood, Archid / Kenwood make with pesticide treatment). Counter's top and internal edge of 38mm thick to be finished with 12mm thick Corian (Cloud W002-HiMac, LG Make) with complete buffing / polish up to the mark. Inside of the unit to be finished 1mm thick laminate (Formica / Heritage make, basic rate INR. 1325.00 / Sheet). Counter will be having two nos. of compartments. Both of the compartments will be having open space for kitchen equipment to place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2085mm L  x 900mm D x  950mm H x 1 no.</t>
    </r>
  </si>
  <si>
    <r>
      <t xml:space="preserve">P&amp;F of </t>
    </r>
    <r>
      <rPr>
        <b/>
        <sz val="14"/>
        <rFont val="Calibri"/>
        <family val="2"/>
      </rPr>
      <t>Impulse Rack</t>
    </r>
    <r>
      <rPr>
        <sz val="14"/>
        <rFont val="Calibri"/>
        <family val="2"/>
      </rPr>
      <t xml:space="preserve"> with 12mm thick plywood structure (fire retardant plywood, Archid / Kenwood make with pesticide treatment), all surfaces of the impulse rack to be finished with pu paint finish (machine spray) up to the mark, having provision of the two compartment as shown in detail. Rate including all necessary hardware fittings (branded make). Complete as per architectural detail drawing &amp; site engineer's instruction. Size: 900mm L x 30mm H x 300mm D x 3 nos. At the front counter.</t>
    </r>
  </si>
  <si>
    <r>
      <t xml:space="preserve">P&amp;F of </t>
    </r>
    <r>
      <rPr>
        <b/>
        <sz val="14"/>
        <rFont val="Calibri"/>
        <family val="2"/>
      </rPr>
      <t>Glass Rack with MS Framing in PU Paint finish,</t>
    </r>
    <r>
      <rPr>
        <sz val="14"/>
        <rFont val="Calibri"/>
        <family val="2"/>
      </rPr>
      <t xml:space="preserve"> with 25mm x 25mm x 1.35mm thick bright MS tube framing as per the detailed drawings. MS framing to be treated with antirust red oxide metal primer with selected and approved fire rated and to be finished with metal PU Paint in 2 Hrs. fire rated. Top, front verticals and all the required dividers with 12mm thick toughened fire rated clear glass as per the detailed drawings. Rate including ms welding works with necessary fire protection, all necessary hardware fittings to install the framing, including all necessary supports from the counter / connecting supports, etc. as per site conditions, cut out for services requirements. Complete as per architectural detail drawing &amp; site engineer's instruction. Size: (3055+5322+2085)mm L x 300mm W x 250mm H. At the front counter area.</t>
    </r>
  </si>
  <si>
    <r>
      <t xml:space="preserve">P&amp;F of </t>
    </r>
    <r>
      <rPr>
        <b/>
        <sz val="14"/>
        <rFont val="Calibri"/>
        <family val="2"/>
      </rPr>
      <t>MS 'L' edge guard in PU Paint finish,</t>
    </r>
    <r>
      <rPr>
        <sz val="14"/>
        <rFont val="Calibri"/>
        <family val="2"/>
      </rPr>
      <t xml:space="preserve"> with 25mm x 25mm x 1.35mm thick bright MS 'L' angle as to be installed with adhesive / screwing system per the detailed drawings to the front surfaces of the front counter. MS 'L' to be treated with antirust red oxide metal primer with selected and approved fire rated and to be finished with metal PU Paint in 2 Hrs. fire rated. Rate including ms welding works with necessary fire protection, all necessary hardware fittings to install the framing, including all necessary supports from the counter / connecting supports, etc. as per site conditions, cut out for services requirements. Complete as per architectural detail drawing &amp; site engineer's instruction. Size: (3055+5322+2085+950+950+950+950)mm L x 300mm W x 250mm H. At the front counter area.</t>
    </r>
  </si>
  <si>
    <r>
      <t xml:space="preserve">P&amp;F of </t>
    </r>
    <r>
      <rPr>
        <b/>
        <sz val="14"/>
        <rFont val="Calibri"/>
        <family val="2"/>
      </rPr>
      <t>Back Working Counter</t>
    </r>
    <r>
      <rPr>
        <sz val="14"/>
        <rFont val="Calibri"/>
        <family val="2"/>
      </rPr>
      <t xml:space="preserve"> with 19mm thick plywood structure and 25mm thick top (fire retardant plywood, Archid / Kenwood make with pesticide treatment). Counter's top and edge of 38mm thick to be finished with 12mm thick Corian (Cloud W002-HiMac, LG Make) with complete buffing / polish up to the mark. Inside of the unit to be finished 1mm thick laminate (Formica / Heritage make, basic rate INR. 1325.00 / Sheet). Counter will be having five nos. of compartments. Two of the compartments (of 510mm +555mm width) will be having  one no. of open able shutter and with one no. of wooden shelves (in 19mm thick plywood). One of the compartments (of 110mm width) will be having  two nos. of open able shutter and with one no. of wooden shelves (in 19mm thick plywood). And another two of the compartments (636mm + 1400mm width) will be having open space for kitchen equipment to place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4235mm L  x 750mm D x  950mm H x 1 no.</t>
    </r>
  </si>
  <si>
    <r>
      <t xml:space="preserve">P&amp;F of </t>
    </r>
    <r>
      <rPr>
        <b/>
        <sz val="14"/>
        <rFont val="Calibri"/>
        <family val="2"/>
      </rPr>
      <t>Back Working Counter</t>
    </r>
    <r>
      <rPr>
        <sz val="14"/>
        <rFont val="Calibri"/>
        <family val="2"/>
      </rPr>
      <t xml:space="preserve"> with 19mm thick plywood structure and 25mm thick top (fire retardant plywood, Archid / Kenwood make with pesticide treatment). Counter's top and edge of 38mm thick to be finished with 12mm thick Corian (Cloud W002-HiMac, LG Make) with complete buffing / polish up to the mark. Inside of the unit to be finished 1mm thick laminate (Formica / Heritage make, basic rate INR. 1325.00 / Sheet). Counter will be having two nos. of open able shutter and with one no. of wooden shelves (in 19mm thick plywood).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945mm L  x 750mm D x  950mm H x 1 no.</t>
    </r>
  </si>
  <si>
    <r>
      <t xml:space="preserve">P&amp;F of </t>
    </r>
    <r>
      <rPr>
        <b/>
        <sz val="14"/>
        <rFont val="Calibri"/>
        <family val="2"/>
      </rPr>
      <t>Back Working Counter</t>
    </r>
    <r>
      <rPr>
        <sz val="14"/>
        <rFont val="Calibri"/>
        <family val="2"/>
      </rPr>
      <t xml:space="preserve"> with 19mm thick plywood structure and 25mm thick top (fire retardant plywood, Archid / Kenwood make with pesticide treatment). Counter's top and edge of 38mm thick to be finished with 12mm thick Corian (Cloud W002-HiMac, LG Make) with complete buffing / polish up to the mark. Inside of the unit to be finished 1mm thick laminate (Formica / Heritage make, basic rate INR. 1325.00 / Sheet). Counter will be having two nos. of open able shutter and with one no. of wooden shelves (in 19mm thick plywood).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900mm L  x 750mm D x  950mm H x 1 no.</t>
    </r>
  </si>
  <si>
    <r>
      <t xml:space="preserve">P&amp;F of </t>
    </r>
    <r>
      <rPr>
        <b/>
        <sz val="14"/>
        <rFont val="Calibri"/>
        <family val="2"/>
      </rPr>
      <t>Back Working Counter</t>
    </r>
    <r>
      <rPr>
        <sz val="14"/>
        <rFont val="Calibri"/>
        <family val="2"/>
      </rPr>
      <t xml:space="preserve"> with 19mm thick plywood structure and 25mm thick top (fire retardant plywood, Archid / Kenwood make with pesticide treatment). Counter's top and edge of 38mm thick to be finished with 12mm thick Corian (Cloud W002-HiMac, LG Make) with complete buffing / polish up to the mark. Inside of the unit to be finished 1mm thick laminate (Formica / Heritage make, basic rate INR. 1325.00 / Sheet). Counter will be having will be having open space for kitchen equipment to place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1295mm L  x 750mm D x  950mm H x 1 no.</t>
    </r>
  </si>
  <si>
    <r>
      <t xml:space="preserve">P&amp;F of </t>
    </r>
    <r>
      <rPr>
        <b/>
        <sz val="14"/>
        <rFont val="Calibri"/>
        <family val="2"/>
      </rPr>
      <t>Open Display Rack with MS Framing in PU Paint finish and Wooden Shelves in PU Polish,</t>
    </r>
    <r>
      <rPr>
        <sz val="14"/>
        <rFont val="Calibri"/>
        <family val="2"/>
      </rPr>
      <t xml:space="preserve"> with 25mm x 25mm x 1.35mm thick bright MS tube framing as per the detailed drawings. MS framing to be treated with antirust red oxide metal primer with selected and approved fire rated and to be finished with metal PU Paint in 2 Hrs. fire rated. With 1 no. of 30mm thick x 300mm width solid ash wooden shelves in 2 Hrs. fire rated PU polish. Rate including ms welding works with necessary fire protection, all necessary hardware fittings to install the framing, including all necessary supports from the counter / connecting supports, etc. as per site conditions, cut out for services requirements. Complete as per architectural detail drawing &amp; site engineer's instruction. Size: (950+600+825+4100)mm L x 375mm W x 400mm H. At the front counter area.</t>
    </r>
  </si>
  <si>
    <r>
      <t xml:space="preserve">P&amp;F of </t>
    </r>
    <r>
      <rPr>
        <b/>
        <sz val="14"/>
        <rFont val="Calibri"/>
        <family val="2"/>
      </rPr>
      <t>Overhead Storage with Menu Board Provision</t>
    </r>
    <r>
      <rPr>
        <sz val="14"/>
        <rFont val="Calibri"/>
        <family val="2"/>
      </rPr>
      <t xml:space="preserve"> with 19mm thick plywood structure (bwr fire retardant bwr grade plywood - Archid / Kenwood make with pesticide treatment). Counter will be having nine nos. of compartments. Each of the compartments will be having a single opening shutter with top opening (maruti hinges system) and one no. of wooden shelves (in 19mm thick plywood). All external and Internal surfaces of the unit to be finished 1mm thick laminate (Formica / Heritage make, basic rate INR. 1325.00 / Sheet). Unit's edges to be finished in 25mm x 25mm bright ms 'U' capping in black metal pu paint finish. Rate inclusive of all the necessary hardware fittings as required (like - heavy duty auto closing hinges, lock, grooves as handle / push magnet, SS wire managers, etc. branded make) &amp; necessary cut out for the services requirement. Complete as per architectural detail drawing &amp; site engineer's instruction. Size: (950+3500+4100)mm L  x 375mm D x  900mm H x 1 no.</t>
    </r>
  </si>
  <si>
    <r>
      <t xml:space="preserve">P&amp;F of </t>
    </r>
    <r>
      <rPr>
        <b/>
        <sz val="14"/>
        <rFont val="Calibri"/>
        <family val="2"/>
      </rPr>
      <t xml:space="preserve">Wooden Shelves, </t>
    </r>
    <r>
      <rPr>
        <sz val="14"/>
        <rFont val="Calibri"/>
        <family val="2"/>
      </rPr>
      <t>using 9mm thick plywood structure (fire retardant plywood, Archid / Kenwood make with pesticide treatment). Shelves to be installed with 25mm x 25mm wooden support within the existing wooden storage cabinet. Shelves top, bottom and edges of 50mm thick to be finished in selected and approved 1 mm thick laminate. Rate including all necessary hardware fittings to install the framing, cut out for services requirements. Complete as per architectural detail drawing &amp; site engineer's instruction. Size: 900mm L x 900mm D x 50mm thick x 5 nos. As per elevation FF, on the wooden paneling over the shaft.</t>
    </r>
  </si>
  <si>
    <r>
      <t xml:space="preserve">P&amp;F of </t>
    </r>
    <r>
      <rPr>
        <b/>
        <sz val="14"/>
        <rFont val="Calibri"/>
        <family val="2"/>
      </rPr>
      <t>Impulse Rack</t>
    </r>
    <r>
      <rPr>
        <sz val="14"/>
        <rFont val="Calibri"/>
        <family val="2"/>
      </rPr>
      <t xml:space="preserve"> with 15mm thick x 100mm width seasoned ash wood structure and bottom, with 4 nos of 38mm x 38mm thick wooden poles (with pesticide treatment), all surfaces of the impulse rack to be finished in 2 Hrs. fire rated PU polish. Rate including all necessary hardware fittings (branded make). Complete as per architectural detail drawing &amp; site engineer's instruction. Size: 750mm L x 375mm W x 375mm H x 3 nos. In front of Open Deck counter.</t>
    </r>
  </si>
  <si>
    <r>
      <t xml:space="preserve">P&amp;F of </t>
    </r>
    <r>
      <rPr>
        <b/>
        <sz val="14"/>
        <rFont val="Calibri"/>
        <family val="2"/>
      </rPr>
      <t>Glass Railing with MS &amp; Ash Wood Framing in PU Paint &amp; Polish finish,</t>
    </r>
    <r>
      <rPr>
        <sz val="14"/>
        <rFont val="Calibri"/>
        <family val="2"/>
      </rPr>
      <t xml:space="preserve"> with 25mm x 25mm x 1.35mm thick bright MS tube framing as per the detailed drawings, with seasoned ash wood of 100mm X 50mm thick skirting and 50mm x 50mm top. MS framing to be treated with antirust red oxide metal primer with selected and approved fire rated and to be finished with metal PU Paint in 2 Hrs. fire rated. Railing will be having 3 nos. of 12mm thick toughened fire rated clear glass as per the detailed drawings. Rate including ms welding works with necessary fire protection, all necessary hardware fittings to install the framing, including all necessary supports from the mother slab / floor / columns connecting supports, etc. as per site conditions, cut out for services requirements. Complete as per architectural detail drawing &amp; site engineer's instruction. Size: 5555mm L x 900mm H. At one of the front facades area.</t>
    </r>
  </si>
  <si>
    <r>
      <t xml:space="preserve">P&amp;F of </t>
    </r>
    <r>
      <rPr>
        <b/>
        <sz val="14"/>
        <rFont val="Calibri"/>
        <family val="2"/>
      </rPr>
      <t>Wooden Ledge with MS Framing in PU Paint &amp; Polish finish,</t>
    </r>
    <r>
      <rPr>
        <sz val="14"/>
        <rFont val="Calibri"/>
        <family val="2"/>
      </rPr>
      <t xml:space="preserve"> using 12mm thick plywood structure (fire retardant plywood, Archid / Kenwood make with pesticide treatment) with 25mm x 25mm x 1.35mm thick bright MS tube framing as per the detailed drawings. 450mm width top and both 50mm edges of the ledge to be finished with seasoned ash wood of 12mm thick x 100mm stripes finish. Bottom of the ledge to be finished in 1mm thick laminate. MS framing to be treated with antirust red oxide metal primer with selected and approved fire rated and to be finished with metal PU Paint in 2 Hrs. fire rated. Rate including ms welding works with necessary fire protection, all necessary hardware fittings to install the framing, including all necessary supports from the mother slab / floor / columns / railing connecting supports, etc. as per site conditions, cut out for services requirements. Complete as per architectural detail drawing &amp; site engineer's instruction. Size: 3300mm L x 450mm W x 50mm thick. At one of the front facades area.</t>
    </r>
  </si>
  <si>
    <r>
      <t xml:space="preserve">P&amp;F of </t>
    </r>
    <r>
      <rPr>
        <b/>
        <sz val="14"/>
        <rFont val="Calibri"/>
        <family val="2"/>
      </rPr>
      <t xml:space="preserve">Service Station </t>
    </r>
    <r>
      <rPr>
        <sz val="14"/>
        <rFont val="Calibri"/>
        <family val="2"/>
      </rPr>
      <t xml:space="preserve">with 19mm thick plywood structure (fire retardant plywood, Archid / Kenwood make with pesticide treatment). Counter's top and edges of 38mm thick to be finished with 12mm thick </t>
    </r>
    <r>
      <rPr>
        <sz val="14"/>
        <color indexed="10"/>
        <rFont val="Calibri"/>
        <family val="2"/>
      </rPr>
      <t>Corian (Cloud W002-HiMac, LG Make)</t>
    </r>
    <r>
      <rPr>
        <sz val="14"/>
        <rFont val="Calibri"/>
        <family val="2"/>
      </rPr>
      <t xml:space="preserve"> with complete buffing / polish up to the mark. Counter's all surfaces to be finished with 4mm thick selected and approved make veneer as per the detailed patterns (Basic rate INR. 1100.00/SM). All the veneer and wooden surfaces to be finished in 2 Hrs. fire rated PU polish. Inside of the unit to be finished 1mm thick laminate (Formica / Heritage make, basic rate INR. 1325.00 / Sheet). Counter will be having two nos. of open able shutter (in 19mm thick plywood with one nos. of 25mm thick adjustable wooden shelve as shown details. Includes 100mm ht. 1mm thick 304 grade SS (with selected and approved black coating finished) skirting for all the sides external surfaces.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1225mm L x 600mm D x 900mm H x 1 no.</t>
    </r>
  </si>
  <si>
    <r>
      <t xml:space="preserve">P&amp;F of </t>
    </r>
    <r>
      <rPr>
        <b/>
        <sz val="14"/>
        <rFont val="Calibri"/>
        <family val="2"/>
      </rPr>
      <t>25mm dia 2mm thick 304 grade Round SS Foot Rail of 100mm Ht. with 20mm dia stands</t>
    </r>
    <r>
      <rPr>
        <sz val="14"/>
        <rFont val="Calibri"/>
        <family val="2"/>
      </rPr>
      <t xml:space="preserve"> (matt hairline finish) at Counter's front fascia. The stand to be fixed on the existing flooring with necessary anchor / bolting / screwing system. Rate including all necessary hardware fittings. Complete as per architectural detail drawing &amp; site engineer's instruction. Size: (3055+5322+2085)mm L x 100mm H. At the front counter.</t>
    </r>
  </si>
  <si>
    <t>TOTAL AMOUNT</t>
  </si>
  <si>
    <r>
      <t xml:space="preserve">Providing &amp; fixing Jindal Hindalco make </t>
    </r>
    <r>
      <rPr>
        <b/>
        <sz val="14"/>
        <color indexed="30"/>
        <rFont val="Calibri"/>
        <family val="2"/>
      </rPr>
      <t>Aluminium angle of size 38x38x2mm</t>
    </r>
    <r>
      <rPr>
        <sz val="14"/>
        <color indexed="8"/>
        <rFont val="Calibri"/>
        <family val="2"/>
      </rPr>
      <t xml:space="preserve">  and finished with 50 to 60-micron powder coating of approved colour. Aluminium angle to be pasted with hi bond epoxy adhesive, </t>
    </r>
    <r>
      <rPr>
        <b/>
        <sz val="14"/>
        <color indexed="30"/>
        <rFont val="Calibri"/>
        <family val="2"/>
      </rPr>
      <t>on the existing vitrified tile edge column edge as edge protection,</t>
    </r>
    <r>
      <rPr>
        <sz val="14"/>
        <color indexed="8"/>
        <rFont val="Calibri"/>
        <family val="2"/>
      </rPr>
      <t xml:space="preserve"> Edge gaps of the aluminium angle to be finished with clear silicon sealant after pasting. Work including all material, labour, tools, tackles, transportation, lead, lift,hardware,consumables etc. Complete as directed by EIC.
                </t>
    </r>
  </si>
  <si>
    <r>
      <t xml:space="preserve">Providing  &amp; Fixing  </t>
    </r>
    <r>
      <rPr>
        <b/>
        <sz val="14"/>
        <color indexed="30"/>
        <rFont val="Calibri"/>
        <family val="2"/>
      </rPr>
      <t xml:space="preserve">Laminated  sheet of 1.0 mm thk. </t>
    </r>
    <r>
      <rPr>
        <sz val="14"/>
        <rFont val="Calibri"/>
        <family val="2"/>
      </rPr>
      <t>of approved  shade and brand such as sun mica/ Formica  /decolam or any other equivalent quality for the places such as table top wooden partition, doors, etc. complete. As directed by the Engineer  in charge.</t>
    </r>
  </si>
  <si>
    <r>
      <t xml:space="preserve">Providing and erecting </t>
    </r>
    <r>
      <rPr>
        <b/>
        <sz val="14"/>
        <color indexed="30"/>
        <rFont val="Calibri"/>
        <family val="2"/>
      </rPr>
      <t xml:space="preserve">Temporary Flex for Cordoning of area </t>
    </r>
    <r>
      <rPr>
        <sz val="14"/>
        <rFont val="Calibri"/>
        <family val="2"/>
      </rPr>
      <t xml:space="preserve">by using wooden framework of hard wood of size 50mm x 50mm at spacing of 1200mm centre to centre, both horizontally and vertically, for height upto 3.5 mts, with one face covered with Chinese flex sheet, double skinned, 10 ounce thick  Media, Print Medium solvent printing, fixed by use of approved adhesive, etc. complete. The </t>
    </r>
    <r>
      <rPr>
        <sz val="14"/>
        <color indexed="30"/>
        <rFont val="Calibri"/>
        <family val="2"/>
      </rPr>
      <t xml:space="preserve">Artwork for  printing </t>
    </r>
    <r>
      <rPr>
        <sz val="14"/>
        <rFont val="Calibri"/>
        <family val="2"/>
      </rPr>
      <t>will be given by Engineer-In-Charge.</t>
    </r>
  </si>
  <si>
    <t xml:space="preserve">LAMINATE &amp; TEMPORARY FLEX FINISHING  BOQ OF JAMES MARTIN KITCHEN- </t>
  </si>
  <si>
    <t>MB Sheet CIVIL MASONRY BOQ OF JAMES MARTIN BIAL-BENGALURU</t>
  </si>
  <si>
    <t>PO amt</t>
  </si>
  <si>
    <t>not given in bill</t>
  </si>
  <si>
    <t>mb 32.20 qty at stores</t>
  </si>
  <si>
    <t>less 20% quality issue</t>
  </si>
  <si>
    <t>actual qty 63.45 quality of polish no good less 20%</t>
  </si>
  <si>
    <t>actual qty 22.55   rafter paint not done properly 20% recuced</t>
  </si>
  <si>
    <t>20% less</t>
  </si>
  <si>
    <t>FLOORING</t>
  </si>
  <si>
    <t>H Wall Finishes</t>
  </si>
  <si>
    <r>
      <t xml:space="preserve">Providing and fixing </t>
    </r>
    <r>
      <rPr>
        <b/>
        <sz val="12"/>
        <color indexed="30"/>
        <rFont val="Calibri"/>
        <family val="2"/>
      </rPr>
      <t>12mm thick Gypsum False Ceiling</t>
    </r>
    <r>
      <rPr>
        <sz val="12"/>
        <color indexed="30"/>
        <rFont val="Calibri"/>
        <family val="2"/>
      </rPr>
      <t xml:space="preserve"> </t>
    </r>
    <r>
      <rPr>
        <sz val="12"/>
        <color indexed="8"/>
        <rFont val="Calibri"/>
        <family val="2"/>
      </rPr>
      <t>manufactured by India Gypsum or equivalent approved on G.I. frame work, in G.I. vertical supports at every 450mm c/c and horizontal runners at every 900mm c/c in brass screws to proper line and level. G.I. metal frame to be of 22 gauge folded strip of 50mm width to be used. All complete as per PM's instructions and specifications. The grid of frame work to be supported at every 1500mmx1500mm interval by MS rod anchored to the slab to support the G.I. framework. All vertical G.I. framework to be anchored to the slab by means of anchor fasteners including cornices and making holes/cutting and fixing with required framing for electrical fixtures, A.C. grills etc. Area of electrical fixtures will be paid full with ply on top of ceiling fixed to G.I. supports to receive spotlights etc. all other related works, at all levels and locations. Rate to include finishing with two or more coats of lustre paint in approved shade, colour and make.</t>
    </r>
  </si>
  <si>
    <r>
      <t xml:space="preserve">Providing and creating </t>
    </r>
    <r>
      <rPr>
        <b/>
        <sz val="12"/>
        <color indexed="30"/>
        <rFont val="Calibri"/>
        <family val="2"/>
      </rPr>
      <t xml:space="preserve">trap door/access doors (assumed 1600mm x 990mm size), </t>
    </r>
    <r>
      <rPr>
        <sz val="12"/>
        <rFont val="Calibri"/>
        <family val="2"/>
      </rPr>
      <t>Aluminium section of 2"x1" framework (out of vertical members at 425 mm c/c &amp; with horizontal members at 52 mm c/c) for  shutter framing in 16 SWG with cleats of 18 mm x 18mm, 12 SWG aluminium angle to be used for assembling paneling framework,6 mm thk FR  plywood fixed to framework with flat head, full thread, sheet metal screws on both the surfaces with another layer of 4mm thick plywood finish to the bottom surface to get the even surfaces and edges for selected acrylic paint finish</t>
    </r>
    <r>
      <rPr>
        <sz val="12"/>
        <color indexed="8"/>
        <rFont val="Calibri"/>
        <family val="2"/>
      </rPr>
      <t xml:space="preserve"> in Gypsum false ceiling including cutting to required size, recycled wood beading, creating grooves, required double legged scaffolding/staging etc. all complete as per reflected ceiling plan, at all levels and locations, and to the entire satisfaction of the PM/Architect. Bottom surfaces in selected acrylic paint finish and internal surfaces to be finished in selected and approved 1mm thick laminate finish. With all standard amd branded hardware fittings. Size: 1600mm L x 990mm W x 2 nos.</t>
    </r>
  </si>
  <si>
    <r>
      <t xml:space="preserve">Providing and fixing random </t>
    </r>
    <r>
      <rPr>
        <b/>
        <sz val="12"/>
        <color indexed="30"/>
        <rFont val="Calibri"/>
        <family val="2"/>
      </rPr>
      <t>Micro Perforation Metal Ceiling of white colour with Black acoustic fleece</t>
    </r>
    <r>
      <rPr>
        <b/>
        <sz val="12"/>
        <color indexed="40"/>
        <rFont val="Calibri"/>
        <family val="2"/>
      </rPr>
      <t xml:space="preserve"> </t>
    </r>
    <r>
      <rPr>
        <sz val="12"/>
        <color indexed="8"/>
        <rFont val="Calibri"/>
        <family val="2"/>
      </rPr>
      <t xml:space="preserve">above with following specifications-
Supply Laying micro perforated Tiles with 15mm Grid: 
Supply of GI </t>
    </r>
    <r>
      <rPr>
        <b/>
        <sz val="12"/>
        <color indexed="30"/>
        <rFont val="Calibri"/>
        <family val="2"/>
      </rPr>
      <t>1800mmx600mmx0.5mm</t>
    </r>
    <r>
      <rPr>
        <b/>
        <sz val="12"/>
        <color indexed="40"/>
        <rFont val="Calibri"/>
        <family val="2"/>
      </rPr>
      <t xml:space="preserve"> </t>
    </r>
    <r>
      <rPr>
        <sz val="12"/>
        <color indexed="8"/>
        <rFont val="Calibri"/>
        <family val="2"/>
      </rPr>
      <t xml:space="preserve">ceiling white tiles (random) perforated to </t>
    </r>
    <r>
      <rPr>
        <b/>
        <sz val="12"/>
        <color indexed="30"/>
        <rFont val="Calibri"/>
        <family val="2"/>
      </rPr>
      <t>20mm dia</t>
    </r>
    <r>
      <rPr>
        <sz val="12"/>
        <color indexed="8"/>
        <rFont val="Calibri"/>
        <family val="2"/>
      </rPr>
      <t xml:space="preserve"> holes with 15mm grid suspension system as per manufacturer's specifications.</t>
    </r>
    <r>
      <rPr>
        <b/>
        <sz val="12"/>
        <color indexed="40"/>
        <rFont val="Calibri"/>
        <family val="2"/>
      </rPr>
      <t xml:space="preserve"> </t>
    </r>
    <r>
      <rPr>
        <b/>
        <sz val="12"/>
        <color indexed="30"/>
        <rFont val="Calibri"/>
        <family val="2"/>
      </rPr>
      <t>L shape Wall trim 19x19mm &amp; T Grid 15mm(W)x38mm(H) included.</t>
    </r>
    <r>
      <rPr>
        <sz val="12"/>
        <color indexed="8"/>
        <rFont val="Calibri"/>
        <family val="2"/>
      </rPr>
      <t xml:space="preserve">
Make- Armstrong/Fame line or equivalent.</t>
    </r>
  </si>
  <si>
    <r>
      <t>Wooden Rafter Ceiling (with 50mm x 50mm mm thick red oak wood grid frmaing of 1550mm x 1500mm and finished in fire rated PU Polish), with supply &amp; installation of  wooden grid panel (of 1550mm x 1550mm) Rafter ceiling system consist of approved shade of 50mm x 50mm thick red oak wood sections as per drawing with a centre to centre spacing of 150mm with complete standard suspension system and necessary supports as per manufacturer's specifications / site condition. The individual panels are then attached to 50mm x 50mm wooden spaced at 1000mm c.c. and suspended with M6 threaded rod hangers / 4mm clutch wires with male-female connectors spaced 1000mm c.c. and to installed on the existing plywood backing gypbard ceiling as per approval of the architect &amp; detail drawings complete in all respect.
Note-The rafter ceiling details to be coordinated and consulted with lighting consultant. Wood Grain Finish-Design as specified in drawing and in line with Architect approved.</t>
    </r>
    <r>
      <rPr>
        <b/>
        <sz val="12"/>
        <color indexed="8"/>
        <rFont val="Calibri"/>
        <family val="2"/>
      </rPr>
      <t xml:space="preserve"> This is for the FOH area in three locations.</t>
    </r>
  </si>
  <si>
    <r>
      <t>P&amp;F of</t>
    </r>
    <r>
      <rPr>
        <b/>
        <sz val="12"/>
        <rFont val="Calibri"/>
        <family val="2"/>
      </rPr>
      <t xml:space="preserve"> Dual Leaf Door without door frame at the storage unit,</t>
    </r>
    <r>
      <rPr>
        <sz val="12"/>
        <rFont val="Calibri"/>
        <family val="2"/>
      </rPr>
      <t xml:space="preserve"> over all size 900mm x 3000mm for storage unit. Using 38mm thick readymade fireproof block board shutter (selected &amp; approved make, fire retardant bwr grade). Back of the surfaces and edges of the door to be finished with 1mm thick laminate (basic cost INR. 1345.00 / SM) and front surfaces to be finished with 4mm thick selected and approved make veneer as per the detailed patterns (Basic rate INR. 1614.00/SM). All the veneer and wooden surfaces to be finished in 2 Hrs. fire rated PU polish. Rate inclusive of all hardware fittings like- heavy duty ball bearing butt hinges (code:9268610 - Hettich make), heavy duty SS door stopper (Hettich-code:9250600), single type dead lock, tower bolt, all necessary hardware fittings, etc. (all the hardware fittings should be Hettich / Dorset / Dorma / Ozone make / Equivalent make and to be approved by architect / site engineer).  complete to the entire satisfaction of the PM.Complete as per architectural detail drawing &amp; site engineer's instruction. Size: 900mm L x 3000mm H x 1 no. </t>
    </r>
  </si>
  <si>
    <t>N. Miscellanous</t>
  </si>
  <si>
    <r>
      <t>Providing and laying</t>
    </r>
    <r>
      <rPr>
        <b/>
        <sz val="12"/>
        <color indexed="30"/>
        <rFont val="Calibri"/>
        <family val="2"/>
      </rPr>
      <t xml:space="preserve"> proprietary chemical water proofing system </t>
    </r>
    <r>
      <rPr>
        <sz val="12"/>
        <color indexed="8"/>
        <rFont val="Calibri"/>
        <family val="2"/>
      </rPr>
      <t xml:space="preserve">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t>
    </r>
    <r>
      <rPr>
        <b/>
        <sz val="12"/>
        <color indexed="8"/>
        <rFont val="Calibri"/>
        <family val="2"/>
      </rPr>
      <t>MAKE: WPM 002-AROEX ENDURA. CONTRCTING HAS TO FOLLOW THE DETAILED METHODOLOGY OF THE MANUFCATURERS INSTRUCTION. ONLY FOR WET AREA.</t>
    </r>
  </si>
  <si>
    <r>
      <t>Providing and laying</t>
    </r>
    <r>
      <rPr>
        <b/>
        <sz val="12"/>
        <color indexed="30"/>
        <rFont val="Calibri"/>
        <family val="2"/>
      </rPr>
      <t xml:space="preserve"> proprietary chemical water proofing system </t>
    </r>
    <r>
      <rPr>
        <sz val="12"/>
        <color indexed="8"/>
        <rFont val="Calibri"/>
        <family val="2"/>
      </rPr>
      <t xml:space="preserve">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t>
    </r>
    <r>
      <rPr>
        <b/>
        <sz val="12"/>
        <color indexed="8"/>
        <rFont val="Calibri"/>
        <family val="2"/>
      </rPr>
      <t>MAKE: WPM 002-AROEX ENDURA. CONTRCTING HAS TO FOLLOW THE DETAILED METHODOLOGY OF THE MANUFCATURER"S INSTRUCTION. ONLY FOR WET AREA.</t>
    </r>
  </si>
  <si>
    <r>
      <t xml:space="preserve">Filling light weight block bats </t>
    </r>
    <r>
      <rPr>
        <b/>
        <sz val="12"/>
        <color indexed="8"/>
        <rFont val="Calibri"/>
        <family val="2"/>
      </rPr>
      <t>(50 mm thick)</t>
    </r>
  </si>
  <si>
    <r>
      <t xml:space="preserve">Providing and </t>
    </r>
    <r>
      <rPr>
        <b/>
        <sz val="12"/>
        <color indexed="30"/>
        <rFont val="Calibri"/>
        <family val="2"/>
      </rPr>
      <t xml:space="preserve">filling light weight block bats 40-60mm mm thick </t>
    </r>
    <r>
      <rPr>
        <sz val="12"/>
        <color indexed="8"/>
        <rFont val="Calibri"/>
        <family val="2"/>
      </rPr>
      <t xml:space="preserve">with cement mortar mixed in ratio 1:3:6 (1 cement : 3 sand : 6 block bats) including mixing of water proofing compound 4 % by weight of cement to sunk portions of toilets, deck etc. complete to the entire satisfaction of the PM. Further surfaces shall be screeded with (1:1.5:3) cement concrete mix with 4% by weight of cement approved waterproofing compound about 20-30mm thick and finished smooth or ready to receive finish material as specified. Care shall be taken prior to filling all pipes passing through sunk portion are pressure tested by maintaining pressure for 24 hours and junctions of pipes passing through walls, slabs are well grouted and sealed. This shall be tested by ponding water for 100mm thickness and maintaining for 72 hours. </t>
    </r>
    <r>
      <rPr>
        <b/>
        <sz val="12"/>
        <color indexed="8"/>
        <rFont val="Calibri"/>
        <family val="2"/>
      </rPr>
      <t>FOH AREA.</t>
    </r>
  </si>
  <si>
    <r>
      <t xml:space="preserve">Providing and </t>
    </r>
    <r>
      <rPr>
        <b/>
        <sz val="12"/>
        <color indexed="30"/>
        <rFont val="Calibri"/>
        <family val="2"/>
      </rPr>
      <t xml:space="preserve">filling brick bats coba 150mm thick) </t>
    </r>
    <r>
      <rPr>
        <sz val="12"/>
        <color indexed="8"/>
        <rFont val="Calibri"/>
        <family val="2"/>
      </rPr>
      <t xml:space="preserve">with cement mortar mixed in ratio 1:3:6 (1 cement : 3 sand : 6 block bats) including mixing of water proofing compound 4 % by weight of cement to sunk portions of toilets, deck etc. complete to the entire satisfaction of the PM. Further surfaces shall be screeded with (1:1.5:3) cement concrete mix with 4% by weight of cement approved waterproofing compound about 20-30mm thick and finished smooth or ready to receive finish material as specified. Care shall be taken prior to filling all pipes passing through sunk portion are pressure tested by maintaining pressure for 24 hours and junctions of pipes passing through walls, slabs are well grouted and sealed. This shall be tested by ponding water for 100mm thickness and maintaining for 72 hours. </t>
    </r>
    <r>
      <rPr>
        <b/>
        <sz val="12"/>
        <color indexed="8"/>
        <rFont val="Calibri"/>
        <family val="2"/>
      </rPr>
      <t>WITH LIGHT WEIGHT SIPOREX BLOCK.</t>
    </r>
  </si>
  <si>
    <r>
      <rPr>
        <b/>
        <sz val="12"/>
        <color indexed="30"/>
        <rFont val="Calibri"/>
        <family val="2"/>
      </rPr>
      <t>Membrane protected by 18/20mm thick water proof screed in CM mix rati</t>
    </r>
    <r>
      <rPr>
        <sz val="12"/>
        <color indexed="8"/>
        <rFont val="Calibri"/>
        <family val="2"/>
      </rPr>
      <t xml:space="preserve">o (1:4) spread over entire terrace area and finished to receive Architectural finish. Walls plastered with 12 mm thick CM 1:4. Work to include adding Polypropylene Fibermesh fibres with Microban to mortar in proportion recommended by the manufacturer with use of approved products and work carried out as per approved shop drawings, instructions and specifications of the manufacturer of product. Also include required preparation of the surface, etc. testing by pounding water for 72 hours and giving guarantee for 10 years on Rs.100/- Stamp paper in approved proforma. </t>
    </r>
    <r>
      <rPr>
        <b/>
        <sz val="12"/>
        <color indexed="8"/>
        <rFont val="Calibri"/>
        <family val="2"/>
      </rPr>
      <t>FOR WET AREA.</t>
    </r>
  </si>
  <si>
    <r>
      <t xml:space="preserve">for 150mm thick concrete block masonry </t>
    </r>
    <r>
      <rPr>
        <b/>
        <sz val="12"/>
        <color indexed="8"/>
        <rFont val="Calibri"/>
        <family val="2"/>
      </rPr>
      <t>(UPTO TRUE CEILING LEVEL OF 6000MM HEIGHT)</t>
    </r>
  </si>
  <si>
    <r>
      <t xml:space="preserve">for 100mm thick concrete block masonry </t>
    </r>
    <r>
      <rPr>
        <b/>
        <sz val="12"/>
        <color indexed="8"/>
        <rFont val="Calibri"/>
        <family val="2"/>
      </rPr>
      <t>(UPTO 865MM HEIGHT)</t>
    </r>
  </si>
  <si>
    <r>
      <t xml:space="preserve">Providing and constructing </t>
    </r>
    <r>
      <rPr>
        <b/>
        <sz val="12"/>
        <color indexed="30"/>
        <rFont val="Calibri"/>
        <family val="2"/>
      </rPr>
      <t>Brick masonry chambers</t>
    </r>
    <r>
      <rPr>
        <sz val="12"/>
        <rFont val="Calibri"/>
        <family val="2"/>
      </rPr>
      <t xml:space="preserve"> with C.M. 1:4, 600mm </t>
    </r>
    <r>
      <rPr>
        <b/>
        <sz val="12"/>
        <color indexed="30"/>
        <rFont val="Calibri"/>
        <family val="2"/>
      </rPr>
      <t xml:space="preserve">heavy duty D.I. cover </t>
    </r>
    <r>
      <rPr>
        <sz val="12"/>
        <rFont val="Calibri"/>
        <family val="2"/>
      </rPr>
      <t xml:space="preserve">each including necessary scaffolding, finishing, curing etc. complete. with good quality bricks as directed by Engineer-In-Charge. </t>
    </r>
  </si>
  <si>
    <r>
      <rPr>
        <b/>
        <sz val="12"/>
        <rFont val="Calibri"/>
        <family val="2"/>
      </rPr>
      <t xml:space="preserve">700 x 400 x 150mm D </t>
    </r>
    <r>
      <rPr>
        <sz val="12"/>
        <rFont val="Calibri"/>
        <family val="2"/>
      </rPr>
      <t>avg. depth(for effluent drain)</t>
    </r>
  </si>
  <si>
    <r>
      <rPr>
        <b/>
        <sz val="12"/>
        <rFont val="Calibri"/>
        <family val="2"/>
      </rPr>
      <t>400 x 400 x 150mm D</t>
    </r>
    <r>
      <rPr>
        <sz val="12"/>
        <rFont val="Calibri"/>
        <family val="2"/>
      </rPr>
      <t xml:space="preserve"> avg. depth(for effluent drain)</t>
    </r>
  </si>
  <si>
    <r>
      <t xml:space="preserve"> CP128;P&amp;L  </t>
    </r>
    <r>
      <rPr>
        <b/>
        <sz val="12"/>
        <color indexed="30"/>
        <rFont val="Calibri"/>
        <family val="2"/>
      </rPr>
      <t>Kota Strip in Ramp,-100mm</t>
    </r>
    <r>
      <rPr>
        <sz val="12"/>
        <color indexed="8"/>
        <rFont val="Calibri"/>
        <family val="2"/>
      </rPr>
      <t>.wide Providing  and fixing  20-25mm thick 150mm wide Kota stone strip in ramp, including cost of 20-30mm thick cement bedding, mirror polishing, making V-Grooves, matching colour pigments in joints etc. complete as directed by Engineer-in-charge.</t>
    </r>
  </si>
  <si>
    <r>
      <t xml:space="preserve">Providing and laying  Vitrified tiles </t>
    </r>
    <r>
      <rPr>
        <sz val="12"/>
        <rFont val="Calibri"/>
        <family val="2"/>
      </rPr>
      <t>as specified below conforming to I.S.15622-2006 with water absorbtion less than 0.08% for flooring of an approved, quality, make and pattern /design for flooring including cement mortar bedding of 25 mm thick in 1:4 proportion, cutting, levelling, jointing, filling the joints by neat cement slurry or approved colour grout, curing, finishing etc. complete as directed by Engineer In Charge</t>
    </r>
  </si>
  <si>
    <r>
      <rPr>
        <b/>
        <sz val="12"/>
        <color indexed="30"/>
        <rFont val="Calibri"/>
        <family val="2"/>
      </rPr>
      <t>Anti Skid Vitrified Tile</t>
    </r>
    <r>
      <rPr>
        <sz val="12"/>
        <color indexed="8"/>
        <rFont val="Calibri"/>
        <family val="2"/>
      </rPr>
      <t xml:space="preserve"> Flooring 600 x 600mm  </t>
    </r>
    <r>
      <rPr>
        <b/>
        <sz val="12"/>
        <color indexed="8"/>
        <rFont val="Calibri"/>
        <family val="2"/>
      </rPr>
      <t>(Off white tiles, Basic Cost INR. 538.00/SM). It is for backing for the engineering wooden flooring ata FOH area.</t>
    </r>
  </si>
  <si>
    <r>
      <rPr>
        <b/>
        <sz val="12"/>
        <color indexed="30"/>
        <rFont val="Calibri"/>
        <family val="2"/>
      </rPr>
      <t>Anti Skid Vitrified Tile</t>
    </r>
    <r>
      <rPr>
        <sz val="12"/>
        <color indexed="8"/>
        <rFont val="Calibri"/>
        <family val="2"/>
      </rPr>
      <t xml:space="preserve"> Flooring 600 x 600mm </t>
    </r>
    <r>
      <rPr>
        <b/>
        <sz val="12"/>
        <color indexed="8"/>
        <rFont val="Calibri"/>
        <family val="2"/>
      </rPr>
      <t>(VALOR PIZARRA GREY, Somany make, Basic Cost INR. 968.00/SM). It is FOH area + POS Section.</t>
    </r>
  </si>
  <si>
    <r>
      <t xml:space="preserve">Providing and fixing vitrified tiles </t>
    </r>
    <r>
      <rPr>
        <sz val="12"/>
        <rFont val="Calibri"/>
        <family val="2"/>
      </rPr>
      <t>as specified below conforming to I.S. 15622-2006 of approved quality</t>
    </r>
    <r>
      <rPr>
        <b/>
        <sz val="12"/>
        <rFont val="Calibri"/>
        <family val="2"/>
      </rPr>
      <t xml:space="preserve">, </t>
    </r>
    <r>
      <rPr>
        <b/>
        <sz val="12"/>
        <color indexed="30"/>
        <rFont val="Calibri"/>
        <family val="2"/>
      </rPr>
      <t>pattern and colour for flush/projected skirting / riser</t>
    </r>
    <r>
      <rPr>
        <sz val="12"/>
        <rFont val="Calibri"/>
        <family val="2"/>
      </rPr>
      <t xml:space="preserve"> including preparing the surface and levelling in the desired line, backing of 20 thk. cement mortar in proportion 1:3, square cut top edge or chamfered top edge in cement mortar 1:3,cement float, machine cutting, levelling, jointing, filling
the joints with neat cement slurry or pigments mixed with cement, finishing, curing etc. complete as directed by Engineer in charge.</t>
    </r>
  </si>
  <si>
    <r>
      <t xml:space="preserve">antiskid / matt vitrified tiles for height up to </t>
    </r>
    <r>
      <rPr>
        <b/>
        <sz val="12"/>
        <color indexed="8"/>
        <rFont val="Calibri"/>
        <family val="2"/>
      </rPr>
      <t>100mm of 10mm Thk</t>
    </r>
    <r>
      <rPr>
        <sz val="12"/>
        <color indexed="8"/>
        <rFont val="Calibri"/>
        <family val="2"/>
      </rPr>
      <t xml:space="preserve"> (</t>
    </r>
    <r>
      <rPr>
        <b/>
        <sz val="12"/>
        <color indexed="8"/>
        <rFont val="Calibri"/>
        <family val="2"/>
      </rPr>
      <t xml:space="preserve">Basic Cost INR. </t>
    </r>
    <r>
      <rPr>
        <b/>
        <sz val="12"/>
        <color indexed="10"/>
        <rFont val="Calibri"/>
        <family val="2"/>
      </rPr>
      <t>600.00/SM</t>
    </r>
    <r>
      <rPr>
        <b/>
        <sz val="12"/>
        <color indexed="8"/>
        <rFont val="Calibri"/>
        <family val="2"/>
      </rPr>
      <t>)</t>
    </r>
  </si>
  <si>
    <r>
      <rPr>
        <sz val="12"/>
        <color indexed="8"/>
        <rFont val="Calibri"/>
        <family val="2"/>
      </rPr>
      <t>Providing and Fixing</t>
    </r>
    <r>
      <rPr>
        <b/>
        <sz val="12"/>
        <color indexed="8"/>
        <rFont val="Calibri"/>
        <family val="2"/>
      </rPr>
      <t xml:space="preserve">  </t>
    </r>
    <r>
      <rPr>
        <b/>
        <sz val="12"/>
        <color indexed="30"/>
        <rFont val="Calibri"/>
        <family val="2"/>
      </rPr>
      <t>150 mm wide granite strips</t>
    </r>
    <r>
      <rPr>
        <b/>
        <sz val="12"/>
        <color indexed="8"/>
        <rFont val="Calibri"/>
        <family val="2"/>
      </rPr>
      <t xml:space="preserve"> </t>
    </r>
    <r>
      <rPr>
        <sz val="12"/>
        <color indexed="8"/>
        <rFont val="Calibri"/>
        <family val="2"/>
      </rPr>
      <t>on sloping portions  of entrance  I ramps etc. using 19mm thk  prepolished  jet  black granite  on mortar   bed (CM -1:4) with  neat cement  paste in overlapping  fashion  as per drawing    so as to achieve the antis kid effect  and to the complete satisfaction    of engineer  in charge.</t>
    </r>
  </si>
  <si>
    <r>
      <rPr>
        <b/>
        <sz val="12"/>
        <color indexed="30"/>
        <rFont val="Calibri"/>
        <family val="2"/>
      </rPr>
      <t>Laying Engineering Wooden flooring with 2mm thick PU foam</t>
    </r>
    <r>
      <rPr>
        <sz val="12"/>
        <color indexed="8"/>
        <rFont val="Calibri"/>
        <family val="2"/>
      </rPr>
      <t xml:space="preserve"> underlay and adhesive of approved make as specified, at all levels and locations including shifting of materials from stores to work location, with new test method,  including cleaning,  treating batten prior to fixing and making groove/joint around edges as specified in drawing and by the manufacturer etc. all as detailed in technical specification, drawings and that of approved flooring manufacturer complete etc. to entire satisfaction of the PM. </t>
    </r>
    <r>
      <rPr>
        <b/>
        <sz val="12"/>
        <color indexed="8"/>
        <rFont val="Calibri"/>
        <family val="2"/>
      </rPr>
      <t xml:space="preserve">BASIC COST OF THE ENGINEERING WOODEN FLOORING INR. </t>
    </r>
    <r>
      <rPr>
        <b/>
        <sz val="12"/>
        <color indexed="10"/>
        <rFont val="Calibri"/>
        <family val="2"/>
      </rPr>
      <t>4300.00/SM</t>
    </r>
    <r>
      <rPr>
        <b/>
        <sz val="12"/>
        <color indexed="8"/>
        <rFont val="Calibri"/>
        <family val="2"/>
      </rPr>
      <t>. FLOORING TO BE LAID AS PER THE GIVEN HERRINGEBONE PATTERN IN THE DRAWINGS.</t>
    </r>
  </si>
  <si>
    <r>
      <t xml:space="preserve">Providing &amp; fixing  </t>
    </r>
    <r>
      <rPr>
        <b/>
        <sz val="12"/>
        <color indexed="30"/>
        <rFont val="Calibri"/>
        <family val="2"/>
      </rPr>
      <t>SS black coating finished skirting 100mm height &amp; 1mm thickness with 6mm edge bending</t>
    </r>
    <r>
      <rPr>
        <sz val="12"/>
        <rFont val="Calibri"/>
        <family val="2"/>
      </rPr>
      <t xml:space="preserve"> approved machine cut, as detailed in drawing and to the entire satisfaction of Engineer-In-Charge.</t>
    </r>
  </si>
  <si>
    <r>
      <t xml:space="preserve">P&amp;L of </t>
    </r>
    <r>
      <rPr>
        <b/>
        <sz val="12"/>
        <rFont val="Calibri"/>
        <family val="2"/>
      </rPr>
      <t xml:space="preserve">6mm thick Commercial Plywood with base clear plastic and 4mm thick hollow PVC Sheet. </t>
    </r>
    <r>
      <rPr>
        <sz val="12"/>
        <rFont val="Calibri"/>
        <family val="2"/>
      </rPr>
      <t xml:space="preserve">Protection to the tiles flooring / others soft flooring with 50 micron plastic sheet and 4mm thick hollow spaced floor protection sheet and then 6mm thick commercial plywood to be laid over the PVC sheet. All the joints to be covered with 50mm width brown tape. After competition of all Interiors works the same has to be removed from the floor with proper cleaning of the flooring &amp; debris' to be removed from the compound. Complete as per site engineer's instruction. </t>
    </r>
  </si>
  <si>
    <r>
      <t>P&amp;F of</t>
    </r>
    <r>
      <rPr>
        <b/>
        <sz val="12"/>
        <rFont val="Calibri"/>
        <family val="2"/>
      </rPr>
      <t xml:space="preserve"> Single Leaf Door with door frame at the back entrance to the kitchen,</t>
    </r>
    <r>
      <rPr>
        <sz val="12"/>
        <rFont val="Calibri"/>
        <family val="2"/>
      </rPr>
      <t xml:space="preserve"> over all size 1000mm x 2400mm, the back entrance to the kitchen. Using 50mm thick readymade fireproof block board shutter (selected &amp; approved make, fire retardant bwr grade). Both the surfaces and edges of the door to be finished with 1mm thick laminate (basic cost INR. 1345.00 / SM). Rate inclusive of all hardware fittings like- heavy duty ball bearing butt hinges (code:9268610 - Hettich make), 300mm ht. x 25 mm dia SS 'H' handle (Hettich make- 2310, code:9228560O /zone make - OGH-55-25X300MM SSS - H Type Handle / Equivalent make) on shutters, heavy duty SS door stopper (Hettich-code:9250600), single type dead lock, tower bolt, Open type door closure (Hettich make- Item code:9227816), all necessary hardware fittings, etc. (all the hardware fittings should be Hettich / Dorset / Dorma / Ozone make / Equivalent make and to be approved by architect / site engineer), including 8mm thick clear glass vision panel (300mm L x 500mm H) to be fixed with the wooden beading and to be finished in said in polish. Having 304 grade 900mm height x 2mm thick SS Matte hairline finished kick plate on the both surfaces of the shutter. With doorframe out of 200mm W x 60mm thickness made out of approved quality, chemically treated, Kiln-seasoned, antitermite treated approved quality red oak / ash wood with shaped, grooved, metered joint arrangement, moldings, rebates, including use of approved water repellent adhesive, GI screws, pins, etc. all exposed surfaces to be melamine polished in approved colour and shade, surfaces of frame in contact with masonry / concrete surfaces shall be painted with one coat of hot bitumen of approved quality, 3 nos. GI holdfast (split and 225 x 75 x 2 mm thick) / bolts on each side of frame well-grouted with cement concrete mix in  a ratio of 1:2:4 (1 cement : 2 sand : 4 aggregate), etc., at all levels and locations, complete to the entire satisfaction of the PM.Complete as per architectural detail drawing &amp; site engineer's instruction. Size: 1050mm L x 2400mm H x 1 no.</t>
    </r>
  </si>
  <si>
    <r>
      <t>P&amp;F of</t>
    </r>
    <r>
      <rPr>
        <b/>
        <sz val="12"/>
        <rFont val="Calibri"/>
        <family val="2"/>
      </rPr>
      <t xml:space="preserve"> Single Leaf Door with door frame at the divider to the display kitchen and prep. section,</t>
    </r>
    <r>
      <rPr>
        <sz val="12"/>
        <rFont val="Calibri"/>
        <family val="2"/>
      </rPr>
      <t xml:space="preserve"> over all size 1000mm x 2400mm, the back entrance to the kitchen. Using 50mm thick readymade fireproof block board shutter (selected &amp; approved make, fire retardant bwr grade). Back of the surfaces and edges of the door to be finished with 1mm thick laminate (basic cost INR. 1345.00 / SM) and front surfaces to be finished with 4mm thick selected and approved make veneer as per the detailed patterns (Basic rate INR. 1614.00/SM). All the veneer and wooden surfaces to be finished in 2 Hrs. fire rated PU polish. Rate inclusive of all hardware fittings like- heavy duty ball bearing butt hinges (code:9268610 - Hettich make), 300mm ht. x 25 mm dia SS 'H' handle (Hettich make- 2310, code:9228560O /zone make - OGH-55-25X300MM SSS - H Type Handle / Equivalent make) on shutters, heavy duty SS door stopper (Hettich-code:9250600), single type dead lock, tower bolt, Open type door closure (Hettich make- Item code:9227816), all necessary hardware fittings, etc. (all the hardware fittings should be Hettich / Dorset / Dorma / Ozone make / Equivalent make and to be approved by architect / site engineer), including 8mm thick clear glass vision panel (300mm L x 500mm H) to be fixed with the wooden beading and to be finished in said polish. Having 304 grade 900mm height x 2mm thick SS Matte hairline finished kick plate on the both surfaces of the shutter. With doorframe out of 200mm W x 60mm thickness made out of approved quality, chemically treated, Kiln-seasoned, antitermite treated approved quality red oak / ash wood with shaped, grooved, metered joint arrangement, moldings, rebates, including use of approved water repellent adhesive, GI screws, pins, etc. all exposed surfaces to be melamine polished in approved colour and shade, surfaces of frame in contact with masonry / concrete surfaces shall be painted with one coat of hot bitumen of approved quality, 3 nos. GI holdfast (split and 225 x 75 x 2 mm thick) / bolts on each side of frame well-grouted with cement concrete mix in  a ratio of 1:2:4 (1 cement : 2 sand : 4 aggregate), etc., at all levels and locations, complete to the entire satisfaction of the PM.Complete as per architectural detail drawing &amp; site engineer's instruction. Size: 950mm L x 2200mm H x 1 no..</t>
    </r>
  </si>
  <si>
    <r>
      <t xml:space="preserve">P&amp;A of </t>
    </r>
    <r>
      <rPr>
        <b/>
        <sz val="12"/>
        <rFont val="Calibri"/>
        <family val="2"/>
      </rPr>
      <t>Matte Velvet Touch Fire Retardant Paint</t>
    </r>
    <r>
      <rPr>
        <sz val="12"/>
        <rFont val="Calibri"/>
        <family val="2"/>
      </rPr>
      <t xml:space="preserve"> (Apcolite Premium Matte - Royal Ivory 0331-Asian Paint / equivalent) on Birla Putty / POP Punning finished walls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 oil wall putty and ensure that the surface is uniformly smooth by sanding, after putty work. One liberal coat of deco prime wall primer (solvent thinned) is recommended on puttied areas before applying the top coat. The primer should be allowed to dry for 10 to 12 hours</t>
    </r>
    <r>
      <rPr>
        <b/>
        <sz val="12"/>
        <rFont val="Calibri"/>
        <family val="2"/>
      </rPr>
      <t>,</t>
    </r>
    <r>
      <rPr>
        <sz val="12"/>
        <rFont val="Calibri"/>
        <family val="2"/>
      </rPr>
      <t xml:space="preserve">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&amp; site engineer's instruction. </t>
    </r>
    <r>
      <rPr>
        <b/>
        <sz val="12"/>
        <rFont val="Calibri"/>
        <family val="2"/>
      </rPr>
      <t>It is up to 4000mm height walls.</t>
    </r>
  </si>
  <si>
    <r>
      <t xml:space="preserve">P&amp;A of </t>
    </r>
    <r>
      <rPr>
        <b/>
        <sz val="12"/>
        <rFont val="Calibri"/>
        <family val="2"/>
      </rPr>
      <t>Fire Retardant Acrylic Paint</t>
    </r>
    <r>
      <rPr>
        <sz val="12"/>
        <rFont val="Calibri"/>
        <family val="2"/>
      </rPr>
      <t xml:space="preserve"> (Ivory 0331-Asian Paint / Equivalent) on Gypboard finished false ceiling with removing loose particles and paint flakes, scraping with sandpaper to ensure that the surface is dry and free from dust, dirt or grease. Apply a coat of wall primer, using deco prime primer on the surfaces with fill and level the minor undulations of true ceiling by applying Asian paint wall putty and ensure that the surface is uniformly smooth by sanding, after putty work. One liberal coat of deco prime wall primer (solvent thinned) is recommended on puttied areas before applying the top coat. The primer should be allowed to dry for 6 to 8 hours</t>
    </r>
    <r>
      <rPr>
        <b/>
        <sz val="12"/>
        <rFont val="Calibri"/>
        <family val="2"/>
      </rPr>
      <t>,</t>
    </r>
    <r>
      <rPr>
        <sz val="12"/>
        <rFont val="Calibri"/>
        <family val="2"/>
      </rPr>
      <t xml:space="preserve"> there after painting the surface in two finishing coats over base primer coat to achieve even finish. Allow the first coat to dry completely for a minimum of 6 to 8 hours. Once the first coat is dry, just rub the surface gently with sandpaper in order to remove the loose and small particles. After finishing the first coat, start applying the second coat of paint and leave the surface to dry completely for a minimum 6 to 8 hours. All these process and application to be done as per the manufactures' instruction with high quality tools to get the best quality of the paint finish. Complete up to the mark &amp; site engineer's instruction. </t>
    </r>
  </si>
  <si>
    <r>
      <t xml:space="preserve">Providing &amp; fixing Jindal Hindalco make </t>
    </r>
    <r>
      <rPr>
        <b/>
        <sz val="12"/>
        <color indexed="30"/>
        <rFont val="Calibri"/>
        <family val="2"/>
      </rPr>
      <t>Aluminium angle of size 38x38x2mm</t>
    </r>
    <r>
      <rPr>
        <sz val="12"/>
        <color indexed="8"/>
        <rFont val="Calibri"/>
        <family val="2"/>
      </rPr>
      <t xml:space="preserve">  and finished with 50 to 60-micron powder coating of approved colour. Aluminium angle to be pasted with hi bond epoxy adhesive, </t>
    </r>
    <r>
      <rPr>
        <b/>
        <sz val="12"/>
        <color indexed="30"/>
        <rFont val="Calibri"/>
        <family val="2"/>
      </rPr>
      <t>on the existing vitrified tile edge column edge as edge protection,</t>
    </r>
    <r>
      <rPr>
        <sz val="12"/>
        <color indexed="8"/>
        <rFont val="Calibri"/>
        <family val="2"/>
      </rPr>
      <t xml:space="preserve"> Edge gaps of the aluminium angle to be finished with clear silicon sealant after pasting. Work including all material, labour, tools, tackles, transportation, lead, lift,hardware,consumables etc. Complete as directed by EIC.
                </t>
    </r>
  </si>
  <si>
    <r>
      <t xml:space="preserve">Providing  &amp; Fixing  </t>
    </r>
    <r>
      <rPr>
        <b/>
        <sz val="12"/>
        <color indexed="30"/>
        <rFont val="Calibri"/>
        <family val="2"/>
      </rPr>
      <t xml:space="preserve">Laminated  sheet of 1.0 mm thk. </t>
    </r>
    <r>
      <rPr>
        <sz val="12"/>
        <rFont val="Calibri"/>
        <family val="2"/>
      </rPr>
      <t>of approved  shade and brand such as sun mica/ Formica  /decolam or any other equivalent quality for the places such as table top wooden partition, doors, etc. complete. As directed by the Engineer  in charge.</t>
    </r>
  </si>
  <si>
    <r>
      <t xml:space="preserve">Providing and erecting </t>
    </r>
    <r>
      <rPr>
        <b/>
        <sz val="12"/>
        <color indexed="30"/>
        <rFont val="Calibri"/>
        <family val="2"/>
      </rPr>
      <t xml:space="preserve">Temporary Flex for Cordoning of area </t>
    </r>
    <r>
      <rPr>
        <sz val="12"/>
        <rFont val="Calibri"/>
        <family val="2"/>
      </rPr>
      <t xml:space="preserve">by using wooden framework of hard wood of size 50mm x 50mm at spacing of 1200mm centre to centre, both horizontally and vertically, for height upto 3.5 mts, with one face covered with Chinese flex sheet, double skinned, 10 ounce thick  Media, Print Medium solvent printing, fixed by use of approved adhesive, etc. complete. The </t>
    </r>
    <r>
      <rPr>
        <sz val="12"/>
        <color indexed="30"/>
        <rFont val="Calibri"/>
        <family val="2"/>
      </rPr>
      <t xml:space="preserve">Artwork for  printing </t>
    </r>
    <r>
      <rPr>
        <sz val="12"/>
        <rFont val="Calibri"/>
        <family val="2"/>
      </rPr>
      <t>will be given by Engineer-In-Charge.</t>
    </r>
  </si>
  <si>
    <r>
      <t xml:space="preserve">P&amp;F of </t>
    </r>
    <r>
      <rPr>
        <b/>
        <sz val="12"/>
        <rFont val="Calibri"/>
        <family val="2"/>
      </rPr>
      <t>Front POS Counter</t>
    </r>
    <r>
      <rPr>
        <sz val="12"/>
        <rFont val="Calibri"/>
        <family val="2"/>
      </rPr>
      <t xml:space="preserve"> with 19mm thick plywood structure and 25mm thick top (fire retardant plywood, Archid / Kenwood make with pesticide treatment). Counter's top and internal edge of 38mm thick to be finished with 12mm thick Corian (Cloud W002-HiMac, LG Make) with complete buffing / polish up to the mark. Inside of the unit to be finished 1mm thick laminate (Formica / Heritage make, basic rate INR. 1325.00 / Sheet). Counter will be having five nos. of compartments. Two of the compartments (of 600mm width) will be having one no. of open space for cash machine provision, one no. of drawer with necessary draw compartment, one no. of open able shutter. And other three of the compartments will be having open space with one no. of wooden shelves (in 19mm thick plywood)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3055mm L  x 900mm D x  950mm H x 1 no.</t>
    </r>
  </si>
  <si>
    <r>
      <t xml:space="preserve">P&amp;F of </t>
    </r>
    <r>
      <rPr>
        <b/>
        <sz val="12"/>
        <rFont val="Calibri"/>
        <family val="2"/>
      </rPr>
      <t>Front POS Counter</t>
    </r>
    <r>
      <rPr>
        <sz val="12"/>
        <rFont val="Calibri"/>
        <family val="2"/>
      </rPr>
      <t xml:space="preserve"> with 19mm thick plywood structure and 25mm thick top (fire retardant plywood, Archid / Kenwood make with pesticide treatment). Counter's top and internal edge of 38mm thick to be finished with 12mm thick Corian (Cloud W002-HiMac, LG Make) with complete buffing / polish up to the mark. Inside of the unit to be finished 1mm thick laminate (Formica / Heritage make, basic rate INR. 1325.00 / Sheet). Counter will be having five nos. of compartments. One of the compartments (of 600mm width) will be having one no. of open space for cash machine provision, one no. of drawer with necessary draw compartment, one no. of open able shutter. Two of the compartments will be having open space with one no. of wooden shelves (in 19mm thick plywood) on working side of the unit. And other two of the compartments will be having open space for kitchen equipment to place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5325mm L  x 900mm D x  950mm H x 1 no.</t>
    </r>
  </si>
  <si>
    <r>
      <t xml:space="preserve">P&amp;F of </t>
    </r>
    <r>
      <rPr>
        <b/>
        <sz val="12"/>
        <rFont val="Calibri"/>
        <family val="2"/>
      </rPr>
      <t>Front Counter</t>
    </r>
    <r>
      <rPr>
        <sz val="12"/>
        <rFont val="Calibri"/>
        <family val="2"/>
      </rPr>
      <t xml:space="preserve"> with 19mm thick plywood structure and 25mm thick top (fire retardant plywood, Archid / Kenwood make with pesticide treatment). Counter's top and internal edge of 38mm thick to be finished with 12mm thick Corian (Cloud W002-HiMac, LG Make) with complete buffing / polish up to the mark. Inside of the unit to be finished 1mm thick laminate (Formica / Heritage make, basic rate INR. 1325.00 / Sheet). Counter will be having two nos. of compartments. Both of the compartments will be having open space for kitchen equipment to place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2085mm L  x 900mm D x  950mm H x 1 no.</t>
    </r>
  </si>
  <si>
    <r>
      <t xml:space="preserve">P&amp;F of </t>
    </r>
    <r>
      <rPr>
        <b/>
        <sz val="12"/>
        <rFont val="Calibri"/>
        <family val="2"/>
      </rPr>
      <t>Impulse Rack</t>
    </r>
    <r>
      <rPr>
        <sz val="12"/>
        <rFont val="Calibri"/>
        <family val="2"/>
      </rPr>
      <t xml:space="preserve"> with 12mm thick plywood structure (fire retardant plywood, Archid / Kenwood make with pesticide treatment), all surfaces of the impulse rack to be finished with pu paint finish (machine spray) up to the mark, having provision of the two compartment as shown in detail. Rate including all necessary hardware fittings (branded make). Complete as per architectural detail drawing &amp; site engineer's instruction. Size: 900mm L x 30mm H x 300mm D x 3 nos. At the front counter.</t>
    </r>
  </si>
  <si>
    <r>
      <t xml:space="preserve">P&amp;F of </t>
    </r>
    <r>
      <rPr>
        <b/>
        <sz val="12"/>
        <rFont val="Calibri"/>
        <family val="2"/>
      </rPr>
      <t>Glass Rack with MS Framing in PU Paint finish,</t>
    </r>
    <r>
      <rPr>
        <sz val="12"/>
        <rFont val="Calibri"/>
        <family val="2"/>
      </rPr>
      <t xml:space="preserve"> with 25mm x 25mm x 1.35mm thick bright MS tube framing as per the detailed drawings. MS framing to be treated with antirust red oxide metal primer with selected and approved fire rated and to be finished with metal PU Paint in 2 Hrs. fire rated. Top, front verticals and all the required dividers with 12mm thick toughened fire rated clear glass as per the detailed drawings. Rate including ms welding works with necessary fire protection, all necessary hardware fittings to install the framing, including all necessary supports from the counter / connecting supports, etc. as per site conditions, cut out for services requirements. Complete as per architectural detail drawing &amp; site engineer's instruction. Size: (3055+5322+2085)mm L x 300mm W x 250mm H. At the front counter area.</t>
    </r>
  </si>
  <si>
    <r>
      <t xml:space="preserve">P&amp;F of </t>
    </r>
    <r>
      <rPr>
        <b/>
        <sz val="12"/>
        <rFont val="Calibri"/>
        <family val="2"/>
      </rPr>
      <t>MS 'L' edge guard in PU Paint finish,</t>
    </r>
    <r>
      <rPr>
        <sz val="12"/>
        <rFont val="Calibri"/>
        <family val="2"/>
      </rPr>
      <t xml:space="preserve"> with 25mm x 25mm x 1.35mm thick bright MS 'L' angle as to be installed with adhesive / screwing system per the detailed drawings to the front surfaces of the front counter. MS 'L' to be treated with antirust red oxide metal primer with selected and approved fire rated and to be finished with metal PU Paint in 2 Hrs. fire rated. Rate including ms welding works with necessary fire protection, all necessary hardware fittings to install the framing, including all necessary supports from the counter / connecting supports, etc. as per site conditions, cut out for services requirements. Complete as per architectural detail drawing &amp; site engineer's instruction. Size: (3055+5322+2085+950+950+950+950)mm L x 300mm W x 250mm H. At the front counter area.</t>
    </r>
  </si>
  <si>
    <r>
      <t xml:space="preserve">P&amp;F of </t>
    </r>
    <r>
      <rPr>
        <b/>
        <sz val="12"/>
        <rFont val="Calibri"/>
        <family val="2"/>
      </rPr>
      <t>Back Working Counter</t>
    </r>
    <r>
      <rPr>
        <sz val="12"/>
        <rFont val="Calibri"/>
        <family val="2"/>
      </rPr>
      <t xml:space="preserve"> with 19mm thick plywood structure and 25mm thick top (fire retardant plywood, Archid / Kenwood make with pesticide treatment). Counter's top and edge of 38mm thick to be finished with 12mm thick Corian (Cloud W002-HiMac, LG Make) with complete buffing / polish up to the mark. Inside of the unit to be finished 1mm thick laminate (Formica / Heritage make, basic rate INR. 1325.00 / Sheet). Counter will be having five nos. of compartments. Two of the compartments (of 510mm +555mm width) will be having  one no. of open able shutter and with one no. of wooden shelves (in 19mm thick plywood). One of the compartments (of 110mm width) will be having  two nos. of open able shutter and with one no. of wooden shelves (in 19mm thick plywood). And another two of the compartments (636mm + 1400mm width) will be having open space for kitchen equipment to place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4235mm L  x 750mm D x  950mm H x 1 no.</t>
    </r>
  </si>
  <si>
    <r>
      <t xml:space="preserve">P&amp;F of </t>
    </r>
    <r>
      <rPr>
        <b/>
        <sz val="12"/>
        <rFont val="Calibri"/>
        <family val="2"/>
      </rPr>
      <t>Back Working Counter</t>
    </r>
    <r>
      <rPr>
        <sz val="12"/>
        <rFont val="Calibri"/>
        <family val="2"/>
      </rPr>
      <t xml:space="preserve"> with 19mm thick plywood structure and 25mm thick top (fire retardant plywood, Archid / Kenwood make with pesticide treatment). Counter's top and edge of 38mm thick to be finished with 12mm thick Corian (Cloud W002-HiMac, LG Make) with complete buffing / polish up to the mark. Inside of the unit to be finished 1mm thick laminate (Formica / Heritage make, basic rate INR. 1325.00 / Sheet). Counter will be having two nos. of open able shutter and with one no. of wooden shelves (in 19mm thick plywood).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945mm L  x 750mm D x  950mm H x 1 no.</t>
    </r>
  </si>
  <si>
    <r>
      <t xml:space="preserve">P&amp;F of </t>
    </r>
    <r>
      <rPr>
        <b/>
        <sz val="12"/>
        <rFont val="Calibri"/>
        <family val="2"/>
      </rPr>
      <t>Back Working Counter</t>
    </r>
    <r>
      <rPr>
        <sz val="12"/>
        <rFont val="Calibri"/>
        <family val="2"/>
      </rPr>
      <t xml:space="preserve"> with 19mm thick plywood structure and 25mm thick top (fire retardant plywood, Archid / Kenwood make with pesticide treatment). Counter's top and edge of 38mm thick to be finished with 12mm thick Corian (Cloud W002-HiMac, LG Make) with complete buffing / polish up to the mark. Inside of the unit to be finished 1mm thick laminate (Formica / Heritage make, basic rate INR. 1325.00 / Sheet). Counter will be having two nos. of open able shutter and with one no. of wooden shelves (in 19mm thick plywood).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900mm L  x 750mm D x  950mm H x 1 no.</t>
    </r>
  </si>
  <si>
    <r>
      <t xml:space="preserve">P&amp;F of </t>
    </r>
    <r>
      <rPr>
        <b/>
        <sz val="12"/>
        <rFont val="Calibri"/>
        <family val="2"/>
      </rPr>
      <t>Back Working Counter</t>
    </r>
    <r>
      <rPr>
        <sz val="12"/>
        <rFont val="Calibri"/>
        <family val="2"/>
      </rPr>
      <t xml:space="preserve"> with 19mm thick plywood structure and 25mm thick top (fire retardant plywood, Archid / Kenwood make with pesticide treatment). Counter's top and edge of 38mm thick to be finished with 12mm thick Corian (Cloud W002-HiMac, LG Make) with complete buffing / polish up to the mark. Inside of the unit to be finished 1mm thick laminate (Formica / Heritage make, basic rate INR. 1325.00 / Sheet). Counter will be having will be having open space for kitchen equipment to place on working side of the unit. Includes 100mm ht. 1mm thick 304 grade SS (with selected and approved black coating finished) skirting from working side.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1295mm L  x 750mm D x  950mm H x 1 no.</t>
    </r>
  </si>
  <si>
    <r>
      <t xml:space="preserve">P&amp;F of </t>
    </r>
    <r>
      <rPr>
        <b/>
        <sz val="12"/>
        <rFont val="Calibri"/>
        <family val="2"/>
      </rPr>
      <t>Open Display Rack with MS Framing in PU Paint finish and Wooden Shelves in PU Polish,</t>
    </r>
    <r>
      <rPr>
        <sz val="12"/>
        <rFont val="Calibri"/>
        <family val="2"/>
      </rPr>
      <t xml:space="preserve"> with 25mm x 25mm x 1.35mm thick bright MS tube framing as per the detailed drawings. MS framing to be treated with antirust red oxide metal primer with selected and approved fire rated and to be finished with metal PU Paint in 2 Hrs. fire rated. With 1 no. of 30mm thick x 300mm width solid ash wooden shelves in 2 Hrs. fire rated PU polish. Rate including ms welding works with necessary fire protection, all necessary hardware fittings to install the framing, including all necessary supports from the counter / connecting supports, etc. as per site conditions, cut out for services requirements. Complete as per architectural detail drawing &amp; site engineer's instruction. Size: (950+600+825+4100)mm L x 375mm W x 400mm H. At the front counter area.</t>
    </r>
  </si>
  <si>
    <r>
      <t xml:space="preserve">P&amp;F of </t>
    </r>
    <r>
      <rPr>
        <b/>
        <sz val="12"/>
        <rFont val="Calibri"/>
        <family val="2"/>
      </rPr>
      <t>Overhead Storage with Menu Board Provision</t>
    </r>
    <r>
      <rPr>
        <sz val="12"/>
        <rFont val="Calibri"/>
        <family val="2"/>
      </rPr>
      <t xml:space="preserve"> with 19mm thick plywood structure (bwr fire retardant bwr grade plywood - Archid / Kenwood make with pesticide treatment). Counter will be having nine nos. of compartments. Each of the compartments will be having a single opening shutter with top opening (maruti hinges system) and one no. of wooden shelves (in 19mm thick plywood). All external and Internal surfaces of the unit to be finished 1mm thick laminate (Formica / Heritage make, basic rate INR. 1325.00 / Sheet). Unit's edges to be finished in 25mm x 25mm bright ms 'U' capping in black metal pu paint finish. Rate inclusive of all the necessary hardware fittings as required (like - heavy duty auto closing hinges, lock, grooves as handle / push magnet, SS wire managers, etc. branded make) &amp; necessary cut out for the services requirement. Complete as per architectural detail drawing &amp; site engineer's instruction. Size: (950+3500+4100)mm L  x 375mm D x  900mm H x 1 no.</t>
    </r>
  </si>
  <si>
    <r>
      <t xml:space="preserve">P&amp;F of </t>
    </r>
    <r>
      <rPr>
        <b/>
        <sz val="12"/>
        <rFont val="Calibri"/>
        <family val="2"/>
      </rPr>
      <t xml:space="preserve">Wooden Shelves, </t>
    </r>
    <r>
      <rPr>
        <sz val="12"/>
        <rFont val="Calibri"/>
        <family val="2"/>
      </rPr>
      <t>using 9mm thick plywood structure (fire retardant plywood, Archid / Kenwood make with pesticide treatment). Shelves to be installed with 25mm x 25mm wooden support within the existing wooden storage cabinet. Shelves top, bottom and edges of 50mm thick to be finished in selected and approved 1 mm thick laminate. Rate including all necessary hardware fittings to install the framing, cut out for services requirements. Complete as per architectural detail drawing &amp; site engineer's instruction. Size: 900mm L x 900mm D x 50mm thick x 5 nos. As per elevation FF, on the wooden paneling over the shaft.</t>
    </r>
  </si>
  <si>
    <r>
      <t xml:space="preserve">P&amp;F of </t>
    </r>
    <r>
      <rPr>
        <b/>
        <sz val="12"/>
        <rFont val="Calibri"/>
        <family val="2"/>
      </rPr>
      <t>Impulse Rack</t>
    </r>
    <r>
      <rPr>
        <sz val="12"/>
        <rFont val="Calibri"/>
        <family val="2"/>
      </rPr>
      <t xml:space="preserve"> with 15mm thick x 100mm width seasoned ash wood structure and bottom, with 4 nos of 38mm x 38mm thick wooden poles (with pesticide treatment), all surfaces of the impulse rack to be finished in 2 Hrs. fire rated PU polish. Rate including all necessary hardware fittings (branded make). Complete as per architectural detail drawing &amp; site engineer's instruction. Size: 750mm L x 375mm W x 375mm H x 3 nos. In front of Open Deck counter.</t>
    </r>
  </si>
  <si>
    <r>
      <t xml:space="preserve">P&amp;F of </t>
    </r>
    <r>
      <rPr>
        <b/>
        <sz val="12"/>
        <rFont val="Calibri"/>
        <family val="2"/>
      </rPr>
      <t>Glass Railing with MS &amp; Ash Wood Framing in PU Paint &amp; Polish finish,</t>
    </r>
    <r>
      <rPr>
        <sz val="12"/>
        <rFont val="Calibri"/>
        <family val="2"/>
      </rPr>
      <t xml:space="preserve"> with 25mm x 25mm x 1.35mm thick bright MS tube framing as per the detailed drawings, with seasoned ash wood of 100mm X 50mm thick skirting and 50mm x 50mm top. MS framing to be treated with antirust red oxide metal primer with selected and approved fire rated and to be finished with metal PU Paint in 2 Hrs. fire rated. Railing will be having 3 nos. of 12mm thick toughened fire rated clear glass as per the detailed drawings. Rate including ms welding works with necessary fire protection, all necessary hardware fittings to install the framing, including all necessary supports from the mother slab / floor / columns connecting supports, etc. as per site conditions, cut out for services requirements. Complete as per architectural detail drawing &amp; site engineer's instruction. Size: 5555mm L x 900mm H. At one of the front facades area.</t>
    </r>
  </si>
  <si>
    <r>
      <t xml:space="preserve">P&amp;F of </t>
    </r>
    <r>
      <rPr>
        <b/>
        <sz val="12"/>
        <rFont val="Calibri"/>
        <family val="2"/>
      </rPr>
      <t>Wooden Ledge with MS Framing in PU Paint &amp; Polish finish,</t>
    </r>
    <r>
      <rPr>
        <sz val="12"/>
        <rFont val="Calibri"/>
        <family val="2"/>
      </rPr>
      <t xml:space="preserve"> using 12mm thick plywood structure (fire retardant plywood, Archid / Kenwood make with pesticide treatment) with 25mm x 25mm x 1.35mm thick bright MS tube framing as per the detailed drawings. 450mm width top and both 50mm edges of the ledge to be finished with seasoned ash wood of 12mm thick x 100mm stripes finish. Bottom of the ledge to be finished in 1mm thick laminate. MS framing to be treated with antirust red oxide metal primer with selected and approved fire rated and to be finished with metal PU Paint in 2 Hrs. fire rated. Rate including ms welding works with necessary fire protection, all necessary hardware fittings to install the framing, including all necessary supports from the mother slab / floor / columns / railing connecting supports, etc. as per site conditions, cut out for services requirements. Complete as per architectural detail drawing &amp; site engineer's instruction. Size: 3300mm L x 450mm W x 50mm thick. At one of the front facades area.</t>
    </r>
  </si>
  <si>
    <r>
      <t xml:space="preserve">P&amp;F of </t>
    </r>
    <r>
      <rPr>
        <b/>
        <sz val="12"/>
        <rFont val="Calibri"/>
        <family val="2"/>
      </rPr>
      <t xml:space="preserve">Service Station </t>
    </r>
    <r>
      <rPr>
        <sz val="12"/>
        <rFont val="Calibri"/>
        <family val="2"/>
      </rPr>
      <t xml:space="preserve">with 19mm thick plywood structure (fire retardant plywood, Archid / Kenwood make with pesticide treatment). Counter's top and edges of 38mm thick to be finished with 12mm thick </t>
    </r>
    <r>
      <rPr>
        <sz val="12"/>
        <color indexed="10"/>
        <rFont val="Calibri"/>
        <family val="2"/>
      </rPr>
      <t>Corian (Cloud W002-HiMac, LG Make)</t>
    </r>
    <r>
      <rPr>
        <sz val="12"/>
        <rFont val="Calibri"/>
        <family val="2"/>
      </rPr>
      <t xml:space="preserve"> with complete buffing / polish up to the mark. Counter's all surfaces to be finished with 4mm thick selected and approved make veneer as per the detailed patterns (Basic rate INR. 1100.00/SM). All the veneer and wooden surfaces to be finished in 2 Hrs. fire rated PU polish. Inside of the unit to be finished 1mm thick laminate (Formica / Heritage make, basic rate INR. 1325.00 / Sheet). Counter will be having two nos. of open able shutter (in 19mm thick plywood with one nos. of 25mm thick adjustable wooden shelve as shown details. Includes 100mm ht. 1mm thick 304 grade SS (with selected and approved black coating finished) skirting for all the sides external surfaces. Rate inclusive of all the necessary hardware fittings as required (like - heavy duty auto closing hinges, lock, grooves as handle, SS wire managers, etc. branded make) &amp; necessary cut out for the services requirement. Complete as per architectural detail drawing &amp; site engineer's instruction. Size: 1225mm L x 600mm D x 900mm H x 1 no.</t>
    </r>
  </si>
  <si>
    <r>
      <t xml:space="preserve">P&amp;F of </t>
    </r>
    <r>
      <rPr>
        <b/>
        <sz val="12"/>
        <rFont val="Calibri"/>
        <family val="2"/>
      </rPr>
      <t>25mm dia 2mm thick 304 grade Round SS Foot Rail of 100mm Ht. with 20mm dia stands</t>
    </r>
    <r>
      <rPr>
        <sz val="12"/>
        <rFont val="Calibri"/>
        <family val="2"/>
      </rPr>
      <t xml:space="preserve"> (matt hairline finish) at Counter's front fascia. The stand to be fixed on the existing flooring with necessary anchor / bolting / screwing system. Rate including all necessary hardware fittings. Complete as per architectural detail drawing &amp; site engineer's instruction. Size: (3055+5322+2085)mm L x 100mm H. At the front counter.</t>
    </r>
  </si>
  <si>
    <t>as per bial &amp; tfs requirement</t>
  </si>
  <si>
    <t>as per tfs requirement</t>
  </si>
  <si>
    <t>Dismantling and demolishing brick/ block work in lime or cement mortar including plaster, paint, etc. manually/ by mechanical means including stacking of serviceable material and disposal of unserviceable material within 250 metres lead as per direction of Engineer-in-charge.</t>
  </si>
  <si>
    <r>
      <t xml:space="preserve">Providing and fixing </t>
    </r>
    <r>
      <rPr>
        <b/>
        <sz val="10"/>
        <color indexed="30"/>
        <rFont val="Calibri"/>
        <family val="2"/>
      </rPr>
      <t>12mm thick Gypsum False Ceiling</t>
    </r>
    <r>
      <rPr>
        <sz val="10"/>
        <color indexed="30"/>
        <rFont val="Calibri"/>
        <family val="2"/>
      </rPr>
      <t xml:space="preserve"> </t>
    </r>
    <r>
      <rPr>
        <sz val="10"/>
        <color indexed="8"/>
        <rFont val="Calibri"/>
        <family val="2"/>
      </rPr>
      <t>manufactured by India Gypsum or equivalent approved on G.I. frame work, in G.I. vertical supports at every 450mm c/c and horizontal runners at every 900mm c/c in brass screws to proper line and level. G.I. metal frame to be of 22 gauge folded strip of 50mm width to be used. All complete as per PM's instructions and specifications. The grid of frame work to be supported at every 1500mmx1500mm interval by MS rod anchored to the slab to support the G.I. framework. All vertical G.I. framework to be anchored to the slab by means of anchor fasteners including cornices and making holes/cutting and fixing with required framing for electrical fixtures, A.C. grills etc. Area of electrical fixtures will be paid full with ply on top of ceiling fixed to G.I. supports to receive spotlights etc. all other related works, at all levels and locations. Rate to include finishing with two or more coats of lustre paint in approved shade, colour and make.</t>
    </r>
  </si>
  <si>
    <t>Fire Rated Gypsum Difference</t>
  </si>
  <si>
    <t>P&amp;F of new MS frame platform size  2000X1200mm for water tank</t>
  </si>
  <si>
    <t>Range: Medi Series Code: FLR-CHR-5031N Description: Florentine Pillar Cock with Extended Lever Handle</t>
  </si>
  <si>
    <t>Providing &amp; Fixing of MS angle frame work size 2"x 2" thickness 5 mm for hanging false ceiling as per drawing.</t>
  </si>
  <si>
    <t>KG</t>
  </si>
  <si>
    <t>rate aprove inmail</t>
  </si>
  <si>
    <t>25mm thick Kota stone flooring - BOH AREA.</t>
  </si>
  <si>
    <t>AS PER GULLY KITCHEN PO</t>
  </si>
  <si>
    <t xml:space="preserve">EXTRA LABOUR FOR UNLOADING KITCHEN EQUIPMENT </t>
  </si>
  <si>
    <t>NO</t>
  </si>
  <si>
    <t>S&amp;I OF BRASS PROFILE WITH GLOSSY LAQUER STRIAGHT "T"PROFILE SIZE:- 25 MM X 12 MM</t>
  </si>
  <si>
    <t>aprove in mail</t>
  </si>
  <si>
    <t>S&amp;I OF STRIGHT PATTI 25 MM X 3 MM WITH ONE SIDE CHAMFFERED AND SUNKEN SCEWS</t>
  </si>
  <si>
    <t>S&amp;I OF CURVE PROFILE 25 MM</t>
  </si>
  <si>
    <t>Laying Engineering Wooden flooring with 2mm thick PU foam underlay and adhesive of approved make as specified, at all levels and locations including shifting of materials from stores to work location, with new test method,  including cleaning,  treating batten prior to fixing and making groove/joint around edges as specified in drawing and by the manufacturer etc. all as detailed in technical specification, drawings and that of approved flooring manufacturer complete etc. to entire satisfaction of the PM. BASIC COST OF THE ENGINEERING WOODEN FLOORING INR. 4300.00/SM. FLOORING TO BE LAID AS PER THE GIVEN HERRINGEBONE PATTERN IN THE DRAWINGS.</t>
  </si>
  <si>
    <t>Providing of safety officers</t>
  </si>
  <si>
    <t>Months</t>
  </si>
  <si>
    <t xml:space="preserve">Providing of aluminum scafolding on rental per month </t>
  </si>
  <si>
    <t>Installation of kitchen equipment and shelf</t>
  </si>
  <si>
    <t>Ls</t>
  </si>
  <si>
    <t xml:space="preserve">TOTAL  </t>
  </si>
  <si>
    <t>MB Sheet Extra Civil Interior Works @ TFS James Martin</t>
  </si>
  <si>
    <t>Metal door</t>
  </si>
  <si>
    <t xml:space="preserve">P&amp;F of MS Pipe for  DNB with 18 ply with venner size as per  drwing </t>
  </si>
  <si>
    <t>Demolishing brick entrance  back door</t>
  </si>
  <si>
    <t>floor</t>
  </si>
  <si>
    <t>hole gas line</t>
  </si>
  <si>
    <t>Fire Rated Gysum Board</t>
  </si>
  <si>
    <t>SS SINK FOR BACK COUNTER OVERALL SIZE:- 355 x 305 x 150 MM</t>
  </si>
  <si>
    <r>
      <rPr>
        <b/>
        <sz val="12"/>
        <rFont val="Calibri"/>
        <family val="2"/>
      </rPr>
      <t xml:space="preserve">Electromagnetic flow meter-flow (30 GPM-1.89 LPS) </t>
    </r>
    <r>
      <rPr>
        <sz val="12"/>
        <rFont val="Calibri"/>
        <family val="2"/>
      </rPr>
      <t xml:space="preserve"> Difference</t>
    </r>
  </si>
  <si>
    <r>
      <t>40 mm Dia incoming line</t>
    </r>
    <r>
      <rPr>
        <b/>
        <sz val="12"/>
        <rFont val="Calibri"/>
        <family val="2"/>
      </rPr>
      <t xml:space="preserve"> </t>
    </r>
  </si>
  <si>
    <t xml:space="preserve">CEILING </t>
  </si>
  <si>
    <t>KITCHEN LIVE</t>
  </si>
  <si>
    <t>INSIDE KITCHEN</t>
  </si>
  <si>
    <t>Demolishing  gypsum partition  in façade</t>
  </si>
  <si>
    <t>facade lhs</t>
  </si>
  <si>
    <t>facade rhs</t>
  </si>
  <si>
    <t xml:space="preserve">EXTRA LABOUR FOR UNLODING KITCHEN EQUPMINT </t>
  </si>
  <si>
    <t>Deviation Amount ( + / -)</t>
  </si>
  <si>
    <t>Difference Rate</t>
  </si>
  <si>
    <t>Difference Amount</t>
  </si>
  <si>
    <t>taken above pg no 112 ( sr no 11.1)</t>
  </si>
  <si>
    <t>NT ITEMS</t>
  </si>
  <si>
    <t>taken above pg no 61 ( sr no 9.48 a)</t>
  </si>
  <si>
    <t>Certify Bill</t>
  </si>
  <si>
    <t>(diff- 110000-42500 claimedin plumbing bill po no. Order Number BLR/PO/22-23/000073</t>
  </si>
  <si>
    <r>
      <t>Providing ,fixing, testing and commissioning</t>
    </r>
    <r>
      <rPr>
        <b/>
        <sz val="16"/>
        <rFont val="Calibri"/>
        <family val="2"/>
      </rPr>
      <t xml:space="preserve"> Electromagnetic flow meter-flow (30 GPM-1.89 LPS)  </t>
    </r>
    <r>
      <rPr>
        <sz val="16"/>
        <rFont val="Calibri"/>
        <family val="2"/>
      </rPr>
      <t>including providing &amp; fixing matching with required accessories 16Kgs/Sq.cm). - Contractor to check existing make in BILA airport and provide that</t>
    </r>
    <r>
      <rPr>
        <b/>
        <sz val="16"/>
        <color indexed="10"/>
        <rFont val="Calibri"/>
        <family val="2"/>
      </rPr>
      <t>. (Difference)</t>
    </r>
    <r>
      <rPr>
        <sz val="16"/>
        <rFont val="Calibri"/>
        <family val="2"/>
      </rPr>
      <t xml:space="preserve"> 40 mm Dia incoming line </t>
    </r>
  </si>
  <si>
    <t>mail confirmation attached sheet</t>
  </si>
  <si>
    <t>attached bill</t>
  </si>
  <si>
    <t>P&amp;F of Single Leaf Door with door frame (size 2200 x1000 mm)</t>
  </si>
  <si>
    <t xml:space="preserve">mail confirmation attached sheet  </t>
  </si>
  <si>
    <t>rate revised from 250 to 225 as per meeting</t>
  </si>
  <si>
    <t>rate revised from 1800 to 900 as per meeting</t>
  </si>
  <si>
    <t>As per Gully Kitchen PO no. TFSPL/BLORE/22-23/CP14</t>
  </si>
  <si>
    <t>Installation of kitchen equipment and shelf  (Providing  labours during the course of the project to carry out minor jobs also for fixing of following items including making necessary hole,  adhesive, nails etc. complete as directed by Architect and Engineer - in - charge</t>
  </si>
  <si>
    <t xml:space="preserve"> Demolishing  of gypsum partition in facade   (Demolition and dismantling work at any level, including providing double scaffolding, props, runners, covering the glass panels, panneling, weather sheds with plywood or tin sheets including hessian cloth stiched to external face of scaffolding, all tools and tackles.(removing the material 3 km away from site as approved by site incharge)</t>
  </si>
  <si>
    <t xml:space="preserve">waste coupling  SS SINK FOR BACK COUNTER OVERALL SIZE:- 355 x 305 x 150 MM ( </t>
  </si>
  <si>
    <t>P&amp;F of MS Pipe for  DMB/ MENU BOARD with 18 ply with venner support for hanging tv above POS.   (P&amp;F of menu board with MS Framing in PU Paint &amp; Polish finish, using 12mm thick plywood structure (fire retardant plywood, Archid / Kenwood make with pesticide  with 50mm x 50mm x 1.6mm thick bright MS tube framing as per the detailed drawings. 900mm width  and both 100mm edges of the ledge to be finished with seasoned ash wood venners  of 12mm PLY  finished in 1mm thick lvenners . MS framing to be treated with antirust red oxide metal primer with selected and approved fire rated and to be finished with metal PU Paint in 2 Hrs. fire rated. Rate including ms welding works with necessary fire protection, all necessary hardware fittings to install the framing, including all necessary supports from the mother slab / floor / columns / railing connecting supports, etc. as per site conditions, cut out for services requirements. Complete as per architectural detail drawing &amp; site engineer's instruction. Size: 3300mm L x 2000mm W x 100mm thick. At one of the front TV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</si>
</sst>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71" formatCode="_(* #,##0.00_);_(* \(#,##0.00\);_(* &quot;-&quot;??_);_(@_)"/>
    <numFmt numFmtId="172" formatCode="0.0"/>
    <numFmt numFmtId="173" formatCode="_ * #,##0.000_ ;_ * \-#,##0.000_ ;_ * &quot;-&quot;??_ ;_ @_ "/>
    <numFmt numFmtId="174" formatCode="_(* #,##0.000_);_(* \(#,##0.000\);_(* &quot;-&quot;???_);_(@_)"/>
    <numFmt numFmtId="175" formatCode="_-* #,##0.00_-;\-* #,##0.00_-;_-* &quot;-&quot;??_-;_-@_-"/>
    <numFmt numFmtId="176" formatCode="_(* #,##0.00_);_(* \(#,##0.00\);_(* &quot;-&quot;???_);_(@_)"/>
    <numFmt numFmtId="177" formatCode="_(* #,##0_);_(* \(#,##0\);_(* &quot;-&quot;??_);_(@_)"/>
    <numFmt numFmtId="178" formatCode="_(* #,##0.0000_);_(* \(#,##0.0000\);_(* &quot;-&quot;??_);_(@_)"/>
    <numFmt numFmtId="179" formatCode="_(* #,##0_);_(* \(#,##0\);_(* \-??_);_(@_)"/>
  </numFmts>
  <fonts count="152" x14ac:knownFonts="1">
    <font>
      <sz val="11"/>
      <color theme="1"/>
      <name val="Calibri"/>
      <family val="2"/>
      <scheme val="minor"/>
    </font>
    <font>
      <sz val="10"/>
      <name val="Arial"/>
      <family val="2"/>
    </font>
    <font>
      <sz val="11"/>
      <color indexed="8"/>
      <name val="Calibri"/>
      <family val="2"/>
    </font>
    <font>
      <sz val="10"/>
      <name val="Arial"/>
      <family val="2"/>
      <charset val="1"/>
    </font>
    <font>
      <sz val="10"/>
      <name val="Arial"/>
      <family val="2"/>
      <charset val="204"/>
    </font>
    <font>
      <b/>
      <sz val="10"/>
      <color indexed="30"/>
      <name val="Arial Narrow"/>
      <family val="2"/>
    </font>
    <font>
      <b/>
      <sz val="11"/>
      <color indexed="30"/>
      <name val="Calibri"/>
      <family val="2"/>
    </font>
    <font>
      <sz val="10"/>
      <color indexed="8"/>
      <name val="Calibri"/>
      <family val="2"/>
    </font>
    <font>
      <b/>
      <u/>
      <sz val="10"/>
      <color indexed="8"/>
      <name val="Calibri"/>
      <family val="2"/>
    </font>
    <font>
      <b/>
      <sz val="10"/>
      <color indexed="30"/>
      <name val="Calibri"/>
      <family val="2"/>
    </font>
    <font>
      <sz val="10"/>
      <color indexed="8"/>
      <name val="Calibri"/>
      <family val="2"/>
    </font>
    <font>
      <sz val="10"/>
      <name val="Calibri"/>
      <family val="2"/>
    </font>
    <font>
      <sz val="10"/>
      <color indexed="30"/>
      <name val="Calibri"/>
      <family val="2"/>
    </font>
    <font>
      <b/>
      <sz val="10"/>
      <color indexed="17"/>
      <name val="Calibri"/>
      <family val="2"/>
    </font>
    <font>
      <u/>
      <sz val="10"/>
      <name val="Calibri"/>
      <family val="2"/>
    </font>
    <font>
      <vertAlign val="superscript"/>
      <sz val="10"/>
      <name val="Calibri"/>
      <family val="2"/>
    </font>
    <font>
      <sz val="10"/>
      <color indexed="17"/>
      <name val="Calibri"/>
      <family val="2"/>
    </font>
    <font>
      <b/>
      <u/>
      <sz val="10"/>
      <color indexed="60"/>
      <name val="Calibri"/>
      <family val="2"/>
    </font>
    <font>
      <b/>
      <sz val="10"/>
      <color indexed="60"/>
      <name val="Calibri"/>
      <family val="2"/>
    </font>
    <font>
      <b/>
      <sz val="10"/>
      <name val="Calibri"/>
      <family val="2"/>
    </font>
    <font>
      <i/>
      <sz val="10"/>
      <color indexed="30"/>
      <name val="Calibri"/>
      <family val="2"/>
    </font>
    <font>
      <sz val="9"/>
      <color indexed="8"/>
      <name val="Calibri"/>
      <family val="2"/>
    </font>
    <font>
      <b/>
      <sz val="9"/>
      <color indexed="8"/>
      <name val="Calibri"/>
      <family val="2"/>
    </font>
    <font>
      <b/>
      <sz val="9"/>
      <color indexed="30"/>
      <name val="Calibri"/>
      <family val="2"/>
    </font>
    <font>
      <b/>
      <sz val="9"/>
      <color indexed="36"/>
      <name val="Calibri"/>
      <family val="2"/>
    </font>
    <font>
      <sz val="9"/>
      <name val="Calibri"/>
      <family val="2"/>
    </font>
    <font>
      <sz val="9"/>
      <color indexed="30"/>
      <name val="Calibri"/>
      <family val="2"/>
    </font>
    <font>
      <sz val="9"/>
      <color indexed="8"/>
      <name val="Calibri"/>
      <family val="2"/>
    </font>
    <font>
      <sz val="9"/>
      <color indexed="27"/>
      <name val="Calibri"/>
      <family val="2"/>
    </font>
    <font>
      <b/>
      <sz val="9"/>
      <color indexed="17"/>
      <name val="Calibri"/>
      <family val="2"/>
    </font>
    <font>
      <b/>
      <sz val="9"/>
      <name val="Calibri"/>
      <family val="2"/>
    </font>
    <font>
      <sz val="9"/>
      <color indexed="17"/>
      <name val="Calibri"/>
      <family val="2"/>
    </font>
    <font>
      <sz val="9"/>
      <name val="Arial Narrow"/>
      <family val="2"/>
    </font>
    <font>
      <b/>
      <sz val="9"/>
      <color indexed="40"/>
      <name val="Arial Narrow"/>
      <family val="2"/>
    </font>
    <font>
      <b/>
      <sz val="9"/>
      <color indexed="30"/>
      <name val="Arial Narrow"/>
      <family val="2"/>
    </font>
    <font>
      <b/>
      <sz val="9"/>
      <color indexed="40"/>
      <name val="Calibri"/>
      <family val="2"/>
    </font>
    <font>
      <sz val="9"/>
      <color indexed="40"/>
      <name val="Calibri"/>
      <family val="2"/>
    </font>
    <font>
      <b/>
      <sz val="9"/>
      <color indexed="10"/>
      <name val="Calibri"/>
      <family val="2"/>
    </font>
    <font>
      <sz val="14"/>
      <color indexed="8"/>
      <name val="Calibri"/>
      <family val="2"/>
    </font>
    <font>
      <sz val="12"/>
      <color indexed="8"/>
      <name val="Calibri"/>
      <family val="2"/>
    </font>
    <font>
      <b/>
      <sz val="12"/>
      <color indexed="8"/>
      <name val="Calibri"/>
      <family val="2"/>
    </font>
    <font>
      <sz val="16"/>
      <color indexed="8"/>
      <name val="Calibri"/>
      <family val="2"/>
    </font>
    <font>
      <b/>
      <sz val="16"/>
      <color indexed="8"/>
      <name val="Calibri"/>
      <family val="2"/>
    </font>
    <font>
      <b/>
      <sz val="10"/>
      <name val="Arial"/>
      <family val="2"/>
    </font>
    <font>
      <sz val="14"/>
      <name val="Calibri"/>
      <family val="2"/>
    </font>
    <font>
      <b/>
      <sz val="16"/>
      <color indexed="30"/>
      <name val="Calibri"/>
      <family val="2"/>
    </font>
    <font>
      <sz val="16"/>
      <name val="Calibri"/>
      <family val="2"/>
    </font>
    <font>
      <b/>
      <sz val="18"/>
      <color indexed="8"/>
      <name val="Calibri"/>
      <family val="2"/>
    </font>
    <font>
      <sz val="18"/>
      <color indexed="8"/>
      <name val="Calibri"/>
      <family val="2"/>
    </font>
    <font>
      <b/>
      <sz val="18"/>
      <color indexed="30"/>
      <name val="Calibri"/>
      <family val="2"/>
    </font>
    <font>
      <sz val="18"/>
      <name val="Calibri"/>
      <family val="2"/>
    </font>
    <font>
      <b/>
      <sz val="18"/>
      <name val="Calibri"/>
      <family val="2"/>
    </font>
    <font>
      <b/>
      <sz val="18"/>
      <color indexed="17"/>
      <name val="Calibri"/>
      <family val="2"/>
    </font>
    <font>
      <b/>
      <sz val="12"/>
      <name val="Arial"/>
      <family val="2"/>
    </font>
    <font>
      <sz val="12"/>
      <name val="Calibri"/>
      <family val="2"/>
    </font>
    <font>
      <b/>
      <sz val="12"/>
      <name val="Calibri"/>
      <family val="2"/>
    </font>
    <font>
      <b/>
      <sz val="14"/>
      <name val="Arial"/>
      <family val="2"/>
    </font>
    <font>
      <sz val="14"/>
      <name val="Arial"/>
      <family val="2"/>
    </font>
    <font>
      <b/>
      <sz val="14"/>
      <name val="Calibri"/>
      <family val="2"/>
    </font>
    <font>
      <b/>
      <sz val="16"/>
      <name val="Calibri"/>
      <family val="2"/>
    </font>
    <font>
      <b/>
      <sz val="16"/>
      <color indexed="10"/>
      <name val="Calibri"/>
      <family val="2"/>
    </font>
    <font>
      <b/>
      <sz val="12"/>
      <color indexed="30"/>
      <name val="Calibri"/>
      <family val="2"/>
    </font>
    <font>
      <sz val="12"/>
      <color indexed="30"/>
      <name val="Calibri"/>
      <family val="2"/>
    </font>
    <font>
      <sz val="12"/>
      <color indexed="10"/>
      <name val="Calibri"/>
      <family val="2"/>
    </font>
    <font>
      <b/>
      <sz val="14"/>
      <color indexed="30"/>
      <name val="Calibri"/>
      <family val="2"/>
    </font>
    <font>
      <sz val="14"/>
      <color indexed="30"/>
      <name val="Calibri"/>
      <family val="2"/>
    </font>
    <font>
      <sz val="14"/>
      <color indexed="10"/>
      <name val="Calibri"/>
      <family val="2"/>
    </font>
    <font>
      <sz val="18"/>
      <color indexed="30"/>
      <name val="Calibri"/>
      <family val="2"/>
    </font>
    <font>
      <b/>
      <sz val="18"/>
      <color indexed="40"/>
      <name val="Calibri"/>
      <family val="2"/>
    </font>
    <font>
      <b/>
      <sz val="11"/>
      <name val="Arial"/>
      <family val="2"/>
    </font>
    <font>
      <sz val="11"/>
      <name val="Arial"/>
      <family val="2"/>
    </font>
    <font>
      <b/>
      <sz val="12"/>
      <color indexed="40"/>
      <name val="Calibri"/>
      <family val="2"/>
    </font>
    <font>
      <b/>
      <sz val="12"/>
      <color indexed="10"/>
      <name val="Calibri"/>
      <family val="2"/>
    </font>
    <font>
      <sz val="12"/>
      <name val="Arial"/>
      <family val="2"/>
    </font>
    <font>
      <b/>
      <sz val="16"/>
      <color indexed="10"/>
      <name val="Calibri"/>
      <family val="2"/>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0"/>
      <color rgb="FF58585B"/>
      <name val="Calibri"/>
      <family val="2"/>
      <scheme val="minor"/>
    </font>
    <font>
      <b/>
      <sz val="10"/>
      <color rgb="FF0070C0"/>
      <name val="Calibri"/>
      <family val="2"/>
      <scheme val="minor"/>
    </font>
    <font>
      <sz val="10"/>
      <name val="Calibri"/>
      <family val="2"/>
      <scheme val="minor"/>
    </font>
    <font>
      <sz val="10"/>
      <color rgb="FF0070C0"/>
      <name val="Calibri"/>
      <family val="2"/>
      <scheme val="minor"/>
    </font>
    <font>
      <sz val="10"/>
      <color rgb="FF7030A0"/>
      <name val="Calibri"/>
      <family val="2"/>
      <scheme val="minor"/>
    </font>
    <font>
      <sz val="10"/>
      <color rgb="FF00B050"/>
      <name val="Calibri"/>
      <family val="2"/>
      <scheme val="minor"/>
    </font>
    <font>
      <sz val="10"/>
      <color rgb="FFFF0000"/>
      <name val="Calibri"/>
      <family val="2"/>
      <scheme val="minor"/>
    </font>
    <font>
      <sz val="10"/>
      <color rgb="FFCC9900"/>
      <name val="Calibri"/>
      <family val="2"/>
      <scheme val="minor"/>
    </font>
    <font>
      <sz val="10"/>
      <color theme="5" tint="-0.249977111117893"/>
      <name val="Calibri"/>
      <family val="2"/>
      <scheme val="minor"/>
    </font>
    <font>
      <sz val="10"/>
      <color rgb="FFC00000"/>
      <name val="Calibri"/>
      <family val="2"/>
      <scheme val="minor"/>
    </font>
    <font>
      <sz val="10"/>
      <color theme="7" tint="-0.499984740745262"/>
      <name val="Calibri"/>
      <family val="2"/>
      <scheme val="minor"/>
    </font>
    <font>
      <sz val="10"/>
      <color rgb="FF000000"/>
      <name val="Calibri"/>
      <family val="2"/>
      <scheme val="minor"/>
    </font>
    <font>
      <sz val="10"/>
      <color indexed="8"/>
      <name val="Calibri"/>
      <family val="2"/>
      <scheme val="minor"/>
    </font>
    <font>
      <b/>
      <u/>
      <sz val="9"/>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b/>
      <u/>
      <sz val="9"/>
      <name val="Calibri"/>
      <family val="2"/>
      <scheme val="minor"/>
    </font>
    <font>
      <sz val="9"/>
      <color rgb="FF0070C0"/>
      <name val="Calibri"/>
      <family val="2"/>
      <scheme val="minor"/>
    </font>
    <font>
      <b/>
      <sz val="9"/>
      <color rgb="FF58585B"/>
      <name val="Calibri"/>
      <family val="2"/>
      <scheme val="minor"/>
    </font>
    <font>
      <sz val="9"/>
      <color rgb="FF000000"/>
      <name val="Calibri"/>
      <family val="2"/>
      <scheme val="minor"/>
    </font>
    <font>
      <b/>
      <sz val="9"/>
      <color rgb="FF0070C0"/>
      <name val="Calibri"/>
      <family val="2"/>
      <scheme val="minor"/>
    </font>
    <font>
      <sz val="9"/>
      <color theme="1"/>
      <name val="Arial Narrow"/>
      <family val="2"/>
    </font>
    <font>
      <b/>
      <sz val="9"/>
      <color rgb="FF00B050"/>
      <name val="Arial Narrow"/>
      <family val="2"/>
    </font>
    <font>
      <sz val="9"/>
      <color rgb="FFFF0000"/>
      <name val="Calibri Light"/>
      <family val="2"/>
      <scheme val="major"/>
    </font>
    <font>
      <b/>
      <sz val="9"/>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0"/>
      <color rgb="FFFF0000"/>
      <name val="Arial"/>
      <family val="2"/>
    </font>
    <font>
      <sz val="10"/>
      <color theme="1"/>
      <name val="Arial"/>
      <family val="2"/>
    </font>
    <font>
      <sz val="18"/>
      <color rgb="FF000000"/>
      <name val="Calibri"/>
      <family val="2"/>
    </font>
    <font>
      <b/>
      <sz val="10"/>
      <color theme="1"/>
      <name val="Arial"/>
      <family val="2"/>
    </font>
    <font>
      <sz val="16"/>
      <color theme="1"/>
      <name val="Calibri"/>
      <family val="2"/>
      <scheme val="minor"/>
    </font>
    <font>
      <b/>
      <sz val="16"/>
      <color theme="1"/>
      <name val="Calibri"/>
      <family val="2"/>
      <scheme val="minor"/>
    </font>
    <font>
      <b/>
      <u/>
      <sz val="16"/>
      <color theme="1"/>
      <name val="Calibri"/>
      <family val="2"/>
      <scheme val="minor"/>
    </font>
    <font>
      <sz val="16"/>
      <name val="Calibri"/>
      <family val="2"/>
      <scheme val="minor"/>
    </font>
    <font>
      <b/>
      <sz val="10"/>
      <color rgb="FFFF0000"/>
      <name val="Arial"/>
      <family val="2"/>
    </font>
    <font>
      <sz val="10"/>
      <color rgb="FFFF0000"/>
      <name val="Arial"/>
      <family val="2"/>
      <charset val="1"/>
    </font>
    <font>
      <sz val="18"/>
      <color rgb="FFFF0000"/>
      <name val="Calibri"/>
      <family val="2"/>
    </font>
    <font>
      <b/>
      <sz val="18"/>
      <color theme="1"/>
      <name val="Calibri"/>
      <family val="2"/>
      <scheme val="minor"/>
    </font>
    <font>
      <sz val="18"/>
      <color theme="1"/>
      <name val="Calibri"/>
      <family val="2"/>
      <scheme val="minor"/>
    </font>
    <font>
      <sz val="18"/>
      <name val="Calibri"/>
      <family val="2"/>
      <scheme val="minor"/>
    </font>
    <font>
      <b/>
      <sz val="14"/>
      <color rgb="FFFF0000"/>
      <name val="Arial"/>
      <family val="2"/>
    </font>
    <font>
      <sz val="14"/>
      <color rgb="FFFF0000"/>
      <name val="Arial"/>
      <family val="2"/>
    </font>
    <font>
      <sz val="14"/>
      <name val="Calibri"/>
      <family val="2"/>
      <scheme val="minor"/>
    </font>
    <font>
      <sz val="14"/>
      <color theme="1"/>
      <name val="Arial"/>
      <family val="2"/>
    </font>
    <font>
      <sz val="18"/>
      <color rgb="FF000000"/>
      <name val="Cambria"/>
      <family val="1"/>
    </font>
    <font>
      <b/>
      <sz val="16"/>
      <color rgb="FF0070C0"/>
      <name val="Calibri"/>
      <family val="2"/>
      <scheme val="minor"/>
    </font>
    <font>
      <b/>
      <sz val="9"/>
      <color rgb="FF00B050"/>
      <name val="Calibri"/>
      <family val="2"/>
      <scheme val="minor"/>
    </font>
    <font>
      <b/>
      <sz val="10"/>
      <name val="Calibri"/>
      <family val="2"/>
      <scheme val="minor"/>
    </font>
    <font>
      <sz val="12"/>
      <color rgb="FF0070C0"/>
      <name val="Calibri"/>
      <family val="2"/>
      <scheme val="minor"/>
    </font>
    <font>
      <sz val="12"/>
      <name val="Calibri"/>
      <family val="2"/>
      <scheme val="minor"/>
    </font>
    <font>
      <b/>
      <u/>
      <sz val="12"/>
      <name val="Calibri"/>
      <family val="2"/>
      <scheme val="minor"/>
    </font>
    <font>
      <b/>
      <u/>
      <sz val="16"/>
      <name val="Calibri"/>
      <family val="2"/>
      <scheme val="minor"/>
    </font>
    <font>
      <b/>
      <sz val="14"/>
      <color theme="1"/>
      <name val="Calibri"/>
      <family val="2"/>
      <scheme val="minor"/>
    </font>
    <font>
      <b/>
      <u/>
      <sz val="14"/>
      <name val="Calibri"/>
      <family val="2"/>
      <scheme val="minor"/>
    </font>
    <font>
      <b/>
      <u/>
      <sz val="18"/>
      <name val="Calibri"/>
      <family val="2"/>
      <scheme val="minor"/>
    </font>
    <font>
      <b/>
      <sz val="18"/>
      <name val="Calibri"/>
      <family val="2"/>
      <scheme val="minor"/>
    </font>
    <font>
      <b/>
      <u/>
      <sz val="18"/>
      <color theme="1"/>
      <name val="Calibri"/>
      <family val="2"/>
      <scheme val="minor"/>
    </font>
    <font>
      <b/>
      <sz val="12"/>
      <color theme="1"/>
      <name val="Arial"/>
      <family val="2"/>
    </font>
    <font>
      <b/>
      <u/>
      <sz val="12"/>
      <color theme="1"/>
      <name val="Calibri"/>
      <family val="2"/>
      <scheme val="minor"/>
    </font>
    <font>
      <b/>
      <sz val="12"/>
      <color rgb="FF0070C0"/>
      <name val="Calibri"/>
      <family val="2"/>
      <scheme val="minor"/>
    </font>
    <font>
      <b/>
      <sz val="12"/>
      <name val="Calibri"/>
      <family val="2"/>
      <scheme val="minor"/>
    </font>
    <font>
      <sz val="12"/>
      <color theme="1"/>
      <name val="Arial"/>
      <family val="2"/>
    </font>
    <font>
      <sz val="12"/>
      <color rgb="FFFF0000"/>
      <name val="Arial"/>
      <family val="2"/>
    </font>
    <font>
      <b/>
      <sz val="12"/>
      <color rgb="FFFF0000"/>
      <name val="Calibri"/>
      <family val="2"/>
      <scheme val="minor"/>
    </font>
    <font>
      <b/>
      <sz val="14"/>
      <color rgb="FF0070C0"/>
      <name val="Calibri"/>
      <family val="2"/>
      <scheme val="minor"/>
    </font>
    <font>
      <b/>
      <sz val="18"/>
      <color rgb="FF0070C0"/>
      <name val="Calibri"/>
      <family val="2"/>
      <scheme val="minor"/>
    </font>
    <font>
      <sz val="20"/>
      <color theme="1"/>
      <name val="Calibri"/>
      <family val="2"/>
      <scheme val="minor"/>
    </font>
    <font>
      <sz val="8"/>
      <color theme="1"/>
      <name val="Calibri"/>
      <family val="2"/>
      <scheme val="minor"/>
    </font>
    <font>
      <b/>
      <sz val="16"/>
      <color theme="1"/>
      <name val="Arial"/>
      <family val="2"/>
    </font>
  </fonts>
  <fills count="16">
    <fill>
      <patternFill patternType="none"/>
    </fill>
    <fill>
      <patternFill patternType="gray125"/>
    </fill>
    <fill>
      <patternFill patternType="solid">
        <fgColor indexed="9"/>
        <bgColor indexed="26"/>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8"/>
      </right>
      <top style="thin">
        <color indexed="64"/>
      </top>
      <bottom style="hair">
        <color indexed="8"/>
      </bottom>
      <diagonal/>
    </border>
    <border>
      <left style="thin">
        <color indexed="8"/>
      </left>
      <right style="thin">
        <color indexed="8"/>
      </right>
      <top style="thin">
        <color indexed="8"/>
      </top>
      <bottom style="hair">
        <color indexed="8"/>
      </bottom>
      <diagonal/>
    </border>
    <border>
      <left style="thin">
        <color indexed="64"/>
      </left>
      <right style="thin">
        <color indexed="64"/>
      </right>
      <top/>
      <bottom/>
      <diagonal/>
    </border>
    <border>
      <left style="thin">
        <color indexed="64"/>
      </left>
      <right style="thin">
        <color indexed="64"/>
      </right>
      <top style="hair">
        <color indexed="64"/>
      </top>
      <bottom style="dash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64"/>
      </left>
      <right style="thin">
        <color indexed="8"/>
      </right>
      <top style="hair">
        <color indexed="8"/>
      </top>
      <bottom style="thin">
        <color indexed="64"/>
      </bottom>
      <diagonal/>
    </border>
    <border>
      <left style="thin">
        <color indexed="8"/>
      </left>
      <right style="thin">
        <color indexed="8"/>
      </right>
      <top style="hair">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diagonal/>
    </border>
  </borders>
  <cellStyleXfs count="16">
    <xf numFmtId="0" fontId="0" fillId="0" borderId="0"/>
    <xf numFmtId="43" fontId="75" fillId="0" borderId="0" applyFont="0" applyFill="0" applyBorder="0" applyAlignment="0" applyProtection="0"/>
    <xf numFmtId="175" fontId="1" fillId="0" borderId="0" applyFont="0" applyFill="0" applyBorder="0" applyAlignment="0" applyProtection="0"/>
    <xf numFmtId="0" fontId="2" fillId="0" borderId="0"/>
    <xf numFmtId="0" fontId="3" fillId="0" borderId="0">
      <alignment vertical="center" wrapText="1"/>
    </xf>
    <xf numFmtId="0" fontId="3" fillId="0" borderId="0">
      <alignment vertical="center" wrapText="1"/>
    </xf>
    <xf numFmtId="0" fontId="3" fillId="0" borderId="0">
      <alignment vertical="center" wrapText="1"/>
    </xf>
    <xf numFmtId="0" fontId="1" fillId="0" borderId="0"/>
    <xf numFmtId="0" fontId="3" fillId="0" borderId="0"/>
    <xf numFmtId="0" fontId="1" fillId="0" borderId="0"/>
    <xf numFmtId="0" fontId="75" fillId="0" borderId="0"/>
    <xf numFmtId="0" fontId="1" fillId="0" borderId="0"/>
    <xf numFmtId="0" fontId="3" fillId="0" borderId="0"/>
    <xf numFmtId="0" fontId="75" fillId="0" borderId="0"/>
    <xf numFmtId="0" fontId="1" fillId="0" borderId="0"/>
    <xf numFmtId="0" fontId="4" fillId="0" borderId="0"/>
  </cellStyleXfs>
  <cellXfs count="1238">
    <xf numFmtId="0" fontId="0" fillId="0" borderId="0" xfId="0"/>
    <xf numFmtId="17" fontId="76" fillId="0" borderId="0" xfId="0" quotePrefix="1" applyNumberFormat="1" applyFont="1" applyAlignment="1">
      <alignment vertical="center"/>
    </xf>
    <xf numFmtId="0" fontId="76" fillId="0" borderId="0" xfId="0" applyFont="1" applyAlignment="1">
      <alignment vertical="top"/>
    </xf>
    <xf numFmtId="0" fontId="76" fillId="0" borderId="1" xfId="0" applyFont="1"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3" xfId="0" quotePrefix="1" applyBorder="1" applyAlignment="1">
      <alignment horizontal="left"/>
    </xf>
    <xf numFmtId="17" fontId="77" fillId="0" borderId="0" xfId="0" quotePrefix="1" applyNumberFormat="1" applyFont="1" applyAlignment="1">
      <alignment vertical="center"/>
    </xf>
    <xf numFmtId="0" fontId="78" fillId="0" borderId="0" xfId="0" applyFont="1" applyAlignment="1">
      <alignment horizontal="justify" vertical="top" wrapText="1"/>
    </xf>
    <xf numFmtId="0" fontId="78" fillId="0" borderId="0" xfId="0" applyFont="1" applyAlignment="1">
      <alignment horizontal="center" vertical="center"/>
    </xf>
    <xf numFmtId="0" fontId="78" fillId="0" borderId="0" xfId="0" applyFont="1"/>
    <xf numFmtId="0" fontId="77" fillId="0" borderId="0" xfId="0" applyFont="1" applyAlignment="1">
      <alignment vertical="top"/>
    </xf>
    <xf numFmtId="0" fontId="79" fillId="0" borderId="0" xfId="0" applyFont="1" applyAlignment="1">
      <alignment horizontal="center" vertical="top"/>
    </xf>
    <xf numFmtId="0" fontId="78" fillId="0" borderId="4" xfId="0" applyFont="1" applyBorder="1" applyAlignment="1">
      <alignment horizontal="center" vertical="top"/>
    </xf>
    <xf numFmtId="0" fontId="80" fillId="0" borderId="0" xfId="0" applyFont="1" applyAlignment="1">
      <alignment horizontal="left" vertical="center" indent="5"/>
    </xf>
    <xf numFmtId="0" fontId="80" fillId="0" borderId="0" xfId="0" applyFont="1" applyAlignment="1">
      <alignment vertical="center"/>
    </xf>
    <xf numFmtId="0" fontId="80" fillId="0" borderId="0" xfId="0" applyFont="1"/>
    <xf numFmtId="0" fontId="77" fillId="3" borderId="4" xfId="0" applyFont="1" applyFill="1" applyBorder="1" applyAlignment="1">
      <alignment horizontal="justify" vertical="top" wrapText="1"/>
    </xf>
    <xf numFmtId="0" fontId="78" fillId="0" borderId="0" xfId="0" applyFont="1" applyAlignment="1">
      <alignment vertical="top" wrapText="1"/>
    </xf>
    <xf numFmtId="0" fontId="81" fillId="4" borderId="5" xfId="0" applyFont="1" applyFill="1" applyBorder="1" applyAlignment="1">
      <alignment horizontal="left" vertical="top" wrapText="1"/>
    </xf>
    <xf numFmtId="0" fontId="78" fillId="0" borderId="0" xfId="0" applyFont="1" applyAlignment="1">
      <alignment horizontal="center" vertical="top"/>
    </xf>
    <xf numFmtId="0" fontId="78" fillId="4" borderId="0" xfId="0" applyFont="1" applyFill="1"/>
    <xf numFmtId="0" fontId="78" fillId="3" borderId="4" xfId="0" applyFont="1" applyFill="1" applyBorder="1" applyAlignment="1">
      <alignment horizontal="center" vertical="top"/>
    </xf>
    <xf numFmtId="0" fontId="78" fillId="4" borderId="6" xfId="0" applyFont="1" applyFill="1" applyBorder="1" applyAlignment="1">
      <alignment horizontal="center" vertical="top"/>
    </xf>
    <xf numFmtId="0" fontId="82" fillId="0" borderId="7" xfId="14" applyFont="1" applyBorder="1" applyAlignment="1">
      <alignment horizontal="center" vertical="top" wrapText="1"/>
    </xf>
    <xf numFmtId="0" fontId="82" fillId="4" borderId="7" xfId="14" applyFont="1" applyFill="1" applyBorder="1" applyAlignment="1">
      <alignment horizontal="left" vertical="center" wrapText="1"/>
    </xf>
    <xf numFmtId="0" fontId="82" fillId="4" borderId="7" xfId="14" applyFont="1" applyFill="1" applyBorder="1" applyAlignment="1">
      <alignment horizontal="left" vertical="top" wrapText="1"/>
    </xf>
    <xf numFmtId="2" fontId="78" fillId="4" borderId="6" xfId="0" applyNumberFormat="1" applyFont="1" applyFill="1" applyBorder="1" applyAlignment="1">
      <alignment horizontal="center" vertical="top" wrapText="1"/>
    </xf>
    <xf numFmtId="0" fontId="78" fillId="4" borderId="6" xfId="0" applyFont="1" applyFill="1" applyBorder="1" applyAlignment="1">
      <alignment horizontal="center" vertical="top" wrapText="1"/>
    </xf>
    <xf numFmtId="0" fontId="78" fillId="4" borderId="8" xfId="0" applyFont="1" applyFill="1" applyBorder="1" applyAlignment="1">
      <alignment vertical="top"/>
    </xf>
    <xf numFmtId="0" fontId="78" fillId="4" borderId="9" xfId="0" applyFont="1" applyFill="1" applyBorder="1" applyAlignment="1">
      <alignment vertical="top"/>
    </xf>
    <xf numFmtId="0" fontId="82" fillId="4" borderId="10" xfId="14" applyFont="1" applyFill="1" applyBorder="1" applyAlignment="1">
      <alignment horizontal="justify" vertical="center" wrapText="1"/>
    </xf>
    <xf numFmtId="0" fontId="82" fillId="4" borderId="7" xfId="14" applyFont="1" applyFill="1" applyBorder="1" applyAlignment="1">
      <alignment horizontal="justify" vertical="center" wrapText="1"/>
    </xf>
    <xf numFmtId="0" fontId="83" fillId="4" borderId="7" xfId="14" applyFont="1" applyFill="1" applyBorder="1" applyAlignment="1">
      <alignment horizontal="left" vertical="center" wrapText="1"/>
    </xf>
    <xf numFmtId="0" fontId="78" fillId="0" borderId="2" xfId="0" applyFont="1" applyBorder="1" applyAlignment="1">
      <alignment vertical="top"/>
    </xf>
    <xf numFmtId="0" fontId="77" fillId="5" borderId="4" xfId="0" quotePrefix="1" applyFont="1" applyFill="1" applyBorder="1" applyAlignment="1">
      <alignment horizontal="left" vertical="top"/>
    </xf>
    <xf numFmtId="0" fontId="78" fillId="5" borderId="4" xfId="0" applyFont="1" applyFill="1" applyBorder="1" applyAlignment="1">
      <alignment horizontal="center" vertical="top"/>
    </xf>
    <xf numFmtId="0" fontId="78" fillId="5" borderId="4" xfId="0" applyFont="1" applyFill="1" applyBorder="1" applyAlignment="1">
      <alignment vertical="top"/>
    </xf>
    <xf numFmtId="0" fontId="78" fillId="0" borderId="4" xfId="0" applyFont="1" applyBorder="1" applyAlignment="1">
      <alignment vertical="top"/>
    </xf>
    <xf numFmtId="0" fontId="78" fillId="0" borderId="4" xfId="0" applyFont="1" applyBorder="1" applyAlignment="1">
      <alignment horizontal="center" vertical="top" wrapText="1"/>
    </xf>
    <xf numFmtId="0" fontId="78" fillId="0" borderId="4" xfId="0" quotePrefix="1" applyFont="1" applyBorder="1" applyAlignment="1">
      <alignment horizontal="left" vertical="top" wrapText="1"/>
    </xf>
    <xf numFmtId="0" fontId="84" fillId="0" borderId="4" xfId="0" quotePrefix="1" applyFont="1" applyBorder="1" applyAlignment="1">
      <alignment horizontal="left" vertical="top" wrapText="1"/>
    </xf>
    <xf numFmtId="0" fontId="84" fillId="0" borderId="4" xfId="0" applyFont="1" applyBorder="1" applyAlignment="1">
      <alignment vertical="top" wrapText="1"/>
    </xf>
    <xf numFmtId="0" fontId="78" fillId="0" borderId="4" xfId="0" applyFont="1" applyBorder="1" applyAlignment="1">
      <alignment vertical="top" wrapText="1"/>
    </xf>
    <xf numFmtId="0" fontId="85" fillId="0" borderId="4" xfId="0" quotePrefix="1" applyFont="1" applyBorder="1" applyAlignment="1">
      <alignment horizontal="left" vertical="top" wrapText="1"/>
    </xf>
    <xf numFmtId="0" fontId="86" fillId="0" borderId="4" xfId="0" applyFont="1" applyBorder="1" applyAlignment="1">
      <alignment vertical="top" wrapText="1"/>
    </xf>
    <xf numFmtId="0" fontId="86" fillId="0" borderId="4" xfId="0" quotePrefix="1" applyFont="1" applyBorder="1" applyAlignment="1">
      <alignment horizontal="left" vertical="top" wrapText="1"/>
    </xf>
    <xf numFmtId="0" fontId="78" fillId="0" borderId="4" xfId="0" applyFont="1" applyBorder="1" applyAlignment="1">
      <alignment wrapText="1"/>
    </xf>
    <xf numFmtId="0" fontId="78" fillId="0" borderId="0" xfId="0" applyFont="1" applyAlignment="1">
      <alignment wrapText="1"/>
    </xf>
    <xf numFmtId="0" fontId="78" fillId="0" borderId="4" xfId="0" applyFont="1" applyBorder="1" applyAlignment="1">
      <alignment horizontal="left" vertical="top" wrapText="1"/>
    </xf>
    <xf numFmtId="0" fontId="82" fillId="0" borderId="4" xfId="14" applyFont="1" applyBorder="1" applyAlignment="1">
      <alignment horizontal="left" vertical="center" wrapText="1"/>
    </xf>
    <xf numFmtId="0" fontId="86" fillId="4" borderId="4" xfId="0" quotePrefix="1" applyFont="1" applyFill="1" applyBorder="1" applyAlignment="1">
      <alignment horizontal="left" vertical="top" wrapText="1"/>
    </xf>
    <xf numFmtId="0" fontId="87" fillId="4" borderId="4" xfId="0" quotePrefix="1" applyFont="1" applyFill="1" applyBorder="1" applyAlignment="1">
      <alignment horizontal="left" vertical="top" wrapText="1"/>
    </xf>
    <xf numFmtId="0" fontId="86" fillId="4" borderId="4" xfId="0" applyFont="1" applyFill="1" applyBorder="1" applyAlignment="1">
      <alignment vertical="top" wrapText="1"/>
    </xf>
    <xf numFmtId="0" fontId="78" fillId="0" borderId="4" xfId="0" applyFont="1" applyBorder="1"/>
    <xf numFmtId="0" fontId="83" fillId="0" borderId="4" xfId="0" quotePrefix="1" applyFont="1" applyBorder="1" applyAlignment="1">
      <alignment horizontal="left" vertical="top" wrapText="1"/>
    </xf>
    <xf numFmtId="0" fontId="78" fillId="0" borderId="4" xfId="0" quotePrefix="1" applyFont="1" applyBorder="1" applyAlignment="1">
      <alignment vertical="top" wrapText="1"/>
    </xf>
    <xf numFmtId="0" fontId="88" fillId="0" borderId="4" xfId="0" quotePrefix="1" applyFont="1" applyBorder="1" applyAlignment="1">
      <alignment horizontal="left" vertical="top" wrapText="1"/>
    </xf>
    <xf numFmtId="0" fontId="87" fillId="0" borderId="4" xfId="0" quotePrefix="1" applyFont="1" applyBorder="1" applyAlignment="1">
      <alignment horizontal="left" vertical="top" wrapText="1"/>
    </xf>
    <xf numFmtId="0" fontId="89" fillId="0" borderId="4" xfId="0" applyFont="1" applyBorder="1" applyAlignment="1">
      <alignment horizontal="left" vertical="top" wrapText="1"/>
    </xf>
    <xf numFmtId="0" fontId="89" fillId="0" borderId="4" xfId="0" applyFont="1" applyBorder="1" applyAlignment="1">
      <alignment vertical="top" wrapText="1"/>
    </xf>
    <xf numFmtId="0" fontId="89" fillId="0" borderId="4" xfId="0" quotePrefix="1" applyFont="1" applyBorder="1" applyAlignment="1">
      <alignment horizontal="left" vertical="top" wrapText="1"/>
    </xf>
    <xf numFmtId="0" fontId="89" fillId="4" borderId="4" xfId="0" applyFont="1" applyFill="1" applyBorder="1" applyAlignment="1">
      <alignment horizontal="left" vertical="top" wrapText="1"/>
    </xf>
    <xf numFmtId="0" fontId="87" fillId="0" borderId="4" xfId="0" applyFont="1" applyBorder="1" applyAlignment="1">
      <alignment vertical="top" wrapText="1"/>
    </xf>
    <xf numFmtId="0" fontId="89" fillId="0" borderId="4" xfId="0" applyFont="1" applyBorder="1" applyAlignment="1">
      <alignment horizontal="justify" vertical="top" wrapText="1"/>
    </xf>
    <xf numFmtId="0" fontId="85" fillId="0" borderId="4" xfId="0" applyFont="1" applyBorder="1" applyAlignment="1">
      <alignment vertical="top" wrapText="1"/>
    </xf>
    <xf numFmtId="0" fontId="77" fillId="0" borderId="4" xfId="0" quotePrefix="1" applyFont="1" applyBorder="1" applyAlignment="1">
      <alignment horizontal="left" vertical="top"/>
    </xf>
    <xf numFmtId="0" fontId="84" fillId="0" borderId="4" xfId="0" quotePrefix="1" applyFont="1" applyBorder="1" applyAlignment="1">
      <alignment vertical="top" wrapText="1"/>
    </xf>
    <xf numFmtId="0" fontId="83" fillId="0" borderId="4" xfId="0" applyFont="1" applyBorder="1" applyAlignment="1">
      <alignment vertical="top" wrapText="1"/>
    </xf>
    <xf numFmtId="0" fontId="90" fillId="0" borderId="4" xfId="0" applyFont="1" applyBorder="1" applyAlignment="1">
      <alignment vertical="top" wrapText="1"/>
    </xf>
    <xf numFmtId="0" fontId="89" fillId="0" borderId="4" xfId="0" quotePrefix="1" applyFont="1" applyBorder="1" applyAlignment="1">
      <alignment vertical="top" wrapText="1"/>
    </xf>
    <xf numFmtId="0" fontId="90" fillId="0" borderId="4" xfId="0" applyFont="1" applyBorder="1" applyAlignment="1">
      <alignment horizontal="justify" vertical="top" wrapText="1"/>
    </xf>
    <xf numFmtId="0" fontId="90" fillId="0" borderId="4" xfId="0" applyFont="1" applyBorder="1" applyAlignment="1">
      <alignment horizontal="left" vertical="top" wrapText="1"/>
    </xf>
    <xf numFmtId="0" fontId="89" fillId="4" borderId="4" xfId="0" applyFont="1" applyFill="1" applyBorder="1" applyAlignment="1">
      <alignment vertical="top" wrapText="1"/>
    </xf>
    <xf numFmtId="0" fontId="89" fillId="4" borderId="4" xfId="0" applyFont="1" applyFill="1" applyBorder="1" applyAlignment="1">
      <alignment horizontal="justify" vertical="top" wrapText="1"/>
    </xf>
    <xf numFmtId="0" fontId="90" fillId="4" borderId="4" xfId="0" applyFont="1" applyFill="1" applyBorder="1" applyAlignment="1">
      <alignment horizontal="left" vertical="center" wrapText="1"/>
    </xf>
    <xf numFmtId="0" fontId="89" fillId="0" borderId="4" xfId="0" quotePrefix="1" applyFont="1" applyBorder="1" applyAlignment="1">
      <alignment horizontal="left" vertical="top"/>
    </xf>
    <xf numFmtId="0" fontId="90" fillId="4" borderId="4" xfId="0" applyFont="1" applyFill="1" applyBorder="1" applyAlignment="1">
      <alignment horizontal="left" vertical="top" wrapText="1"/>
    </xf>
    <xf numFmtId="0" fontId="90" fillId="4" borderId="4" xfId="0" applyFont="1" applyFill="1" applyBorder="1" applyAlignment="1">
      <alignment horizontal="justify" vertical="top" wrapText="1"/>
    </xf>
    <xf numFmtId="0" fontId="89" fillId="4" borderId="4" xfId="0" applyFont="1" applyFill="1" applyBorder="1" applyAlignment="1">
      <alignment horizontal="left" vertical="center" wrapText="1"/>
    </xf>
    <xf numFmtId="0" fontId="90" fillId="0" borderId="4" xfId="0" quotePrefix="1" applyFont="1" applyBorder="1" applyAlignment="1">
      <alignment horizontal="left" vertical="top" wrapText="1"/>
    </xf>
    <xf numFmtId="0" fontId="82" fillId="0" borderId="4" xfId="0" quotePrefix="1" applyFont="1" applyBorder="1" applyAlignment="1">
      <alignment horizontal="left" vertical="top" wrapText="1"/>
    </xf>
    <xf numFmtId="0" fontId="82" fillId="0" borderId="4" xfId="0" applyFont="1" applyBorder="1" applyAlignment="1">
      <alignment vertical="top" wrapText="1"/>
    </xf>
    <xf numFmtId="0" fontId="78" fillId="0" borderId="4" xfId="0" quotePrefix="1" applyFont="1" applyBorder="1" applyAlignment="1">
      <alignment horizontal="justify" vertical="top" wrapText="1"/>
    </xf>
    <xf numFmtId="0" fontId="86" fillId="0" borderId="4" xfId="0" applyFont="1" applyBorder="1" applyAlignment="1">
      <alignment vertical="top"/>
    </xf>
    <xf numFmtId="0" fontId="82" fillId="0" borderId="4" xfId="8" applyFont="1" applyBorder="1" applyAlignment="1">
      <alignment horizontal="justify" vertical="top" wrapText="1"/>
    </xf>
    <xf numFmtId="0" fontId="78" fillId="0" borderId="5" xfId="0" applyFont="1" applyBorder="1" applyAlignment="1">
      <alignment horizontal="center" vertical="top"/>
    </xf>
    <xf numFmtId="0" fontId="78" fillId="0" borderId="5" xfId="0" applyFont="1" applyBorder="1" applyAlignment="1">
      <alignment horizontal="center" vertical="top" wrapText="1"/>
    </xf>
    <xf numFmtId="17" fontId="80" fillId="0" borderId="0" xfId="0" applyNumberFormat="1" applyFont="1" applyAlignment="1">
      <alignment horizontal="left" vertical="center" indent="5"/>
    </xf>
    <xf numFmtId="0" fontId="77" fillId="0" borderId="4" xfId="0" applyFont="1" applyBorder="1" applyAlignment="1">
      <alignment horizontal="left" vertical="top" wrapText="1"/>
    </xf>
    <xf numFmtId="0" fontId="78" fillId="0" borderId="4" xfId="0" applyFont="1" applyBorder="1" applyAlignment="1">
      <alignment horizontal="justify" vertical="top" wrapText="1"/>
    </xf>
    <xf numFmtId="2" fontId="78" fillId="0" borderId="4" xfId="0" applyNumberFormat="1" applyFont="1" applyBorder="1" applyAlignment="1">
      <alignment horizontal="center" vertical="top"/>
    </xf>
    <xf numFmtId="0" fontId="81" fillId="0" borderId="4" xfId="0" applyFont="1" applyBorder="1" applyAlignment="1">
      <alignment horizontal="justify" vertical="top" wrapText="1"/>
    </xf>
    <xf numFmtId="0" fontId="81" fillId="0" borderId="4" xfId="0" applyFont="1" applyBorder="1" applyAlignment="1">
      <alignment horizontal="left" vertical="top" wrapText="1"/>
    </xf>
    <xf numFmtId="0" fontId="91" fillId="4" borderId="4" xfId="0" applyFont="1" applyFill="1" applyBorder="1" applyAlignment="1">
      <alignment horizontal="left" vertical="top" wrapText="1"/>
    </xf>
    <xf numFmtId="0" fontId="78" fillId="0" borderId="0" xfId="0" applyFont="1" applyAlignment="1">
      <alignment vertical="top"/>
    </xf>
    <xf numFmtId="0" fontId="77" fillId="0" borderId="1" xfId="0" applyFont="1" applyBorder="1" applyAlignment="1">
      <alignment horizontal="center" vertical="center" wrapText="1"/>
    </xf>
    <xf numFmtId="0" fontId="82" fillId="2" borderId="11" xfId="0" applyFont="1" applyFill="1" applyBorder="1" applyAlignment="1">
      <alignment horizontal="center" vertical="top" wrapText="1"/>
    </xf>
    <xf numFmtId="0" fontId="78" fillId="0" borderId="12" xfId="0" applyFont="1" applyBorder="1"/>
    <xf numFmtId="0" fontId="78" fillId="0" borderId="12" xfId="8" applyFont="1" applyBorder="1" applyAlignment="1">
      <alignment horizontal="justify" vertical="top" wrapText="1"/>
    </xf>
    <xf numFmtId="0" fontId="92" fillId="0" borderId="12" xfId="0" applyFont="1" applyBorder="1" applyAlignment="1">
      <alignment horizontal="center" vertical="top"/>
    </xf>
    <xf numFmtId="0" fontId="79" fillId="0" borderId="0" xfId="8" applyFont="1" applyAlignment="1">
      <alignment horizontal="justify" vertical="top" wrapText="1"/>
    </xf>
    <xf numFmtId="0" fontId="78" fillId="0" borderId="6" xfId="0" applyFont="1" applyBorder="1" applyAlignment="1">
      <alignment vertical="top" wrapText="1"/>
    </xf>
    <xf numFmtId="0" fontId="78" fillId="0" borderId="6" xfId="0" applyFont="1" applyBorder="1" applyAlignment="1">
      <alignment horizontal="center" vertical="top" wrapText="1"/>
    </xf>
    <xf numFmtId="0" fontId="78" fillId="0" borderId="6" xfId="0" quotePrefix="1" applyFont="1" applyBorder="1" applyAlignment="1">
      <alignment horizontal="left" vertical="top" wrapText="1"/>
    </xf>
    <xf numFmtId="0" fontId="78" fillId="6" borderId="0" xfId="0" applyFont="1" applyFill="1"/>
    <xf numFmtId="0" fontId="82" fillId="0" borderId="7" xfId="14" applyFont="1" applyBorder="1" applyAlignment="1">
      <alignment horizontal="left" vertical="center" wrapText="1"/>
    </xf>
    <xf numFmtId="0" fontId="83" fillId="0" borderId="6" xfId="0" quotePrefix="1" applyFont="1" applyBorder="1" applyAlignment="1">
      <alignment horizontal="left" vertical="top" wrapText="1"/>
    </xf>
    <xf numFmtId="0" fontId="84" fillId="0" borderId="6" xfId="0" quotePrefix="1" applyFont="1" applyBorder="1" applyAlignment="1">
      <alignment horizontal="left" vertical="top" wrapText="1"/>
    </xf>
    <xf numFmtId="0" fontId="78" fillId="0" borderId="3" xfId="0" applyFont="1" applyBorder="1" applyAlignment="1">
      <alignment vertical="top" wrapText="1"/>
    </xf>
    <xf numFmtId="0" fontId="78" fillId="0" borderId="3" xfId="0" applyFont="1" applyBorder="1" applyAlignment="1">
      <alignment horizontal="center" vertical="top" wrapText="1"/>
    </xf>
    <xf numFmtId="0" fontId="78" fillId="0" borderId="3" xfId="0" quotePrefix="1" applyFont="1" applyBorder="1" applyAlignment="1">
      <alignment horizontal="left" vertical="top" wrapText="1"/>
    </xf>
    <xf numFmtId="0" fontId="78" fillId="0" borderId="0" xfId="0" applyFont="1" applyAlignment="1">
      <alignment horizontal="center"/>
    </xf>
    <xf numFmtId="17" fontId="77" fillId="0" borderId="0" xfId="0" quotePrefix="1" applyNumberFormat="1" applyFont="1" applyAlignment="1">
      <alignment horizontal="left" vertical="center"/>
    </xf>
    <xf numFmtId="0" fontId="77" fillId="0" borderId="0" xfId="0" applyFont="1" applyAlignment="1">
      <alignment horizontal="left" vertical="top"/>
    </xf>
    <xf numFmtId="0" fontId="78" fillId="0" borderId="0" xfId="0" applyFont="1" applyAlignment="1">
      <alignment horizontal="left"/>
    </xf>
    <xf numFmtId="17" fontId="77" fillId="0" borderId="0" xfId="0" quotePrefix="1" applyNumberFormat="1" applyFont="1" applyAlignment="1">
      <alignment horizontal="left"/>
    </xf>
    <xf numFmtId="0" fontId="77" fillId="0" borderId="0" xfId="0" applyFont="1" applyAlignment="1">
      <alignment horizontal="left"/>
    </xf>
    <xf numFmtId="0" fontId="77" fillId="0" borderId="0" xfId="0" applyFont="1" applyAlignment="1">
      <alignment horizontal="left" vertical="center"/>
    </xf>
    <xf numFmtId="0" fontId="78" fillId="0" borderId="0" xfId="0" applyFont="1" applyAlignment="1">
      <alignment horizontal="left" vertical="center"/>
    </xf>
    <xf numFmtId="17" fontId="77" fillId="0" borderId="0" xfId="0" quotePrefix="1" applyNumberFormat="1" applyFont="1" applyAlignment="1">
      <alignment vertical="top"/>
    </xf>
    <xf numFmtId="17" fontId="77" fillId="0" borderId="0" xfId="0" quotePrefix="1" applyNumberFormat="1" applyFont="1" applyAlignment="1">
      <alignment horizontal="center"/>
    </xf>
    <xf numFmtId="0" fontId="77" fillId="0" borderId="0" xfId="0" applyFont="1" applyAlignment="1">
      <alignment horizontal="center"/>
    </xf>
    <xf numFmtId="0" fontId="78" fillId="0" borderId="4" xfId="0" applyFont="1" applyBorder="1" applyAlignment="1">
      <alignment horizontal="center" wrapText="1"/>
    </xf>
    <xf numFmtId="0" fontId="78" fillId="3" borderId="4" xfId="0" applyFont="1" applyFill="1" applyBorder="1" applyAlignment="1">
      <alignment horizontal="center" wrapText="1"/>
    </xf>
    <xf numFmtId="17" fontId="77" fillId="0" borderId="0" xfId="0" quotePrefix="1" applyNumberFormat="1" applyFont="1"/>
    <xf numFmtId="0" fontId="77" fillId="0" borderId="0" xfId="0" applyFont="1"/>
    <xf numFmtId="0" fontId="82" fillId="4" borderId="7" xfId="14" applyFont="1" applyFill="1" applyBorder="1" applyAlignment="1">
      <alignment horizontal="left" wrapText="1"/>
    </xf>
    <xf numFmtId="0" fontId="78" fillId="4" borderId="6" xfId="0" applyFont="1" applyFill="1" applyBorder="1" applyAlignment="1">
      <alignment wrapText="1"/>
    </xf>
    <xf numFmtId="0" fontId="78" fillId="0" borderId="4" xfId="0" applyFont="1" applyBorder="1" applyAlignment="1">
      <alignment horizontal="justify" wrapText="1"/>
    </xf>
    <xf numFmtId="0" fontId="78" fillId="0" borderId="4" xfId="0" applyFont="1" applyBorder="1" applyAlignment="1">
      <alignment horizontal="left" wrapText="1"/>
    </xf>
    <xf numFmtId="0" fontId="78" fillId="0" borderId="5" xfId="0" applyFont="1" applyBorder="1" applyAlignment="1">
      <alignment horizontal="center" wrapText="1"/>
    </xf>
    <xf numFmtId="0" fontId="77" fillId="0" borderId="4" xfId="0" applyFont="1" applyBorder="1" applyAlignment="1">
      <alignment horizontal="left" wrapText="1"/>
    </xf>
    <xf numFmtId="0" fontId="77" fillId="3" borderId="4" xfId="0" applyFont="1" applyFill="1" applyBorder="1" applyAlignment="1">
      <alignment horizontal="justify" wrapText="1"/>
    </xf>
    <xf numFmtId="0" fontId="77" fillId="0" borderId="1" xfId="0" applyFont="1" applyBorder="1" applyAlignment="1">
      <alignment horizontal="center" vertical="top" wrapText="1"/>
    </xf>
    <xf numFmtId="0" fontId="78" fillId="0" borderId="0" xfId="0" applyFont="1" applyAlignment="1">
      <alignment vertical="center"/>
    </xf>
    <xf numFmtId="0" fontId="77" fillId="0" borderId="1" xfId="0" applyFont="1" applyBorder="1" applyAlignment="1">
      <alignment horizontal="center" wrapText="1"/>
    </xf>
    <xf numFmtId="0" fontId="78" fillId="0" borderId="0" xfId="0" applyFont="1" applyAlignment="1">
      <alignment horizontal="left" vertical="top" wrapText="1"/>
    </xf>
    <xf numFmtId="0" fontId="79" fillId="0" borderId="0" xfId="0" applyFont="1" applyAlignment="1">
      <alignment horizontal="left" vertical="top"/>
    </xf>
    <xf numFmtId="0" fontId="91" fillId="0" borderId="0" xfId="0" applyFont="1" applyAlignment="1">
      <alignment horizontal="left" vertical="top" wrapText="1"/>
    </xf>
    <xf numFmtId="0" fontId="91" fillId="0" borderId="0" xfId="0" applyFont="1" applyAlignment="1">
      <alignment horizontal="left" wrapText="1"/>
    </xf>
    <xf numFmtId="0" fontId="93" fillId="7" borderId="0" xfId="0" applyFont="1" applyFill="1" applyAlignment="1">
      <alignment horizontal="center" vertical="top"/>
    </xf>
    <xf numFmtId="0" fontId="94" fillId="0" borderId="4" xfId="0" applyFont="1" applyBorder="1" applyAlignment="1">
      <alignment horizontal="center" vertical="top"/>
    </xf>
    <xf numFmtId="0" fontId="94" fillId="0" borderId="0" xfId="0" applyFont="1" applyAlignment="1">
      <alignment horizontal="justify" vertical="top" wrapText="1"/>
    </xf>
    <xf numFmtId="0" fontId="94" fillId="0" borderId="0" xfId="0" applyFont="1" applyAlignment="1">
      <alignment vertical="top"/>
    </xf>
    <xf numFmtId="0" fontId="95" fillId="0" borderId="0" xfId="0" applyFont="1" applyAlignment="1">
      <alignment vertical="top"/>
    </xf>
    <xf numFmtId="0" fontId="93" fillId="0" borderId="0" xfId="0" applyFont="1" applyAlignment="1">
      <alignment horizontal="center" vertical="top"/>
    </xf>
    <xf numFmtId="0" fontId="94" fillId="0" borderId="4" xfId="0" applyFont="1" applyBorder="1" applyAlignment="1">
      <alignment horizontal="justify" vertical="top" wrapText="1"/>
    </xf>
    <xf numFmtId="0" fontId="94" fillId="3" borderId="4" xfId="0" applyFont="1" applyFill="1" applyBorder="1" applyAlignment="1">
      <alignment horizontal="center" vertical="top"/>
    </xf>
    <xf numFmtId="0" fontId="95" fillId="3" borderId="4" xfId="0" applyFont="1" applyFill="1" applyBorder="1" applyAlignment="1">
      <alignment horizontal="justify" vertical="top" wrapText="1"/>
    </xf>
    <xf numFmtId="0" fontId="94" fillId="0" borderId="4" xfId="0" applyFont="1" applyBorder="1" applyAlignment="1">
      <alignment horizontal="center" vertical="top" wrapText="1"/>
    </xf>
    <xf numFmtId="0" fontId="94" fillId="0" borderId="4" xfId="0" applyFont="1" applyBorder="1" applyAlignment="1">
      <alignment horizontal="left" vertical="top" wrapText="1"/>
    </xf>
    <xf numFmtId="0" fontId="94" fillId="4" borderId="0" xfId="0" applyFont="1" applyFill="1" applyAlignment="1">
      <alignment vertical="top"/>
    </xf>
    <xf numFmtId="0" fontId="96" fillId="0" borderId="10" xfId="14" applyFont="1" applyBorder="1" applyAlignment="1">
      <alignment horizontal="left" vertical="top" wrapText="1"/>
    </xf>
    <xf numFmtId="0" fontId="96" fillId="0" borderId="10" xfId="14" applyFont="1" applyBorder="1" applyAlignment="1">
      <alignment horizontal="center" vertical="top" wrapText="1"/>
    </xf>
    <xf numFmtId="0" fontId="95" fillId="3" borderId="4" xfId="0" applyFont="1" applyFill="1" applyBorder="1" applyAlignment="1">
      <alignment horizontal="center" vertical="top"/>
    </xf>
    <xf numFmtId="0" fontId="95" fillId="0" borderId="1" xfId="0" applyFont="1" applyBorder="1" applyAlignment="1">
      <alignment horizontal="center" vertical="top" wrapText="1"/>
    </xf>
    <xf numFmtId="0" fontId="94" fillId="7" borderId="4" xfId="0" applyFont="1" applyFill="1" applyBorder="1" applyAlignment="1">
      <alignment horizontal="justify" vertical="top" wrapText="1"/>
    </xf>
    <xf numFmtId="0" fontId="97" fillId="7" borderId="0" xfId="0" applyFont="1" applyFill="1" applyAlignment="1">
      <alignment vertical="top"/>
    </xf>
    <xf numFmtId="0" fontId="96" fillId="7" borderId="0" xfId="0" applyFont="1" applyFill="1" applyAlignment="1">
      <alignment vertical="justify"/>
    </xf>
    <xf numFmtId="0" fontId="94" fillId="7" borderId="0" xfId="0" applyFont="1" applyFill="1" applyAlignment="1">
      <alignment vertical="top"/>
    </xf>
    <xf numFmtId="0" fontId="96" fillId="7" borderId="0" xfId="0" applyFont="1" applyFill="1" applyAlignment="1">
      <alignment horizontal="center" vertical="center"/>
    </xf>
    <xf numFmtId="0" fontId="96" fillId="7" borderId="0" xfId="0" applyFont="1" applyFill="1" applyAlignment="1">
      <alignment horizontal="center" vertical="top"/>
    </xf>
    <xf numFmtId="0" fontId="96" fillId="7" borderId="0" xfId="0" applyFont="1" applyFill="1" applyAlignment="1">
      <alignment horizontal="left" vertical="top"/>
    </xf>
    <xf numFmtId="0" fontId="96" fillId="7" borderId="0" xfId="0" applyFont="1" applyFill="1" applyAlignment="1">
      <alignment vertical="top"/>
    </xf>
    <xf numFmtId="0" fontId="96" fillId="7" borderId="0" xfId="0" applyFont="1" applyFill="1"/>
    <xf numFmtId="0" fontId="94" fillId="7" borderId="0" xfId="0" applyFont="1" applyFill="1"/>
    <xf numFmtId="173" fontId="94" fillId="3" borderId="4" xfId="1" applyNumberFormat="1" applyFont="1" applyFill="1" applyBorder="1" applyAlignment="1">
      <alignment horizontal="center" vertical="top"/>
    </xf>
    <xf numFmtId="0" fontId="95" fillId="0" borderId="4" xfId="0" applyFont="1" applyBorder="1" applyAlignment="1">
      <alignment horizontal="center" vertical="top"/>
    </xf>
    <xf numFmtId="0" fontId="95" fillId="0" borderId="4" xfId="0" applyFont="1" applyBorder="1" applyAlignment="1">
      <alignment horizontal="justify" vertical="top" wrapText="1"/>
    </xf>
    <xf numFmtId="173" fontId="94" fillId="0" borderId="4" xfId="1" applyNumberFormat="1" applyFont="1" applyFill="1" applyBorder="1" applyAlignment="1">
      <alignment horizontal="center" vertical="top"/>
    </xf>
    <xf numFmtId="0" fontId="94" fillId="0" borderId="5" xfId="0" applyFont="1" applyBorder="1" applyAlignment="1">
      <alignment horizontal="center" vertical="top"/>
    </xf>
    <xf numFmtId="0" fontId="94" fillId="0" borderId="2" xfId="0" applyFont="1" applyBorder="1" applyAlignment="1">
      <alignment horizontal="justify" vertical="top" wrapText="1"/>
    </xf>
    <xf numFmtId="0" fontId="94" fillId="0" borderId="2" xfId="0" applyFont="1" applyBorder="1" applyAlignment="1">
      <alignment horizontal="center" vertical="top"/>
    </xf>
    <xf numFmtId="0" fontId="98" fillId="0" borderId="2" xfId="0" applyFont="1" applyBorder="1" applyAlignment="1">
      <alignment horizontal="justify" vertical="top" wrapText="1"/>
    </xf>
    <xf numFmtId="0" fontId="99" fillId="0" borderId="0" xfId="0" applyFont="1" applyAlignment="1">
      <alignment horizontal="left" vertical="top"/>
    </xf>
    <xf numFmtId="0" fontId="99" fillId="0" borderId="0" xfId="0" applyFont="1" applyAlignment="1">
      <alignment vertical="top"/>
    </xf>
    <xf numFmtId="0" fontId="94" fillId="4" borderId="6" xfId="0" applyFont="1" applyFill="1" applyBorder="1" applyAlignment="1">
      <alignment horizontal="justify" vertical="top" wrapText="1"/>
    </xf>
    <xf numFmtId="0" fontId="94" fillId="4" borderId="2" xfId="0" applyFont="1" applyFill="1" applyBorder="1" applyAlignment="1">
      <alignment horizontal="justify" vertical="top" wrapText="1"/>
    </xf>
    <xf numFmtId="0" fontId="94" fillId="4" borderId="2" xfId="0" applyFont="1" applyFill="1" applyBorder="1" applyAlignment="1">
      <alignment horizontal="center" vertical="top"/>
    </xf>
    <xf numFmtId="0" fontId="94" fillId="4" borderId="13" xfId="0" applyFont="1" applyFill="1" applyBorder="1" applyAlignment="1">
      <alignment horizontal="justify" vertical="top" wrapText="1"/>
    </xf>
    <xf numFmtId="0" fontId="96" fillId="0" borderId="10" xfId="14" applyFont="1" applyBorder="1" applyAlignment="1">
      <alignment horizontal="justify" vertical="top" wrapText="1"/>
    </xf>
    <xf numFmtId="0" fontId="100" fillId="0" borderId="0" xfId="0" applyFont="1" applyAlignment="1">
      <alignment horizontal="justify" vertical="top" wrapText="1"/>
    </xf>
    <xf numFmtId="0" fontId="94" fillId="0" borderId="6" xfId="0" applyFont="1" applyBorder="1" applyAlignment="1">
      <alignment horizontal="center" vertical="top"/>
    </xf>
    <xf numFmtId="0" fontId="94" fillId="0" borderId="6" xfId="0" applyFont="1" applyBorder="1" applyAlignment="1">
      <alignment horizontal="center" vertical="top" wrapText="1"/>
    </xf>
    <xf numFmtId="0" fontId="94" fillId="0" borderId="2" xfId="0" applyFont="1" applyBorder="1" applyAlignment="1">
      <alignment vertical="top" wrapText="1"/>
    </xf>
    <xf numFmtId="0" fontId="98" fillId="0" borderId="0" xfId="0" applyFont="1" applyAlignment="1">
      <alignment horizontal="justify" vertical="top" wrapText="1"/>
    </xf>
    <xf numFmtId="173" fontId="94" fillId="4" borderId="2" xfId="1" applyNumberFormat="1" applyFont="1" applyFill="1" applyBorder="1" applyAlignment="1">
      <alignment horizontal="center" vertical="top"/>
    </xf>
    <xf numFmtId="173" fontId="94" fillId="4" borderId="6" xfId="1" applyNumberFormat="1" applyFont="1" applyFill="1" applyBorder="1" applyAlignment="1">
      <alignment horizontal="center" vertical="top"/>
    </xf>
    <xf numFmtId="173" fontId="94" fillId="4" borderId="13" xfId="1" applyNumberFormat="1" applyFont="1" applyFill="1" applyBorder="1" applyAlignment="1">
      <alignment horizontal="center" vertical="top"/>
    </xf>
    <xf numFmtId="173" fontId="94" fillId="0" borderId="6" xfId="1" applyNumberFormat="1" applyFont="1" applyFill="1" applyBorder="1" applyAlignment="1">
      <alignment horizontal="center" vertical="top"/>
    </xf>
    <xf numFmtId="0" fontId="77" fillId="0" borderId="1" xfId="0" applyFont="1" applyBorder="1" applyAlignment="1">
      <alignment horizontal="center"/>
    </xf>
    <xf numFmtId="0" fontId="76" fillId="5" borderId="4" xfId="0" quotePrefix="1" applyFont="1" applyFill="1" applyBorder="1" applyAlignment="1">
      <alignment horizontal="left"/>
    </xf>
    <xf numFmtId="0" fontId="0" fillId="5" borderId="4" xfId="0" applyFill="1" applyBorder="1" applyAlignment="1">
      <alignment horizontal="center"/>
    </xf>
    <xf numFmtId="0" fontId="0" fillId="5" borderId="4" xfId="0" applyFill="1" applyBorder="1"/>
    <xf numFmtId="0" fontId="0" fillId="0" borderId="4" xfId="0" applyBorder="1"/>
    <xf numFmtId="0" fontId="0" fillId="0" borderId="4" xfId="0" applyBorder="1" applyAlignment="1">
      <alignment horizontal="center"/>
    </xf>
    <xf numFmtId="0" fontId="0" fillId="0" borderId="4" xfId="0" quotePrefix="1" applyBorder="1" applyAlignment="1">
      <alignment horizontal="left"/>
    </xf>
    <xf numFmtId="0" fontId="77" fillId="0" borderId="1" xfId="0" applyFont="1" applyBorder="1" applyAlignment="1">
      <alignment horizontal="left" vertical="center" wrapText="1"/>
    </xf>
    <xf numFmtId="0" fontId="77" fillId="0" borderId="1" xfId="0" applyFont="1" applyBorder="1" applyAlignment="1">
      <alignment horizontal="left" wrapText="1"/>
    </xf>
    <xf numFmtId="0" fontId="78" fillId="0" borderId="4" xfId="0" applyFont="1" applyBorder="1" applyAlignment="1">
      <alignment horizontal="left" vertical="center"/>
    </xf>
    <xf numFmtId="0" fontId="78" fillId="0" borderId="4" xfId="0" applyFont="1" applyBorder="1" applyAlignment="1">
      <alignment horizontal="left"/>
    </xf>
    <xf numFmtId="0" fontId="77" fillId="3" borderId="4" xfId="0" applyFont="1" applyFill="1" applyBorder="1" applyAlignment="1">
      <alignment horizontal="center" vertical="top"/>
    </xf>
    <xf numFmtId="0" fontId="77" fillId="3" borderId="4" xfId="0" applyFont="1" applyFill="1" applyBorder="1" applyAlignment="1">
      <alignment horizontal="left" vertical="center"/>
    </xf>
    <xf numFmtId="0" fontId="77" fillId="3" borderId="4" xfId="0" applyFont="1" applyFill="1" applyBorder="1" applyAlignment="1">
      <alignment horizontal="left"/>
    </xf>
    <xf numFmtId="0" fontId="77" fillId="3" borderId="4" xfId="0" applyFont="1" applyFill="1" applyBorder="1" applyAlignment="1">
      <alignment horizontal="left" vertical="top" wrapText="1"/>
    </xf>
    <xf numFmtId="0" fontId="78" fillId="6" borderId="4" xfId="0" applyFont="1" applyFill="1" applyBorder="1" applyAlignment="1">
      <alignment horizontal="center" vertical="top"/>
    </xf>
    <xf numFmtId="0" fontId="78" fillId="6" borderId="4" xfId="0" applyFont="1" applyFill="1" applyBorder="1" applyAlignment="1">
      <alignment horizontal="left" vertical="center" wrapText="1"/>
    </xf>
    <xf numFmtId="0" fontId="78" fillId="6" borderId="4" xfId="0" applyFont="1" applyFill="1" applyBorder="1" applyAlignment="1">
      <alignment horizontal="left" wrapText="1"/>
    </xf>
    <xf numFmtId="0" fontId="82" fillId="6" borderId="4" xfId="0" applyFont="1" applyFill="1" applyBorder="1" applyAlignment="1">
      <alignment horizontal="left" vertical="top" wrapText="1"/>
    </xf>
    <xf numFmtId="0" fontId="78" fillId="0" borderId="4" xfId="0" applyFont="1" applyBorder="1" applyAlignment="1">
      <alignment horizontal="left" vertical="center" wrapText="1"/>
    </xf>
    <xf numFmtId="0" fontId="91" fillId="4" borderId="4" xfId="0" applyFont="1" applyFill="1" applyBorder="1" applyAlignment="1">
      <alignment horizontal="left" wrapText="1"/>
    </xf>
    <xf numFmtId="0" fontId="91" fillId="4" borderId="4" xfId="0" applyFont="1" applyFill="1" applyBorder="1" applyAlignment="1">
      <alignment horizontal="left" vertical="center" wrapText="1"/>
    </xf>
    <xf numFmtId="0" fontId="81" fillId="0" borderId="4" xfId="0" applyFont="1" applyBorder="1" applyAlignment="1">
      <alignment horizontal="left" vertical="center" wrapText="1"/>
    </xf>
    <xf numFmtId="0" fontId="78" fillId="4" borderId="4" xfId="0" applyFont="1" applyFill="1" applyBorder="1" applyAlignment="1">
      <alignment horizontal="center" vertical="top"/>
    </xf>
    <xf numFmtId="0" fontId="78" fillId="4" borderId="4" xfId="0" applyFont="1" applyFill="1" applyBorder="1" applyAlignment="1">
      <alignment horizontal="left" vertical="center" wrapText="1"/>
    </xf>
    <xf numFmtId="0" fontId="91" fillId="0" borderId="4" xfId="0" applyFont="1" applyBorder="1" applyAlignment="1">
      <alignment horizontal="left" vertical="center" wrapText="1"/>
    </xf>
    <xf numFmtId="0" fontId="78" fillId="0" borderId="4" xfId="0" quotePrefix="1" applyFont="1" applyBorder="1" applyAlignment="1">
      <alignment horizontal="left" wrapText="1"/>
    </xf>
    <xf numFmtId="0" fontId="82" fillId="0" borderId="4" xfId="0" applyFont="1" applyBorder="1" applyAlignment="1">
      <alignment horizontal="left" vertical="center" wrapText="1"/>
    </xf>
    <xf numFmtId="0" fontId="91" fillId="0" borderId="4" xfId="0" applyFont="1" applyBorder="1" applyAlignment="1">
      <alignment horizontal="left" vertical="top" wrapText="1"/>
    </xf>
    <xf numFmtId="0" fontId="81" fillId="4" borderId="4" xfId="0" applyFont="1" applyFill="1" applyBorder="1" applyAlignment="1">
      <alignment horizontal="left" vertical="center" wrapText="1"/>
    </xf>
    <xf numFmtId="0" fontId="83" fillId="0" borderId="4" xfId="0" applyFont="1" applyBorder="1" applyAlignment="1">
      <alignment horizontal="left" vertical="center" wrapText="1"/>
    </xf>
    <xf numFmtId="0" fontId="77" fillId="0" borderId="1" xfId="0" applyFont="1" applyBorder="1" applyAlignment="1">
      <alignment horizontal="center" vertical="center"/>
    </xf>
    <xf numFmtId="0" fontId="77" fillId="0" borderId="4" xfId="0" applyFont="1" applyBorder="1" applyAlignment="1">
      <alignment horizontal="left" vertical="center" wrapText="1"/>
    </xf>
    <xf numFmtId="0" fontId="77" fillId="0" borderId="4" xfId="0" applyFont="1" applyBorder="1" applyAlignment="1">
      <alignment horizontal="center" wrapText="1"/>
    </xf>
    <xf numFmtId="0" fontId="77" fillId="3" borderId="4" xfId="0" applyFont="1" applyFill="1" applyBorder="1" applyAlignment="1">
      <alignment horizontal="left" vertical="center" wrapText="1"/>
    </xf>
    <xf numFmtId="0" fontId="77" fillId="3" borderId="4" xfId="0" applyFont="1" applyFill="1" applyBorder="1" applyAlignment="1">
      <alignment horizontal="center" wrapText="1"/>
    </xf>
    <xf numFmtId="0" fontId="78" fillId="4" borderId="4" xfId="0" applyFont="1" applyFill="1" applyBorder="1" applyAlignment="1">
      <alignment horizontal="center" vertical="top" wrapText="1"/>
    </xf>
    <xf numFmtId="0" fontId="78" fillId="4" borderId="4" xfId="0" applyFont="1" applyFill="1" applyBorder="1" applyAlignment="1">
      <alignment horizontal="center" wrapText="1"/>
    </xf>
    <xf numFmtId="0" fontId="82" fillId="0" borderId="4" xfId="0" applyFont="1" applyBorder="1" applyAlignment="1">
      <alignment horizontal="left" vertical="top" wrapText="1"/>
    </xf>
    <xf numFmtId="0" fontId="82" fillId="0" borderId="4" xfId="0" applyFont="1" applyBorder="1" applyAlignment="1">
      <alignment horizontal="justify" wrapText="1"/>
    </xf>
    <xf numFmtId="0" fontId="77" fillId="0" borderId="4" xfId="0" applyFont="1" applyBorder="1" applyAlignment="1">
      <alignment horizontal="justify" vertical="top" wrapText="1"/>
    </xf>
    <xf numFmtId="0" fontId="77" fillId="0" borderId="4" xfId="0" applyFont="1" applyBorder="1" applyAlignment="1">
      <alignment horizontal="justify" wrapText="1"/>
    </xf>
    <xf numFmtId="0" fontId="77" fillId="0" borderId="4" xfId="0" applyFont="1" applyBorder="1" applyAlignment="1">
      <alignment horizontal="center" vertical="top" wrapText="1"/>
    </xf>
    <xf numFmtId="172" fontId="78" fillId="4" borderId="4" xfId="0" applyNumberFormat="1" applyFont="1" applyFill="1" applyBorder="1" applyAlignment="1">
      <alignment horizontal="center" vertical="top"/>
    </xf>
    <xf numFmtId="0" fontId="78" fillId="4" borderId="4" xfId="0" applyFont="1" applyFill="1" applyBorder="1" applyAlignment="1">
      <alignment horizontal="justify" wrapText="1"/>
    </xf>
    <xf numFmtId="0" fontId="82" fillId="4" borderId="4" xfId="14" applyFont="1" applyFill="1" applyBorder="1" applyAlignment="1">
      <alignment horizontal="center" vertical="center" wrapText="1"/>
    </xf>
    <xf numFmtId="0" fontId="78" fillId="4" borderId="4" xfId="0" applyFont="1" applyFill="1" applyBorder="1" applyAlignment="1">
      <alignment horizontal="left" wrapText="1"/>
    </xf>
    <xf numFmtId="0" fontId="78" fillId="3" borderId="4" xfId="0" applyFont="1" applyFill="1" applyBorder="1" applyAlignment="1">
      <alignment horizontal="center"/>
    </xf>
    <xf numFmtId="0" fontId="77" fillId="3" borderId="4" xfId="0" applyFont="1" applyFill="1" applyBorder="1" applyAlignment="1">
      <alignment horizontal="left" vertical="top"/>
    </xf>
    <xf numFmtId="0" fontId="78" fillId="6" borderId="4" xfId="0" applyFont="1" applyFill="1" applyBorder="1" applyAlignment="1">
      <alignment horizontal="center" vertical="top" wrapText="1"/>
    </xf>
    <xf numFmtId="0" fontId="78" fillId="6" borderId="4" xfId="0" applyFont="1" applyFill="1" applyBorder="1" applyAlignment="1">
      <alignment horizontal="justify" wrapText="1"/>
    </xf>
    <xf numFmtId="0" fontId="78" fillId="6" borderId="4" xfId="0" applyFont="1" applyFill="1" applyBorder="1" applyAlignment="1">
      <alignment horizontal="justify" vertical="top" wrapText="1"/>
    </xf>
    <xf numFmtId="0" fontId="78" fillId="4" borderId="4" xfId="0" applyFont="1" applyFill="1" applyBorder="1" applyAlignment="1">
      <alignment horizontal="left" vertical="top" wrapText="1"/>
    </xf>
    <xf numFmtId="0" fontId="82" fillId="0" borderId="4" xfId="0" applyFont="1" applyBorder="1" applyAlignment="1">
      <alignment horizontal="center" vertical="top" wrapText="1"/>
    </xf>
    <xf numFmtId="0" fontId="82" fillId="0" borderId="4" xfId="0" applyFont="1" applyBorder="1" applyAlignment="1">
      <alignment horizontal="left" wrapText="1"/>
    </xf>
    <xf numFmtId="0" fontId="78" fillId="4" borderId="4" xfId="0" applyFont="1" applyFill="1" applyBorder="1" applyAlignment="1">
      <alignment horizontal="justify" vertical="top" wrapText="1"/>
    </xf>
    <xf numFmtId="0" fontId="78" fillId="4" borderId="4" xfId="0" applyFont="1" applyFill="1" applyBorder="1" applyAlignment="1">
      <alignment horizontal="center" vertical="center"/>
    </xf>
    <xf numFmtId="0" fontId="81" fillId="4" borderId="4" xfId="0" applyFont="1" applyFill="1" applyBorder="1" applyAlignment="1">
      <alignment horizontal="left" vertical="top" wrapText="1"/>
    </xf>
    <xf numFmtId="2" fontId="78" fillId="4" borderId="4" xfId="0" applyNumberFormat="1" applyFont="1" applyFill="1" applyBorder="1" applyAlignment="1">
      <alignment horizontal="center" vertical="top"/>
    </xf>
    <xf numFmtId="0" fontId="78" fillId="4" borderId="14" xfId="0" applyFont="1" applyFill="1" applyBorder="1" applyAlignment="1">
      <alignment horizontal="center" vertical="top"/>
    </xf>
    <xf numFmtId="0" fontId="78" fillId="4" borderId="14" xfId="0" applyFont="1" applyFill="1" applyBorder="1" applyAlignment="1">
      <alignment vertical="top"/>
    </xf>
    <xf numFmtId="0" fontId="83" fillId="4" borderId="15" xfId="14" applyFont="1" applyFill="1" applyBorder="1" applyAlignment="1">
      <alignment horizontal="left" vertical="center" wrapText="1"/>
    </xf>
    <xf numFmtId="0" fontId="82" fillId="0" borderId="15" xfId="14" applyFont="1" applyBorder="1" applyAlignment="1">
      <alignment horizontal="justify" vertical="top" wrapText="1"/>
    </xf>
    <xf numFmtId="0" fontId="78" fillId="0" borderId="16" xfId="0" applyFont="1" applyBorder="1" applyAlignment="1">
      <alignment horizontal="center" vertical="top" wrapText="1"/>
    </xf>
    <xf numFmtId="0" fontId="94" fillId="0" borderId="17" xfId="0" applyFont="1" applyBorder="1" applyAlignment="1">
      <alignment horizontal="justify" vertical="top" wrapText="1"/>
    </xf>
    <xf numFmtId="0" fontId="94" fillId="0" borderId="6" xfId="0" applyFont="1" applyBorder="1" applyAlignment="1">
      <alignment horizontal="justify" vertical="top" wrapText="1"/>
    </xf>
    <xf numFmtId="0" fontId="94" fillId="0" borderId="6" xfId="0" applyFont="1" applyBorder="1" applyAlignment="1">
      <alignment horizontal="justify" vertical="top"/>
    </xf>
    <xf numFmtId="0" fontId="94" fillId="0" borderId="16" xfId="0" applyFont="1" applyBorder="1" applyAlignment="1">
      <alignment horizontal="center" vertical="top"/>
    </xf>
    <xf numFmtId="0" fontId="96" fillId="0" borderId="15" xfId="14" applyFont="1" applyBorder="1" applyAlignment="1">
      <alignment horizontal="center" vertical="top" wrapText="1"/>
    </xf>
    <xf numFmtId="0" fontId="82" fillId="2" borderId="18" xfId="0" applyFont="1" applyFill="1" applyBorder="1" applyAlignment="1">
      <alignment horizontal="center" vertical="top" wrapText="1"/>
    </xf>
    <xf numFmtId="0" fontId="78" fillId="0" borderId="19" xfId="0" applyFont="1" applyBorder="1"/>
    <xf numFmtId="0" fontId="78" fillId="0" borderId="19" xfId="0" applyFont="1" applyBorder="1" applyAlignment="1">
      <alignment horizontal="center" vertical="top"/>
    </xf>
    <xf numFmtId="0" fontId="78" fillId="0" borderId="19" xfId="0" applyFont="1" applyBorder="1" applyAlignment="1">
      <alignment vertical="center"/>
    </xf>
    <xf numFmtId="0" fontId="78" fillId="0" borderId="19" xfId="8" applyFont="1" applyBorder="1" applyAlignment="1">
      <alignment horizontal="justify" vertical="top" wrapText="1"/>
    </xf>
    <xf numFmtId="0" fontId="92" fillId="0" borderId="19" xfId="0" applyFont="1" applyBorder="1" applyAlignment="1">
      <alignment horizontal="center" vertical="top"/>
    </xf>
    <xf numFmtId="0" fontId="92" fillId="2" borderId="18" xfId="0" applyFont="1" applyFill="1" applyBorder="1" applyAlignment="1">
      <alignment horizontal="center" vertical="top" wrapText="1"/>
    </xf>
    <xf numFmtId="0" fontId="92" fillId="2" borderId="20" xfId="0" applyFont="1" applyFill="1" applyBorder="1" applyAlignment="1">
      <alignment horizontal="center" vertical="top" wrapText="1"/>
    </xf>
    <xf numFmtId="0" fontId="78" fillId="0" borderId="21" xfId="0" applyFont="1" applyBorder="1"/>
    <xf numFmtId="0" fontId="78" fillId="0" borderId="21" xfId="0" applyFont="1" applyBorder="1" applyAlignment="1">
      <alignment horizontal="center" vertical="top"/>
    </xf>
    <xf numFmtId="0" fontId="78" fillId="0" borderId="21" xfId="0" applyFont="1" applyBorder="1" applyAlignment="1">
      <alignment vertical="center"/>
    </xf>
    <xf numFmtId="0" fontId="78" fillId="0" borderId="21" xfId="8" applyFont="1" applyBorder="1" applyAlignment="1">
      <alignment horizontal="justify" vertical="top" wrapText="1"/>
    </xf>
    <xf numFmtId="0" fontId="92" fillId="0" borderId="21" xfId="0" applyFont="1" applyBorder="1" applyAlignment="1">
      <alignment horizontal="center" vertical="top"/>
    </xf>
    <xf numFmtId="0" fontId="83" fillId="4" borderId="17" xfId="0" applyFont="1" applyFill="1" applyBorder="1" applyAlignment="1">
      <alignment horizontal="justify" vertical="center" wrapText="1"/>
    </xf>
    <xf numFmtId="0" fontId="78" fillId="4" borderId="4" xfId="0" applyFont="1" applyFill="1" applyBorder="1" applyAlignment="1">
      <alignment vertical="top" wrapText="1"/>
    </xf>
    <xf numFmtId="0" fontId="78" fillId="4" borderId="4" xfId="0" applyFont="1" applyFill="1" applyBorder="1" applyAlignment="1">
      <alignment wrapText="1"/>
    </xf>
    <xf numFmtId="0" fontId="82" fillId="0" borderId="4" xfId="14" applyFont="1" applyBorder="1" applyAlignment="1">
      <alignment wrapText="1"/>
    </xf>
    <xf numFmtId="0" fontId="82" fillId="0" borderId="4" xfId="14" applyFont="1" applyBorder="1" applyAlignment="1">
      <alignment horizontal="center" vertical="center" wrapText="1"/>
    </xf>
    <xf numFmtId="0" fontId="82" fillId="0" borderId="4" xfId="14" applyFont="1" applyBorder="1" applyAlignment="1">
      <alignment horizontal="center" vertical="top" wrapText="1"/>
    </xf>
    <xf numFmtId="0" fontId="95" fillId="0" borderId="4" xfId="0" applyFont="1" applyBorder="1" applyAlignment="1">
      <alignment horizontal="left" vertical="top" wrapText="1"/>
    </xf>
    <xf numFmtId="0" fontId="94" fillId="0" borderId="4" xfId="0" applyFont="1" applyBorder="1" applyAlignment="1">
      <alignment vertical="top" wrapText="1"/>
    </xf>
    <xf numFmtId="0" fontId="95" fillId="0" borderId="4" xfId="0" applyFont="1" applyBorder="1" applyAlignment="1">
      <alignment vertical="top"/>
    </xf>
    <xf numFmtId="0" fontId="95" fillId="3" borderId="4" xfId="0" applyFont="1" applyFill="1" applyBorder="1" applyAlignment="1">
      <alignment horizontal="left" vertical="top"/>
    </xf>
    <xf numFmtId="0" fontId="94" fillId="4" borderId="4" xfId="0" applyFont="1" applyFill="1" applyBorder="1" applyAlignment="1">
      <alignment horizontal="center" vertical="top"/>
    </xf>
    <xf numFmtId="0" fontId="94" fillId="4" borderId="4" xfId="0" applyFont="1" applyFill="1" applyBorder="1" applyAlignment="1">
      <alignment horizontal="center" vertical="top" wrapText="1"/>
    </xf>
    <xf numFmtId="0" fontId="94" fillId="4" borderId="4" xfId="0" applyFont="1" applyFill="1" applyBorder="1" applyAlignment="1">
      <alignment horizontal="left" vertical="top" wrapText="1"/>
    </xf>
    <xf numFmtId="0" fontId="94" fillId="4" borderId="4" xfId="0" applyFont="1" applyFill="1" applyBorder="1" applyAlignment="1">
      <alignment horizontal="justify" vertical="top" wrapText="1"/>
    </xf>
    <xf numFmtId="173" fontId="94" fillId="4" borderId="4" xfId="1" applyNumberFormat="1" applyFont="1" applyFill="1" applyBorder="1" applyAlignment="1">
      <alignment horizontal="center" vertical="top"/>
    </xf>
    <xf numFmtId="0" fontId="101" fillId="4" borderId="4" xfId="0" applyFont="1" applyFill="1" applyBorder="1" applyAlignment="1">
      <alignment horizontal="justify" vertical="top" wrapText="1"/>
    </xf>
    <xf numFmtId="0" fontId="102" fillId="0" borderId="4" xfId="0" applyFont="1" applyBorder="1" applyAlignment="1">
      <alignment horizontal="center" vertical="top" wrapText="1"/>
    </xf>
    <xf numFmtId="0" fontId="102" fillId="0" borderId="4" xfId="0" applyFont="1" applyBorder="1" applyAlignment="1">
      <alignment horizontal="center" vertical="top"/>
    </xf>
    <xf numFmtId="0" fontId="103" fillId="0" borderId="4" xfId="0" applyFont="1" applyBorder="1" applyAlignment="1">
      <alignment horizontal="justify" vertical="top" wrapText="1"/>
    </xf>
    <xf numFmtId="2" fontId="94" fillId="4" borderId="4" xfId="0" applyNumberFormat="1" applyFont="1" applyFill="1" applyBorder="1" applyAlignment="1">
      <alignment horizontal="center" vertical="top"/>
    </xf>
    <xf numFmtId="0" fontId="102" fillId="0" borderId="4" xfId="0" applyFont="1" applyBorder="1" applyAlignment="1">
      <alignment horizontal="justify" vertical="top" wrapText="1"/>
    </xf>
    <xf numFmtId="0" fontId="94" fillId="0" borderId="4" xfId="0" quotePrefix="1" applyFont="1" applyBorder="1" applyAlignment="1">
      <alignment horizontal="justify" vertical="top" wrapText="1"/>
    </xf>
    <xf numFmtId="173" fontId="104" fillId="0" borderId="4" xfId="1" applyNumberFormat="1" applyFont="1" applyFill="1" applyBorder="1" applyAlignment="1">
      <alignment horizontal="center" vertical="top" wrapText="1"/>
    </xf>
    <xf numFmtId="2" fontId="94" fillId="0" borderId="4" xfId="0" applyNumberFormat="1" applyFont="1" applyBorder="1" applyAlignment="1">
      <alignment horizontal="center" vertical="top"/>
    </xf>
    <xf numFmtId="0" fontId="77" fillId="0" borderId="4" xfId="0" applyFont="1" applyBorder="1" applyAlignment="1">
      <alignment vertical="top"/>
    </xf>
    <xf numFmtId="0" fontId="77" fillId="0" borderId="4" xfId="0" applyFont="1" applyBorder="1"/>
    <xf numFmtId="0" fontId="82" fillId="0" borderId="4" xfId="0" applyFont="1" applyBorder="1" applyAlignment="1">
      <alignment horizontal="justify" vertical="top" wrapText="1"/>
    </xf>
    <xf numFmtId="172" fontId="78" fillId="0" borderId="4" xfId="0" applyNumberFormat="1" applyFont="1" applyBorder="1" applyAlignment="1">
      <alignment horizontal="center" vertical="top"/>
    </xf>
    <xf numFmtId="0" fontId="91" fillId="4" borderId="4" xfId="0" applyFont="1" applyFill="1" applyBorder="1" applyAlignment="1">
      <alignment horizontal="justify" vertical="top" wrapText="1"/>
    </xf>
    <xf numFmtId="0" fontId="94" fillId="0" borderId="4" xfId="0" quotePrefix="1" applyFont="1" applyBorder="1" applyAlignment="1">
      <alignment horizontal="center" vertical="top" wrapText="1"/>
    </xf>
    <xf numFmtId="0" fontId="96" fillId="0" borderId="4" xfId="0" applyFont="1" applyBorder="1" applyAlignment="1">
      <alignment horizontal="justify" vertical="top" wrapText="1"/>
    </xf>
    <xf numFmtId="0" fontId="94" fillId="0" borderId="4" xfId="0" quotePrefix="1" applyFont="1" applyBorder="1" applyAlignment="1">
      <alignment horizontal="left" vertical="top" wrapText="1"/>
    </xf>
    <xf numFmtId="172" fontId="96" fillId="0" borderId="4" xfId="14" applyNumberFormat="1" applyFont="1" applyBorder="1" applyAlignment="1">
      <alignment horizontal="left" vertical="top" wrapText="1"/>
    </xf>
    <xf numFmtId="172" fontId="96" fillId="0" borderId="4" xfId="14" applyNumberFormat="1" applyFont="1" applyBorder="1" applyAlignment="1">
      <alignment horizontal="center" vertical="top" wrapText="1"/>
    </xf>
    <xf numFmtId="0" fontId="100" fillId="0" borderId="4" xfId="0" applyFont="1" applyBorder="1" applyAlignment="1">
      <alignment horizontal="left" vertical="top" wrapText="1"/>
    </xf>
    <xf numFmtId="0" fontId="100" fillId="0" borderId="4" xfId="0" applyFont="1" applyBorder="1" applyAlignment="1">
      <alignment horizontal="center" vertical="top"/>
    </xf>
    <xf numFmtId="173" fontId="100" fillId="0" borderId="4" xfId="1" applyNumberFormat="1" applyFont="1" applyFill="1" applyBorder="1" applyAlignment="1">
      <alignment horizontal="center" vertical="top"/>
    </xf>
    <xf numFmtId="43" fontId="100" fillId="0" borderId="4" xfId="1" applyFont="1" applyFill="1" applyBorder="1" applyAlignment="1">
      <alignment horizontal="center" vertical="top"/>
    </xf>
    <xf numFmtId="0" fontId="98" fillId="0" borderId="4" xfId="0" applyFont="1" applyBorder="1" applyAlignment="1">
      <alignment horizontal="justify" vertical="top" wrapText="1"/>
    </xf>
    <xf numFmtId="0" fontId="101" fillId="0" borderId="4" xfId="0" applyFont="1" applyBorder="1" applyAlignment="1">
      <alignment horizontal="justify" vertical="top" wrapText="1"/>
    </xf>
    <xf numFmtId="0" fontId="100" fillId="0" borderId="4" xfId="0" quotePrefix="1" applyFont="1" applyBorder="1" applyAlignment="1">
      <alignment horizontal="left" vertical="top" wrapText="1"/>
    </xf>
    <xf numFmtId="0" fontId="94" fillId="0" borderId="4" xfId="0" applyFont="1" applyBorder="1" applyAlignment="1">
      <alignment horizontal="justify" vertical="top"/>
    </xf>
    <xf numFmtId="0" fontId="100" fillId="8" borderId="4" xfId="0" applyFont="1" applyFill="1" applyBorder="1" applyAlignment="1">
      <alignment vertical="top" wrapText="1"/>
    </xf>
    <xf numFmtId="172" fontId="94" fillId="6" borderId="4" xfId="0" applyNumberFormat="1" applyFont="1" applyFill="1" applyBorder="1" applyAlignment="1">
      <alignment horizontal="center" vertical="top"/>
    </xf>
    <xf numFmtId="0" fontId="94" fillId="6" borderId="4" xfId="0" applyFont="1" applyFill="1" applyBorder="1" applyAlignment="1">
      <alignment horizontal="center" vertical="top" wrapText="1"/>
    </xf>
    <xf numFmtId="0" fontId="94" fillId="6" borderId="4" xfId="0" applyFont="1" applyFill="1" applyBorder="1" applyAlignment="1">
      <alignment vertical="top" wrapText="1"/>
    </xf>
    <xf numFmtId="0" fontId="100" fillId="6" borderId="4" xfId="0" applyFont="1" applyFill="1" applyBorder="1" applyAlignment="1">
      <alignment horizontal="left" vertical="top" wrapText="1"/>
    </xf>
    <xf numFmtId="0" fontId="94" fillId="6" borderId="4" xfId="0" applyFont="1" applyFill="1" applyBorder="1" applyAlignment="1">
      <alignment horizontal="center" vertical="top"/>
    </xf>
    <xf numFmtId="0" fontId="100" fillId="4" borderId="4" xfId="0" applyFont="1" applyFill="1" applyBorder="1" applyAlignment="1">
      <alignment horizontal="left" vertical="top" wrapText="1"/>
    </xf>
    <xf numFmtId="0" fontId="105" fillId="0" borderId="4" xfId="0" applyFont="1" applyBorder="1" applyAlignment="1">
      <alignment horizontal="justify" vertical="top" wrapText="1"/>
    </xf>
    <xf numFmtId="0" fontId="96" fillId="0" borderId="4" xfId="14" applyFont="1" applyBorder="1" applyAlignment="1">
      <alignment horizontal="left" vertical="top" wrapText="1"/>
    </xf>
    <xf numFmtId="2" fontId="95" fillId="3" borderId="4" xfId="0" applyNumberFormat="1" applyFont="1" applyFill="1" applyBorder="1" applyAlignment="1">
      <alignment horizontal="center" vertical="top" wrapText="1"/>
    </xf>
    <xf numFmtId="172" fontId="94" fillId="4" borderId="4" xfId="0" applyNumberFormat="1" applyFont="1" applyFill="1" applyBorder="1" applyAlignment="1">
      <alignment horizontal="center" vertical="top"/>
    </xf>
    <xf numFmtId="0" fontId="96" fillId="0" borderId="4" xfId="13" applyFont="1" applyBorder="1" applyAlignment="1">
      <alignment horizontal="justify" vertical="top"/>
    </xf>
    <xf numFmtId="172" fontId="94" fillId="0" borderId="4" xfId="0" applyNumberFormat="1" applyFont="1" applyBorder="1" applyAlignment="1">
      <alignment horizontal="center" vertical="top"/>
    </xf>
    <xf numFmtId="0" fontId="100" fillId="0" borderId="4" xfId="0" applyFont="1" applyBorder="1" applyAlignment="1">
      <alignment horizontal="center" vertical="top" wrapText="1"/>
    </xf>
    <xf numFmtId="0" fontId="94" fillId="0" borderId="4" xfId="10" applyFont="1" applyBorder="1" applyAlignment="1">
      <alignment horizontal="center" vertical="top" wrapText="1"/>
    </xf>
    <xf numFmtId="0" fontId="94" fillId="0" borderId="4" xfId="10" applyFont="1" applyBorder="1" applyAlignment="1">
      <alignment horizontal="left" vertical="top" wrapText="1"/>
    </xf>
    <xf numFmtId="0" fontId="94" fillId="0" borderId="4" xfId="10" applyFont="1" applyBorder="1" applyAlignment="1">
      <alignment horizontal="justify" vertical="top" wrapText="1"/>
    </xf>
    <xf numFmtId="2" fontId="96" fillId="0" borderId="4" xfId="10" applyNumberFormat="1" applyFont="1" applyBorder="1" applyAlignment="1">
      <alignment horizontal="center" vertical="top"/>
    </xf>
    <xf numFmtId="0" fontId="96" fillId="0" borderId="4" xfId="0" applyFont="1" applyBorder="1" applyAlignment="1">
      <alignment horizontal="left" vertical="top" wrapText="1"/>
    </xf>
    <xf numFmtId="0" fontId="100" fillId="4" borderId="4" xfId="0" applyFont="1" applyFill="1" applyBorder="1" applyAlignment="1">
      <alignment horizontal="justify" vertical="top" wrapText="1"/>
    </xf>
    <xf numFmtId="0" fontId="100" fillId="0" borderId="4" xfId="0" applyFont="1" applyBorder="1" applyAlignment="1">
      <alignment vertical="top" wrapText="1"/>
    </xf>
    <xf numFmtId="0" fontId="78" fillId="0" borderId="4" xfId="0" applyFont="1" applyBorder="1" applyAlignment="1">
      <alignment horizontal="justify" vertical="center" wrapText="1"/>
    </xf>
    <xf numFmtId="0" fontId="94" fillId="0" borderId="4" xfId="0" applyFont="1" applyFill="1" applyBorder="1" applyAlignment="1">
      <alignment horizontal="center" vertical="top"/>
    </xf>
    <xf numFmtId="0" fontId="94" fillId="0" borderId="1" xfId="0" applyFont="1" applyBorder="1" applyAlignment="1">
      <alignment vertical="top"/>
    </xf>
    <xf numFmtId="0" fontId="95" fillId="3" borderId="6" xfId="0" applyFont="1" applyFill="1" applyBorder="1" applyAlignment="1">
      <alignment horizontal="center" vertical="top"/>
    </xf>
    <xf numFmtId="0" fontId="106" fillId="0" borderId="1" xfId="0" applyFont="1" applyBorder="1" applyAlignment="1">
      <alignment horizontal="center"/>
    </xf>
    <xf numFmtId="0" fontId="106" fillId="0" borderId="22" xfId="0" applyFont="1" applyBorder="1" applyAlignment="1">
      <alignment horizontal="center"/>
    </xf>
    <xf numFmtId="0" fontId="0" fillId="0" borderId="23" xfId="0" applyFont="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22" xfId="0" applyFill="1" applyBorder="1" applyAlignment="1">
      <alignment horizontal="center"/>
    </xf>
    <xf numFmtId="0" fontId="0" fillId="0" borderId="24" xfId="0" applyBorder="1" applyAlignment="1">
      <alignment horizontal="center"/>
    </xf>
    <xf numFmtId="0" fontId="0" fillId="0" borderId="1" xfId="0" applyBorder="1"/>
    <xf numFmtId="2" fontId="0" fillId="0" borderId="1" xfId="0" applyNumberFormat="1" applyBorder="1" applyAlignment="1">
      <alignment horizontal="center"/>
    </xf>
    <xf numFmtId="0" fontId="0" fillId="0" borderId="25" xfId="0" applyBorder="1" applyAlignment="1">
      <alignment horizontal="center"/>
    </xf>
    <xf numFmtId="0" fontId="0" fillId="0" borderId="25" xfId="0" applyBorder="1"/>
    <xf numFmtId="1" fontId="0" fillId="0" borderId="1" xfId="0" applyNumberFormat="1" applyBorder="1" applyAlignment="1">
      <alignment horizontal="center"/>
    </xf>
    <xf numFmtId="0" fontId="0" fillId="0" borderId="0" xfId="0" applyAlignment="1">
      <alignment horizontal="center"/>
    </xf>
    <xf numFmtId="0" fontId="107" fillId="0" borderId="0" xfId="0" applyFont="1" applyAlignment="1">
      <alignment vertical="top"/>
    </xf>
    <xf numFmtId="0" fontId="108" fillId="0" borderId="0" xfId="0" applyFont="1" applyAlignment="1">
      <alignment vertical="top"/>
    </xf>
    <xf numFmtId="171" fontId="0" fillId="0" borderId="1" xfId="0" applyNumberFormat="1" applyBorder="1" applyAlignment="1">
      <alignment horizontal="center"/>
    </xf>
    <xf numFmtId="0" fontId="107" fillId="0" borderId="1" xfId="0" applyFont="1" applyBorder="1" applyAlignment="1">
      <alignment vertical="top"/>
    </xf>
    <xf numFmtId="171" fontId="107" fillId="0" borderId="1" xfId="0" applyNumberFormat="1" applyFont="1" applyBorder="1" applyAlignment="1">
      <alignment vertical="top"/>
    </xf>
    <xf numFmtId="173" fontId="94" fillId="0" borderId="2" xfId="1" applyNumberFormat="1" applyFont="1" applyFill="1" applyBorder="1" applyAlignment="1">
      <alignment horizontal="center" vertical="top"/>
    </xf>
    <xf numFmtId="0" fontId="94" fillId="0" borderId="1" xfId="0" applyFont="1" applyFill="1" applyBorder="1" applyAlignment="1">
      <alignment horizontal="center" vertical="top"/>
    </xf>
    <xf numFmtId="173" fontId="94" fillId="0" borderId="13" xfId="1" applyNumberFormat="1" applyFont="1" applyFill="1" applyBorder="1" applyAlignment="1">
      <alignment horizontal="center" vertical="top"/>
    </xf>
    <xf numFmtId="0" fontId="94" fillId="0" borderId="6" xfId="0" applyFont="1" applyFill="1" applyBorder="1" applyAlignment="1">
      <alignment horizontal="center" vertical="top"/>
    </xf>
    <xf numFmtId="0" fontId="0" fillId="0" borderId="0" xfId="0" applyFont="1" applyAlignment="1">
      <alignment vertical="top"/>
    </xf>
    <xf numFmtId="0" fontId="3" fillId="0" borderId="0" xfId="12" applyFill="1"/>
    <xf numFmtId="0" fontId="43" fillId="0" borderId="1" xfId="7" applyFont="1" applyFill="1" applyBorder="1" applyAlignment="1">
      <alignment horizontal="center" vertical="center" wrapText="1"/>
    </xf>
    <xf numFmtId="0" fontId="43" fillId="0" borderId="1" xfId="12" applyFont="1" applyFill="1" applyBorder="1" applyAlignment="1">
      <alignment horizontal="center" vertical="center" wrapText="1"/>
    </xf>
    <xf numFmtId="0" fontId="43" fillId="0" borderId="1" xfId="7" applyFont="1" applyFill="1" applyBorder="1" applyAlignment="1">
      <alignment horizontal="center"/>
    </xf>
    <xf numFmtId="0" fontId="1" fillId="0" borderId="1" xfId="12" applyFont="1" applyFill="1" applyBorder="1" applyAlignment="1">
      <alignment horizontal="center"/>
    </xf>
    <xf numFmtId="175" fontId="1" fillId="0" borderId="1" xfId="2" applyFont="1" applyFill="1" applyBorder="1" applyAlignment="1" applyProtection="1">
      <alignment horizontal="center" vertical="center"/>
    </xf>
    <xf numFmtId="175" fontId="43" fillId="0" borderId="1" xfId="2" applyFont="1" applyFill="1" applyBorder="1" applyAlignment="1" applyProtection="1">
      <alignment horizontal="center" vertical="center"/>
      <protection locked="0"/>
    </xf>
    <xf numFmtId="175" fontId="1" fillId="0" borderId="1" xfId="2" applyFont="1" applyFill="1" applyBorder="1" applyAlignment="1" applyProtection="1">
      <alignment horizontal="center" vertical="center"/>
      <protection locked="0"/>
    </xf>
    <xf numFmtId="0" fontId="1" fillId="0" borderId="1" xfId="12" applyFont="1" applyFill="1" applyBorder="1" applyAlignment="1">
      <alignment horizontal="left" vertical="center" wrapText="1"/>
    </xf>
    <xf numFmtId="0" fontId="43" fillId="0" borderId="1" xfId="12" applyNumberFormat="1" applyFont="1" applyFill="1" applyBorder="1" applyAlignment="1">
      <alignment horizontal="center" vertical="center" wrapText="1"/>
    </xf>
    <xf numFmtId="0" fontId="1" fillId="0" borderId="1" xfId="12" applyNumberFormat="1" applyFont="1" applyFill="1" applyBorder="1" applyAlignment="1">
      <alignment horizontal="center"/>
    </xf>
    <xf numFmtId="0" fontId="3" fillId="0" borderId="0" xfId="12" applyNumberFormat="1" applyFill="1"/>
    <xf numFmtId="0" fontId="43" fillId="0" borderId="1" xfId="12" applyFont="1" applyFill="1" applyBorder="1" applyAlignment="1">
      <alignment horizontal="center"/>
    </xf>
    <xf numFmtId="175" fontId="109" fillId="0" borderId="1" xfId="2" applyFont="1" applyFill="1" applyBorder="1" applyAlignment="1" applyProtection="1">
      <alignment horizontal="center" vertical="center"/>
      <protection locked="0"/>
    </xf>
    <xf numFmtId="175" fontId="110" fillId="0" borderId="1" xfId="2" applyFont="1" applyFill="1" applyBorder="1" applyAlignment="1" applyProtection="1">
      <alignment horizontal="center" vertical="center"/>
      <protection locked="0"/>
    </xf>
    <xf numFmtId="0" fontId="43" fillId="0" borderId="1" xfId="12" applyFont="1" applyFill="1" applyBorder="1" applyAlignment="1">
      <alignment horizontal="left" vertical="center"/>
    </xf>
    <xf numFmtId="0" fontId="1" fillId="0" borderId="1" xfId="12" applyFont="1" applyFill="1" applyBorder="1" applyAlignment="1">
      <alignment horizontal="center" vertical="center"/>
    </xf>
    <xf numFmtId="0" fontId="1" fillId="0" borderId="13" xfId="12" applyFont="1" applyFill="1" applyBorder="1" applyAlignment="1">
      <alignment horizontal="center" vertical="center"/>
    </xf>
    <xf numFmtId="0" fontId="110" fillId="0" borderId="0" xfId="12" applyFont="1" applyFill="1" applyAlignment="1">
      <alignment horizontal="center" vertical="center"/>
    </xf>
    <xf numFmtId="0" fontId="110" fillId="0" borderId="0" xfId="12" applyFont="1" applyFill="1"/>
    <xf numFmtId="43" fontId="111" fillId="0" borderId="0" xfId="0" applyNumberFormat="1" applyFont="1" applyFill="1" applyAlignment="1"/>
    <xf numFmtId="175" fontId="3" fillId="0" borderId="0" xfId="12" applyNumberFormat="1" applyFill="1"/>
    <xf numFmtId="2" fontId="0" fillId="0" borderId="0" xfId="0" applyNumberFormat="1"/>
    <xf numFmtId="0" fontId="1" fillId="0" borderId="13" xfId="12" applyFont="1" applyFill="1" applyBorder="1" applyAlignment="1">
      <alignment horizontal="left" vertical="center" wrapText="1"/>
    </xf>
    <xf numFmtId="0" fontId="43" fillId="0" borderId="13" xfId="12" applyFont="1" applyFill="1" applyBorder="1" applyAlignment="1">
      <alignment horizontal="center" vertical="center" wrapText="1"/>
    </xf>
    <xf numFmtId="1" fontId="0" fillId="0" borderId="0" xfId="0" applyNumberFormat="1"/>
    <xf numFmtId="0" fontId="94" fillId="4" borderId="6" xfId="0" applyFont="1" applyFill="1" applyBorder="1" applyAlignment="1">
      <alignment horizontal="center" vertical="top"/>
    </xf>
    <xf numFmtId="0" fontId="94" fillId="4" borderId="2" xfId="0" applyFont="1" applyFill="1" applyBorder="1" applyAlignment="1">
      <alignment horizontal="center" vertical="top"/>
    </xf>
    <xf numFmtId="0" fontId="109" fillId="0" borderId="1" xfId="12" applyFont="1" applyFill="1" applyBorder="1" applyAlignment="1">
      <alignment horizontal="left" vertical="center" wrapText="1"/>
    </xf>
    <xf numFmtId="0" fontId="109" fillId="0" borderId="1" xfId="12" applyFont="1" applyFill="1" applyBorder="1" applyAlignment="1">
      <alignment horizontal="center"/>
    </xf>
    <xf numFmtId="175" fontId="109" fillId="0" borderId="1" xfId="2" applyFont="1" applyFill="1" applyBorder="1" applyAlignment="1" applyProtection="1">
      <alignment horizontal="center" vertical="center"/>
    </xf>
    <xf numFmtId="0" fontId="94" fillId="4" borderId="6" xfId="0" applyFont="1" applyFill="1" applyBorder="1" applyAlignment="1">
      <alignment horizontal="center" vertical="top"/>
    </xf>
    <xf numFmtId="0" fontId="94" fillId="4" borderId="2" xfId="0" applyFont="1" applyFill="1" applyBorder="1" applyAlignment="1">
      <alignment horizontal="center" vertical="top"/>
    </xf>
    <xf numFmtId="0" fontId="94" fillId="0" borderId="6" xfId="0" applyFont="1" applyBorder="1" applyAlignment="1">
      <alignment horizontal="center" vertical="top" wrapText="1"/>
    </xf>
    <xf numFmtId="0" fontId="94" fillId="0" borderId="13" xfId="0" applyFont="1" applyBorder="1" applyAlignment="1">
      <alignment horizontal="center" vertical="top" wrapText="1"/>
    </xf>
    <xf numFmtId="0" fontId="94" fillId="0" borderId="2" xfId="0" applyFont="1" applyBorder="1" applyAlignment="1">
      <alignment horizontal="center" vertical="top" wrapText="1"/>
    </xf>
    <xf numFmtId="0" fontId="112" fillId="0" borderId="1" xfId="12" applyFont="1" applyFill="1" applyBorder="1" applyAlignment="1">
      <alignment horizontal="center"/>
    </xf>
    <xf numFmtId="0" fontId="94" fillId="0" borderId="6" xfId="0" applyFont="1" applyBorder="1" applyAlignment="1">
      <alignment horizontal="center" vertical="top" wrapText="1"/>
    </xf>
    <xf numFmtId="0" fontId="94" fillId="0" borderId="13" xfId="0" applyFont="1" applyBorder="1" applyAlignment="1">
      <alignment horizontal="center" vertical="top" wrapText="1"/>
    </xf>
    <xf numFmtId="0" fontId="94" fillId="0" borderId="2" xfId="0" applyFont="1" applyBorder="1" applyAlignment="1">
      <alignment horizontal="center" vertical="top" wrapText="1"/>
    </xf>
    <xf numFmtId="0" fontId="94" fillId="0" borderId="4" xfId="0" applyFont="1" applyFill="1" applyBorder="1" applyAlignment="1">
      <alignment horizontal="center" vertical="top" wrapText="1"/>
    </xf>
    <xf numFmtId="0" fontId="94" fillId="0" borderId="4" xfId="0" applyFont="1" applyFill="1" applyBorder="1" applyAlignment="1">
      <alignment horizontal="left" vertical="top" wrapText="1"/>
    </xf>
    <xf numFmtId="0" fontId="94" fillId="0" borderId="4" xfId="0" applyFont="1" applyFill="1" applyBorder="1" applyAlignment="1">
      <alignment horizontal="justify" vertical="top" wrapText="1"/>
    </xf>
    <xf numFmtId="0" fontId="95" fillId="0" borderId="4" xfId="0" applyFont="1" applyFill="1" applyBorder="1" applyAlignment="1">
      <alignment horizontal="justify" vertical="top" wrapText="1"/>
    </xf>
    <xf numFmtId="0" fontId="106" fillId="0" borderId="4" xfId="0" applyFont="1" applyFill="1" applyBorder="1" applyAlignment="1">
      <alignment horizontal="center" vertical="top"/>
    </xf>
    <xf numFmtId="0" fontId="106" fillId="0" borderId="4" xfId="0" applyFont="1" applyFill="1" applyBorder="1" applyAlignment="1">
      <alignment horizontal="left" vertical="top" wrapText="1"/>
    </xf>
    <xf numFmtId="0" fontId="106" fillId="0" borderId="1" xfId="0" applyFont="1" applyFill="1" applyBorder="1" applyAlignment="1">
      <alignment horizontal="center" vertical="top"/>
    </xf>
    <xf numFmtId="0" fontId="113" fillId="0" borderId="0" xfId="0" applyFont="1" applyFill="1" applyAlignment="1">
      <alignment vertical="top"/>
    </xf>
    <xf numFmtId="0" fontId="114" fillId="0" borderId="0" xfId="0" applyFont="1" applyFill="1" applyAlignment="1">
      <alignment vertical="top"/>
    </xf>
    <xf numFmtId="0" fontId="115" fillId="0" borderId="0" xfId="0" applyFont="1" applyFill="1" applyAlignment="1">
      <alignment horizontal="center" vertical="top"/>
    </xf>
    <xf numFmtId="0" fontId="114" fillId="0" borderId="1" xfId="0" applyFont="1" applyFill="1" applyBorder="1" applyAlignment="1">
      <alignment horizontal="center" vertical="top"/>
    </xf>
    <xf numFmtId="0" fontId="114" fillId="0" borderId="1" xfId="0" applyFont="1" applyFill="1" applyBorder="1" applyAlignment="1">
      <alignment horizontal="center" vertical="top" wrapText="1"/>
    </xf>
    <xf numFmtId="0" fontId="114" fillId="0" borderId="1" xfId="0" applyFont="1" applyFill="1" applyBorder="1" applyAlignment="1">
      <alignment horizontal="center" vertical="center"/>
    </xf>
    <xf numFmtId="0" fontId="114" fillId="0" borderId="1" xfId="0" applyFont="1" applyFill="1" applyBorder="1" applyAlignment="1">
      <alignment horizontal="center" vertical="center" wrapText="1"/>
    </xf>
    <xf numFmtId="0" fontId="113" fillId="0" borderId="4" xfId="0" applyFont="1" applyFill="1" applyBorder="1" applyAlignment="1">
      <alignment horizontal="center" vertical="top"/>
    </xf>
    <xf numFmtId="0" fontId="113" fillId="0" borderId="4" xfId="0" applyFont="1" applyFill="1" applyBorder="1" applyAlignment="1">
      <alignment horizontal="center" vertical="top" wrapText="1"/>
    </xf>
    <xf numFmtId="0" fontId="113" fillId="0" borderId="4" xfId="0" applyFont="1" applyFill="1" applyBorder="1" applyAlignment="1">
      <alignment horizontal="left" vertical="top" wrapText="1"/>
    </xf>
    <xf numFmtId="0" fontId="116" fillId="0" borderId="4" xfId="0" applyFont="1" applyFill="1" applyBorder="1" applyAlignment="1">
      <alignment horizontal="center" vertical="top"/>
    </xf>
    <xf numFmtId="0" fontId="113" fillId="0" borderId="4" xfId="0" applyFont="1" applyFill="1" applyBorder="1" applyAlignment="1">
      <alignment horizontal="justify" vertical="top" wrapText="1"/>
    </xf>
    <xf numFmtId="0" fontId="114" fillId="0" borderId="4" xfId="0" applyFont="1" applyFill="1" applyBorder="1" applyAlignment="1">
      <alignment horizontal="justify" vertical="top" wrapText="1"/>
    </xf>
    <xf numFmtId="0" fontId="114" fillId="0" borderId="0" xfId="0" applyFont="1" applyFill="1" applyAlignment="1">
      <alignment vertical="center"/>
    </xf>
    <xf numFmtId="173" fontId="114" fillId="0" borderId="0" xfId="1" applyNumberFormat="1" applyFont="1" applyFill="1" applyBorder="1" applyAlignment="1">
      <alignment vertical="center"/>
    </xf>
    <xf numFmtId="0" fontId="113" fillId="0" borderId="0" xfId="0" applyFont="1" applyFill="1" applyAlignment="1">
      <alignment vertical="center"/>
    </xf>
    <xf numFmtId="173" fontId="114" fillId="0" borderId="1" xfId="1" applyNumberFormat="1" applyFont="1" applyFill="1" applyBorder="1" applyAlignment="1">
      <alignment horizontal="center" vertical="center" wrapText="1"/>
    </xf>
    <xf numFmtId="0" fontId="113" fillId="0" borderId="4" xfId="0" applyFont="1" applyFill="1" applyBorder="1" applyAlignment="1">
      <alignment horizontal="center" vertical="center"/>
    </xf>
    <xf numFmtId="173" fontId="113" fillId="0" borderId="4" xfId="1" applyNumberFormat="1" applyFont="1" applyFill="1" applyBorder="1" applyAlignment="1">
      <alignment horizontal="center" vertical="center"/>
    </xf>
    <xf numFmtId="171" fontId="113" fillId="0" borderId="4" xfId="0" applyNumberFormat="1" applyFont="1" applyFill="1" applyBorder="1" applyAlignment="1">
      <alignment horizontal="center" vertical="center"/>
    </xf>
    <xf numFmtId="171" fontId="113" fillId="0" borderId="1" xfId="0" applyNumberFormat="1" applyFont="1" applyFill="1" applyBorder="1" applyAlignment="1">
      <alignment vertical="center"/>
    </xf>
    <xf numFmtId="171" fontId="113" fillId="0" borderId="1" xfId="0" applyNumberFormat="1" applyFont="1" applyFill="1" applyBorder="1" applyAlignment="1">
      <alignment horizontal="center" vertical="center"/>
    </xf>
    <xf numFmtId="0" fontId="113" fillId="0" borderId="1" xfId="0" applyFont="1" applyFill="1" applyBorder="1" applyAlignment="1">
      <alignment horizontal="center" vertical="center"/>
    </xf>
    <xf numFmtId="0" fontId="113" fillId="0" borderId="1" xfId="0" applyFont="1" applyFill="1" applyBorder="1" applyAlignment="1">
      <alignment vertical="center"/>
    </xf>
    <xf numFmtId="0" fontId="114" fillId="0" borderId="2" xfId="0" applyFont="1" applyFill="1" applyBorder="1" applyAlignment="1">
      <alignment horizontal="center" vertical="center"/>
    </xf>
    <xf numFmtId="173" fontId="113" fillId="0" borderId="0" xfId="1" applyNumberFormat="1" applyFont="1" applyFill="1" applyAlignment="1">
      <alignment vertical="center"/>
    </xf>
    <xf numFmtId="0" fontId="113" fillId="0" borderId="0" xfId="0" applyFont="1" applyFill="1" applyAlignment="1">
      <alignment horizontal="center" vertical="center"/>
    </xf>
    <xf numFmtId="0" fontId="117" fillId="0" borderId="1" xfId="12" applyFont="1" applyFill="1" applyBorder="1" applyAlignment="1">
      <alignment horizontal="center" vertical="center" wrapText="1"/>
    </xf>
    <xf numFmtId="0" fontId="118" fillId="0" borderId="0" xfId="12" applyFont="1" applyFill="1"/>
    <xf numFmtId="43" fontId="119" fillId="0" borderId="0" xfId="0" applyNumberFormat="1" applyFont="1" applyFill="1" applyAlignment="1"/>
    <xf numFmtId="175" fontId="3" fillId="0" borderId="1" xfId="12" applyNumberFormat="1" applyFill="1" applyBorder="1"/>
    <xf numFmtId="171" fontId="114" fillId="0" borderId="1" xfId="0" applyNumberFormat="1" applyFont="1" applyFill="1" applyBorder="1" applyAlignment="1">
      <alignment vertical="center"/>
    </xf>
    <xf numFmtId="0" fontId="114" fillId="0" borderId="1" xfId="0" applyFont="1" applyFill="1" applyBorder="1" applyAlignment="1">
      <alignment vertical="center"/>
    </xf>
    <xf numFmtId="0" fontId="114" fillId="0" borderId="25" xfId="0" applyFont="1" applyFill="1" applyBorder="1" applyAlignment="1">
      <alignment vertical="center"/>
    </xf>
    <xf numFmtId="0" fontId="78" fillId="0" borderId="4" xfId="0" applyFont="1" applyFill="1" applyBorder="1" applyAlignment="1">
      <alignment horizontal="center" vertical="top"/>
    </xf>
    <xf numFmtId="2" fontId="1" fillId="0" borderId="1" xfId="12" applyNumberFormat="1" applyFont="1" applyFill="1" applyBorder="1" applyAlignment="1">
      <alignment horizontal="left" vertical="center" wrapText="1" shrinkToFit="1"/>
    </xf>
    <xf numFmtId="175" fontId="112" fillId="0" borderId="1" xfId="2" applyFont="1" applyFill="1" applyBorder="1" applyAlignment="1" applyProtection="1">
      <alignment horizontal="center" vertical="center"/>
      <protection locked="0"/>
    </xf>
    <xf numFmtId="0" fontId="82" fillId="0" borderId="4" xfId="0" applyFont="1" applyFill="1" applyBorder="1" applyAlignment="1">
      <alignment horizontal="center" vertical="top"/>
    </xf>
    <xf numFmtId="0" fontId="43" fillId="0" borderId="13" xfId="12" applyFont="1" applyFill="1" applyBorder="1" applyAlignment="1">
      <alignment horizontal="left" vertical="center" wrapText="1"/>
    </xf>
    <xf numFmtId="0" fontId="43" fillId="0" borderId="1" xfId="12" applyNumberFormat="1" applyFont="1" applyFill="1" applyBorder="1" applyAlignment="1">
      <alignment horizontal="center"/>
    </xf>
    <xf numFmtId="0" fontId="43" fillId="0" borderId="1" xfId="12" applyFont="1" applyFill="1" applyBorder="1" applyAlignment="1">
      <alignment horizontal="left" vertical="center" wrapText="1"/>
    </xf>
    <xf numFmtId="0" fontId="120" fillId="0" borderId="0" xfId="0" applyFont="1" applyFill="1" applyAlignment="1">
      <alignment vertical="top"/>
    </xf>
    <xf numFmtId="173" fontId="120" fillId="0" borderId="0" xfId="1" applyNumberFormat="1" applyFont="1" applyFill="1" applyBorder="1" applyAlignment="1">
      <alignment vertical="top"/>
    </xf>
    <xf numFmtId="0" fontId="121" fillId="0" borderId="0" xfId="0" applyFont="1" applyFill="1" applyAlignment="1">
      <alignment horizontal="center" vertical="top"/>
    </xf>
    <xf numFmtId="0" fontId="121" fillId="0" borderId="0" xfId="0" applyFont="1" applyFill="1" applyAlignment="1">
      <alignment horizontal="center" vertical="center"/>
    </xf>
    <xf numFmtId="0" fontId="108" fillId="0" borderId="1" xfId="0" applyFont="1" applyFill="1" applyBorder="1" applyAlignment="1">
      <alignment horizontal="center" vertical="top" wrapText="1"/>
    </xf>
    <xf numFmtId="0" fontId="108" fillId="0" borderId="1" xfId="0" applyFont="1" applyFill="1" applyBorder="1" applyAlignment="1">
      <alignment horizontal="center" vertical="center" wrapText="1"/>
    </xf>
    <xf numFmtId="0" fontId="107" fillId="0" borderId="4" xfId="0" applyFont="1" applyFill="1" applyBorder="1" applyAlignment="1">
      <alignment horizontal="center" vertical="top"/>
    </xf>
    <xf numFmtId="171" fontId="107" fillId="0" borderId="1" xfId="0" applyNumberFormat="1" applyFont="1" applyFill="1" applyBorder="1" applyAlignment="1">
      <alignment horizontal="center" vertical="top"/>
    </xf>
    <xf numFmtId="171" fontId="107" fillId="0" borderId="4" xfId="0" applyNumberFormat="1" applyFont="1" applyFill="1" applyBorder="1" applyAlignment="1">
      <alignment horizontal="center" vertical="top"/>
    </xf>
    <xf numFmtId="0" fontId="107" fillId="0" borderId="1" xfId="0" applyFont="1" applyFill="1" applyBorder="1" applyAlignment="1">
      <alignment horizontal="center" vertical="top"/>
    </xf>
    <xf numFmtId="0" fontId="107" fillId="0" borderId="6" xfId="0" applyFont="1" applyFill="1" applyBorder="1" applyAlignment="1">
      <alignment horizontal="center" vertical="top"/>
    </xf>
    <xf numFmtId="0" fontId="107" fillId="0" borderId="0" xfId="0" applyFont="1" applyFill="1" applyAlignment="1">
      <alignment vertical="top"/>
    </xf>
    <xf numFmtId="0" fontId="120" fillId="0" borderId="1" xfId="0" applyFont="1" applyFill="1" applyBorder="1" applyAlignment="1">
      <alignment horizontal="center" vertical="top"/>
    </xf>
    <xf numFmtId="0" fontId="120" fillId="0" borderId="1" xfId="0" applyFont="1" applyFill="1" applyBorder="1" applyAlignment="1">
      <alignment horizontal="center" vertical="center"/>
    </xf>
    <xf numFmtId="0" fontId="120" fillId="0" borderId="1" xfId="0" applyFont="1" applyFill="1" applyBorder="1" applyAlignment="1">
      <alignment horizontal="center" vertical="center" wrapText="1"/>
    </xf>
    <xf numFmtId="171" fontId="121" fillId="0" borderId="1" xfId="0" applyNumberFormat="1" applyFont="1" applyFill="1" applyBorder="1" applyAlignment="1">
      <alignment horizontal="center" vertical="top"/>
    </xf>
    <xf numFmtId="171" fontId="121" fillId="0" borderId="1" xfId="0" applyNumberFormat="1" applyFont="1" applyFill="1" applyBorder="1" applyAlignment="1">
      <alignment horizontal="center" vertical="center"/>
    </xf>
    <xf numFmtId="0" fontId="121" fillId="0" borderId="1" xfId="0" applyFont="1" applyFill="1" applyBorder="1" applyAlignment="1">
      <alignment horizontal="center" vertical="top"/>
    </xf>
    <xf numFmtId="0" fontId="121" fillId="0" borderId="1" xfId="0" applyFont="1" applyFill="1" applyBorder="1" applyAlignment="1">
      <alignment horizontal="center" vertical="center"/>
    </xf>
    <xf numFmtId="0" fontId="120" fillId="0" borderId="0" xfId="0" applyFont="1" applyFill="1" applyBorder="1" applyAlignment="1">
      <alignment horizontal="center" vertical="center"/>
    </xf>
    <xf numFmtId="0" fontId="121" fillId="0" borderId="0" xfId="0" applyFont="1" applyFill="1" applyAlignment="1">
      <alignment vertical="top"/>
    </xf>
    <xf numFmtId="173" fontId="121" fillId="0" borderId="0" xfId="1" applyNumberFormat="1" applyFont="1" applyFill="1" applyAlignment="1">
      <alignment vertical="top"/>
    </xf>
    <xf numFmtId="0" fontId="121" fillId="0" borderId="0" xfId="0" applyFont="1" applyFill="1" applyAlignment="1">
      <alignment horizontal="center" vertical="top"/>
    </xf>
    <xf numFmtId="0" fontId="121" fillId="0" borderId="0" xfId="0" applyFont="1" applyFill="1" applyAlignment="1">
      <alignment horizontal="center" vertical="center"/>
    </xf>
    <xf numFmtId="0" fontId="121" fillId="0" borderId="1" xfId="0" applyFont="1" applyFill="1" applyBorder="1" applyAlignment="1">
      <alignment vertical="top"/>
    </xf>
    <xf numFmtId="173" fontId="121" fillId="0" borderId="1" xfId="1" applyNumberFormat="1" applyFont="1" applyFill="1" applyBorder="1" applyAlignment="1">
      <alignment vertical="top"/>
    </xf>
    <xf numFmtId="0" fontId="120" fillId="0" borderId="22" xfId="0" applyFont="1" applyFill="1" applyBorder="1" applyAlignment="1">
      <alignment horizontal="center" vertical="center" wrapText="1"/>
    </xf>
    <xf numFmtId="171" fontId="121" fillId="0" borderId="22" xfId="0" applyNumberFormat="1" applyFont="1" applyFill="1" applyBorder="1" applyAlignment="1">
      <alignment horizontal="center" vertical="center"/>
    </xf>
    <xf numFmtId="0" fontId="120" fillId="0" borderId="26" xfId="0" applyFont="1" applyFill="1" applyBorder="1" applyAlignment="1">
      <alignment horizontal="center" vertical="center"/>
    </xf>
    <xf numFmtId="0" fontId="121" fillId="0" borderId="22" xfId="0" applyFont="1" applyFill="1" applyBorder="1" applyAlignment="1">
      <alignment horizontal="center" vertical="center"/>
    </xf>
    <xf numFmtId="0" fontId="94" fillId="3" borderId="6" xfId="0" applyFont="1" applyFill="1" applyBorder="1" applyAlignment="1">
      <alignment horizontal="center" vertical="top"/>
    </xf>
    <xf numFmtId="0" fontId="95" fillId="3" borderId="6" xfId="0" applyFont="1" applyFill="1" applyBorder="1" applyAlignment="1">
      <alignment horizontal="justify" vertical="top" wrapText="1"/>
    </xf>
    <xf numFmtId="171" fontId="107" fillId="0" borderId="24" xfId="0" applyNumberFormat="1" applyFont="1" applyBorder="1" applyAlignment="1">
      <alignment vertical="top"/>
    </xf>
    <xf numFmtId="0" fontId="94" fillId="0" borderId="6" xfId="0" applyFont="1" applyBorder="1" applyAlignment="1">
      <alignment horizontal="left" vertical="top" wrapText="1"/>
    </xf>
    <xf numFmtId="0" fontId="94" fillId="4" borderId="6" xfId="0" applyFont="1" applyFill="1" applyBorder="1" applyAlignment="1">
      <alignment horizontal="center" vertical="top" wrapText="1"/>
    </xf>
    <xf numFmtId="0" fontId="96" fillId="4" borderId="27" xfId="14" applyFont="1" applyFill="1" applyBorder="1" applyAlignment="1">
      <alignment horizontal="left" vertical="top" wrapText="1"/>
    </xf>
    <xf numFmtId="0" fontId="96" fillId="4" borderId="6" xfId="14" applyFont="1" applyFill="1" applyBorder="1" applyAlignment="1">
      <alignment horizontal="center" vertical="top" wrapText="1"/>
    </xf>
    <xf numFmtId="173" fontId="94" fillId="3" borderId="6" xfId="1" applyNumberFormat="1" applyFont="1" applyFill="1" applyBorder="1" applyAlignment="1">
      <alignment horizontal="center" vertical="top"/>
    </xf>
    <xf numFmtId="173" fontId="95" fillId="3" borderId="6" xfId="1" applyNumberFormat="1" applyFont="1" applyFill="1" applyBorder="1" applyAlignment="1">
      <alignment horizontal="center" vertical="top"/>
    </xf>
    <xf numFmtId="0" fontId="95" fillId="0" borderId="2" xfId="0" applyFont="1" applyBorder="1" applyAlignment="1">
      <alignment horizontal="left" vertical="top" wrapText="1"/>
    </xf>
    <xf numFmtId="171" fontId="107" fillId="0" borderId="25" xfId="0" applyNumberFormat="1" applyFont="1" applyBorder="1" applyAlignment="1">
      <alignment vertical="top"/>
    </xf>
    <xf numFmtId="0" fontId="94" fillId="0" borderId="13" xfId="0" applyFont="1" applyBorder="1" applyAlignment="1">
      <alignment horizontal="center" vertical="top"/>
    </xf>
    <xf numFmtId="0" fontId="94" fillId="0" borderId="13" xfId="0" applyFont="1" applyBorder="1" applyAlignment="1">
      <alignment horizontal="left" vertical="top" wrapText="1"/>
    </xf>
    <xf numFmtId="0" fontId="94" fillId="0" borderId="13" xfId="0" applyFont="1" applyBorder="1" applyAlignment="1">
      <alignment horizontal="justify" vertical="top" wrapText="1"/>
    </xf>
    <xf numFmtId="0" fontId="107" fillId="0" borderId="13" xfId="0" applyFont="1" applyBorder="1" applyAlignment="1">
      <alignment vertical="top"/>
    </xf>
    <xf numFmtId="0" fontId="94" fillId="0" borderId="2" xfId="0" applyFont="1" applyBorder="1" applyAlignment="1">
      <alignment horizontal="left" vertical="top" wrapText="1"/>
    </xf>
    <xf numFmtId="0" fontId="94" fillId="4" borderId="2" xfId="0" applyFont="1" applyFill="1" applyBorder="1" applyAlignment="1">
      <alignment horizontal="center" vertical="top" wrapText="1"/>
    </xf>
    <xf numFmtId="0" fontId="96" fillId="4" borderId="28" xfId="14" applyFont="1" applyFill="1" applyBorder="1" applyAlignment="1">
      <alignment horizontal="left" vertical="top" wrapText="1"/>
    </xf>
    <xf numFmtId="0" fontId="96" fillId="4" borderId="2" xfId="14" applyFont="1" applyFill="1" applyBorder="1" applyAlignment="1">
      <alignment horizontal="center" vertical="top" wrapText="1"/>
    </xf>
    <xf numFmtId="0" fontId="102" fillId="0" borderId="2" xfId="0" applyFont="1" applyBorder="1" applyAlignment="1">
      <alignment horizontal="center" vertical="top" wrapText="1"/>
    </xf>
    <xf numFmtId="0" fontId="32" fillId="0" borderId="29" xfId="14" applyFont="1" applyBorder="1" applyAlignment="1">
      <alignment horizontal="left" vertical="top" wrapText="1"/>
    </xf>
    <xf numFmtId="0" fontId="102" fillId="0" borderId="2" xfId="0" applyFont="1" applyBorder="1" applyAlignment="1">
      <alignment horizontal="center" vertical="top"/>
    </xf>
    <xf numFmtId="0" fontId="121" fillId="0" borderId="1" xfId="0" applyFont="1" applyFill="1" applyBorder="1" applyAlignment="1">
      <alignment horizontal="center" vertical="top" wrapText="1"/>
    </xf>
    <xf numFmtId="0" fontId="121" fillId="0" borderId="1" xfId="0" applyFont="1" applyFill="1" applyBorder="1" applyAlignment="1">
      <alignment horizontal="left" vertical="top" wrapText="1"/>
    </xf>
    <xf numFmtId="0" fontId="121" fillId="0" borderId="1" xfId="0" applyFont="1" applyFill="1" applyBorder="1" applyAlignment="1">
      <alignment horizontal="justify" vertical="top" wrapText="1"/>
    </xf>
    <xf numFmtId="173" fontId="121" fillId="0" borderId="1" xfId="1" applyNumberFormat="1" applyFont="1" applyFill="1" applyBorder="1" applyAlignment="1">
      <alignment horizontal="center" vertical="top"/>
    </xf>
    <xf numFmtId="0" fontId="122" fillId="0" borderId="1" xfId="14" applyFont="1" applyFill="1" applyBorder="1" applyAlignment="1">
      <alignment horizontal="left" vertical="top" wrapText="1"/>
    </xf>
    <xf numFmtId="0" fontId="122" fillId="0" borderId="1" xfId="14" applyFont="1" applyFill="1" applyBorder="1" applyAlignment="1">
      <alignment horizontal="center" vertical="top" wrapText="1"/>
    </xf>
    <xf numFmtId="0" fontId="120" fillId="0" borderId="1" xfId="0" applyFont="1" applyFill="1" applyBorder="1" applyAlignment="1">
      <alignment horizontal="justify" vertical="top" wrapText="1"/>
    </xf>
    <xf numFmtId="173" fontId="120" fillId="0" borderId="1" xfId="1" applyNumberFormat="1" applyFont="1" applyFill="1" applyBorder="1" applyAlignment="1">
      <alignment horizontal="center" vertical="top"/>
    </xf>
    <xf numFmtId="0" fontId="120" fillId="0" borderId="25" xfId="0" applyFont="1" applyFill="1" applyBorder="1" applyAlignment="1">
      <alignment vertical="top"/>
    </xf>
    <xf numFmtId="0" fontId="120" fillId="0" borderId="25" xfId="0" applyFont="1" applyFill="1" applyBorder="1" applyAlignment="1">
      <alignment horizontal="center" vertical="top"/>
    </xf>
    <xf numFmtId="173" fontId="120" fillId="0" borderId="25" xfId="1" applyNumberFormat="1" applyFont="1" applyFill="1" applyBorder="1" applyAlignment="1">
      <alignment vertical="top"/>
    </xf>
    <xf numFmtId="173" fontId="120" fillId="0" borderId="1" xfId="1" applyNumberFormat="1" applyFont="1" applyFill="1" applyBorder="1" applyAlignment="1">
      <alignment horizontal="center" vertical="center" wrapText="1"/>
    </xf>
    <xf numFmtId="0" fontId="109" fillId="0" borderId="0" xfId="12" applyFont="1" applyFill="1"/>
    <xf numFmtId="0" fontId="1" fillId="0" borderId="0" xfId="12" applyFont="1" applyFill="1" applyBorder="1" applyAlignment="1">
      <alignment horizontal="left" vertical="center" wrapText="1"/>
    </xf>
    <xf numFmtId="0" fontId="94" fillId="0" borderId="1" xfId="0" applyFont="1" applyFill="1" applyBorder="1" applyAlignment="1">
      <alignment horizontal="left" vertical="top" wrapText="1"/>
    </xf>
    <xf numFmtId="0" fontId="53" fillId="0" borderId="1" xfId="7" applyFont="1" applyFill="1" applyBorder="1" applyAlignment="1">
      <alignment horizontal="center" vertical="center" wrapText="1"/>
    </xf>
    <xf numFmtId="0" fontId="53" fillId="0" borderId="1" xfId="12" applyFont="1" applyFill="1" applyBorder="1" applyAlignment="1">
      <alignment horizontal="center" vertical="center" wrapText="1"/>
    </xf>
    <xf numFmtId="0" fontId="107" fillId="0" borderId="4" xfId="0" applyFont="1" applyFill="1" applyBorder="1" applyAlignment="1">
      <alignment horizontal="left" vertical="top" wrapText="1"/>
    </xf>
    <xf numFmtId="0" fontId="107" fillId="0" borderId="2" xfId="0" applyFont="1" applyFill="1" applyBorder="1" applyAlignment="1">
      <alignment horizontal="center" vertical="top"/>
    </xf>
    <xf numFmtId="0" fontId="56" fillId="0" borderId="1" xfId="12" applyFont="1" applyFill="1" applyBorder="1" applyAlignment="1">
      <alignment horizontal="center" vertical="center" wrapText="1"/>
    </xf>
    <xf numFmtId="0" fontId="56" fillId="0" borderId="1" xfId="7" applyFont="1" applyFill="1" applyBorder="1" applyAlignment="1">
      <alignment horizontal="center"/>
    </xf>
    <xf numFmtId="0" fontId="57" fillId="0" borderId="1" xfId="12" applyFont="1" applyFill="1" applyBorder="1" applyAlignment="1">
      <alignment horizontal="center"/>
    </xf>
    <xf numFmtId="175" fontId="57" fillId="0" borderId="1" xfId="2" applyFont="1" applyFill="1" applyBorder="1" applyAlignment="1" applyProtection="1">
      <alignment horizontal="center" vertical="center"/>
    </xf>
    <xf numFmtId="175" fontId="56" fillId="0" borderId="1" xfId="2" applyFont="1" applyFill="1" applyBorder="1" applyAlignment="1" applyProtection="1">
      <alignment horizontal="center" vertical="center"/>
      <protection locked="0"/>
    </xf>
    <xf numFmtId="175" fontId="57" fillId="0" borderId="1" xfId="2" applyFont="1" applyFill="1" applyBorder="1" applyAlignment="1" applyProtection="1">
      <alignment horizontal="center" vertical="center"/>
      <protection locked="0"/>
    </xf>
    <xf numFmtId="0" fontId="57" fillId="0" borderId="1" xfId="12" applyFont="1" applyFill="1" applyBorder="1" applyAlignment="1">
      <alignment horizontal="left" vertical="center" wrapText="1"/>
    </xf>
    <xf numFmtId="0" fontId="123" fillId="0" borderId="1" xfId="12" applyFont="1" applyFill="1" applyBorder="1" applyAlignment="1">
      <alignment horizontal="center" vertical="center" wrapText="1"/>
    </xf>
    <xf numFmtId="0" fontId="124" fillId="0" borderId="1" xfId="12" applyFont="1" applyFill="1" applyBorder="1" applyAlignment="1">
      <alignment horizontal="left" vertical="center" wrapText="1"/>
    </xf>
    <xf numFmtId="0" fontId="124" fillId="0" borderId="1" xfId="12" applyFont="1" applyFill="1" applyBorder="1" applyAlignment="1">
      <alignment horizontal="center"/>
    </xf>
    <xf numFmtId="175" fontId="124" fillId="0" borderId="1" xfId="2" applyFont="1" applyFill="1" applyBorder="1" applyAlignment="1" applyProtection="1">
      <alignment horizontal="center" vertical="center"/>
      <protection locked="0"/>
    </xf>
    <xf numFmtId="0" fontId="56" fillId="0" borderId="1" xfId="12" applyFont="1" applyFill="1" applyBorder="1" applyAlignment="1">
      <alignment horizontal="left" vertical="center" wrapText="1"/>
    </xf>
    <xf numFmtId="0" fontId="56" fillId="0" borderId="1" xfId="12" applyFont="1" applyFill="1" applyBorder="1" applyAlignment="1">
      <alignment horizontal="center"/>
    </xf>
    <xf numFmtId="0" fontId="106" fillId="0" borderId="2" xfId="0" applyFont="1" applyFill="1" applyBorder="1" applyAlignment="1">
      <alignment horizontal="center" vertical="top"/>
    </xf>
    <xf numFmtId="0" fontId="125" fillId="0" borderId="28" xfId="14" applyFont="1" applyFill="1" applyBorder="1" applyAlignment="1">
      <alignment horizontal="left" vertical="top" wrapText="1"/>
    </xf>
    <xf numFmtId="0" fontId="57" fillId="0" borderId="25" xfId="12" applyFont="1" applyFill="1" applyBorder="1" applyAlignment="1">
      <alignment horizontal="center"/>
    </xf>
    <xf numFmtId="175" fontId="57" fillId="0" borderId="25" xfId="2" applyFont="1" applyFill="1" applyBorder="1" applyAlignment="1" applyProtection="1">
      <alignment horizontal="center" vertical="center"/>
      <protection locked="0"/>
    </xf>
    <xf numFmtId="0" fontId="126" fillId="0" borderId="0" xfId="12" applyFont="1" applyFill="1" applyAlignment="1">
      <alignment horizontal="center" vertical="center"/>
    </xf>
    <xf numFmtId="0" fontId="126" fillId="0" borderId="0" xfId="12" applyFont="1" applyFill="1"/>
    <xf numFmtId="0" fontId="57" fillId="0" borderId="1" xfId="12" applyFont="1" applyFill="1" applyBorder="1" applyAlignment="1">
      <alignment horizontal="center" vertical="center"/>
    </xf>
    <xf numFmtId="0" fontId="126" fillId="0" borderId="1" xfId="0" applyFont="1" applyFill="1" applyBorder="1" applyAlignment="1">
      <alignment horizontal="left" vertical="top" wrapText="1"/>
    </xf>
    <xf numFmtId="0" fontId="109" fillId="0" borderId="1" xfId="12" applyFont="1" applyFill="1" applyBorder="1" applyAlignment="1">
      <alignment horizontal="center" vertical="center"/>
    </xf>
    <xf numFmtId="0" fontId="127" fillId="0" borderId="13" xfId="0" applyFont="1" applyFill="1" applyBorder="1" applyAlignment="1">
      <alignment horizontal="left" vertical="top" wrapText="1"/>
    </xf>
    <xf numFmtId="0" fontId="108" fillId="0" borderId="0" xfId="0" applyFont="1" applyFill="1" applyAlignment="1">
      <alignment vertical="top"/>
    </xf>
    <xf numFmtId="171" fontId="107" fillId="0" borderId="1" xfId="0" applyNumberFormat="1" applyFont="1" applyFill="1" applyBorder="1" applyAlignment="1">
      <alignment vertical="top"/>
    </xf>
    <xf numFmtId="0" fontId="107" fillId="0" borderId="1" xfId="0" applyFont="1" applyFill="1" applyBorder="1" applyAlignment="1">
      <alignment vertical="top"/>
    </xf>
    <xf numFmtId="0" fontId="106" fillId="0" borderId="0" xfId="0" applyFont="1" applyAlignment="1">
      <alignment vertical="top"/>
    </xf>
    <xf numFmtId="0" fontId="113" fillId="0" borderId="6" xfId="0" applyFont="1" applyFill="1" applyBorder="1" applyAlignment="1">
      <alignment horizontal="center" vertical="center"/>
    </xf>
    <xf numFmtId="0" fontId="94" fillId="0" borderId="6" xfId="0" applyFont="1" applyBorder="1" applyAlignment="1">
      <alignment vertical="top" wrapText="1"/>
    </xf>
    <xf numFmtId="0" fontId="95" fillId="0" borderId="2" xfId="0" applyFont="1" applyBorder="1" applyAlignment="1">
      <alignment horizontal="justify" vertical="top" wrapText="1"/>
    </xf>
    <xf numFmtId="0" fontId="113" fillId="0" borderId="1" xfId="0" applyFont="1" applyFill="1" applyBorder="1" applyAlignment="1">
      <alignment horizontal="center" vertical="center" wrapText="1"/>
    </xf>
    <xf numFmtId="0" fontId="113" fillId="0" borderId="1" xfId="0" applyFont="1" applyFill="1" applyBorder="1" applyAlignment="1">
      <alignment horizontal="justify" vertical="center" wrapText="1"/>
    </xf>
    <xf numFmtId="173" fontId="113" fillId="0" borderId="1" xfId="1" applyNumberFormat="1" applyFont="1" applyFill="1" applyBorder="1" applyAlignment="1">
      <alignment horizontal="center" vertical="center"/>
    </xf>
    <xf numFmtId="174" fontId="113" fillId="0" borderId="1" xfId="0" applyNumberFormat="1" applyFont="1" applyFill="1" applyBorder="1" applyAlignment="1">
      <alignment horizontal="center" vertical="center"/>
    </xf>
    <xf numFmtId="0" fontId="128" fillId="0" borderId="1" xfId="0" applyFont="1" applyFill="1" applyBorder="1" applyAlignment="1">
      <alignment horizontal="left" vertical="center" wrapText="1"/>
    </xf>
    <xf numFmtId="0" fontId="114" fillId="0" borderId="1" xfId="0" applyFont="1" applyFill="1" applyBorder="1" applyAlignment="1">
      <alignment horizontal="justify" vertical="center" wrapText="1"/>
    </xf>
    <xf numFmtId="173" fontId="113" fillId="0" borderId="6" xfId="1" applyNumberFormat="1" applyFont="1" applyFill="1" applyBorder="1" applyAlignment="1">
      <alignment horizontal="center" vertical="center"/>
    </xf>
    <xf numFmtId="174" fontId="113" fillId="0" borderId="6" xfId="0" applyNumberFormat="1" applyFont="1" applyFill="1" applyBorder="1" applyAlignment="1">
      <alignment horizontal="center" vertical="center"/>
    </xf>
    <xf numFmtId="171" fontId="113" fillId="0" borderId="24" xfId="0" applyNumberFormat="1" applyFont="1" applyFill="1" applyBorder="1" applyAlignment="1">
      <alignment vertical="center"/>
    </xf>
    <xf numFmtId="0" fontId="129" fillId="0" borderId="6" xfId="0" applyFont="1" applyBorder="1" applyAlignment="1">
      <alignment horizontal="justify" vertical="top" wrapText="1"/>
    </xf>
    <xf numFmtId="0" fontId="113" fillId="0" borderId="1" xfId="0" applyFont="1" applyFill="1" applyBorder="1" applyAlignment="1">
      <alignment horizontal="left" vertical="center" wrapText="1"/>
    </xf>
    <xf numFmtId="0" fontId="128" fillId="0" borderId="1" xfId="0" applyFont="1" applyFill="1" applyBorder="1" applyAlignment="1">
      <alignment horizontal="justify" vertical="center" wrapText="1"/>
    </xf>
    <xf numFmtId="2" fontId="94" fillId="0" borderId="2" xfId="0" applyNumberFormat="1" applyFont="1" applyBorder="1" applyAlignment="1">
      <alignment horizontal="center" vertical="top"/>
    </xf>
    <xf numFmtId="0" fontId="94" fillId="0" borderId="2" xfId="0" quotePrefix="1" applyFont="1" applyBorder="1" applyAlignment="1">
      <alignment horizontal="left" vertical="top" wrapText="1"/>
    </xf>
    <xf numFmtId="0" fontId="94" fillId="0" borderId="2" xfId="0" quotePrefix="1" applyFont="1" applyBorder="1" applyAlignment="1">
      <alignment horizontal="justify" vertical="top" wrapText="1"/>
    </xf>
    <xf numFmtId="0" fontId="94" fillId="0" borderId="13" xfId="0" applyFont="1" applyBorder="1" applyAlignment="1">
      <alignment vertical="top" wrapText="1"/>
    </xf>
    <xf numFmtId="172" fontId="96" fillId="0" borderId="13" xfId="14" applyNumberFormat="1" applyFont="1" applyBorder="1" applyAlignment="1">
      <alignment horizontal="left" vertical="top" wrapText="1"/>
    </xf>
    <xf numFmtId="172" fontId="96" fillId="0" borderId="13" xfId="14" applyNumberFormat="1" applyFont="1" applyBorder="1" applyAlignment="1">
      <alignment horizontal="center" vertical="top" wrapText="1"/>
    </xf>
    <xf numFmtId="172" fontId="116" fillId="0" borderId="1" xfId="14" applyNumberFormat="1" applyFont="1" applyFill="1" applyBorder="1" applyAlignment="1">
      <alignment horizontal="center" vertical="center" wrapText="1"/>
    </xf>
    <xf numFmtId="0" fontId="113" fillId="0" borderId="1" xfId="0" applyFont="1" applyFill="1" applyBorder="1" applyAlignment="1">
      <alignment vertical="center" wrapText="1"/>
    </xf>
    <xf numFmtId="172" fontId="116" fillId="0" borderId="1" xfId="14" applyNumberFormat="1" applyFont="1" applyFill="1" applyBorder="1" applyAlignment="1">
      <alignment horizontal="left" vertical="center" wrapText="1"/>
    </xf>
    <xf numFmtId="0" fontId="95" fillId="0" borderId="6" xfId="0" applyFont="1" applyBorder="1" applyAlignment="1">
      <alignment horizontal="justify" vertical="top" wrapText="1"/>
    </xf>
    <xf numFmtId="0" fontId="116" fillId="0" borderId="1" xfId="0" applyFont="1" applyFill="1" applyBorder="1" applyAlignment="1">
      <alignment horizontal="center" vertical="center" wrapText="1"/>
    </xf>
    <xf numFmtId="0" fontId="116" fillId="0" borderId="1" xfId="0" applyFont="1" applyFill="1" applyBorder="1" applyAlignment="1">
      <alignment vertical="center" wrapText="1"/>
    </xf>
    <xf numFmtId="0" fontId="113" fillId="0" borderId="24" xfId="0" applyFont="1" applyFill="1" applyBorder="1" applyAlignment="1">
      <alignment horizontal="center" vertical="center"/>
    </xf>
    <xf numFmtId="0" fontId="113" fillId="0" borderId="24" xfId="0" applyFont="1" applyFill="1" applyBorder="1" applyAlignment="1">
      <alignment horizontal="center" vertical="center" wrapText="1"/>
    </xf>
    <xf numFmtId="0" fontId="113" fillId="0" borderId="24" xfId="0" applyFont="1" applyFill="1" applyBorder="1" applyAlignment="1">
      <alignment horizontal="justify" vertical="center" wrapText="1"/>
    </xf>
    <xf numFmtId="0" fontId="77" fillId="0" borderId="4" xfId="0" applyFont="1" applyFill="1" applyBorder="1" applyAlignment="1">
      <alignment horizontal="left" vertical="top" wrapText="1"/>
    </xf>
    <xf numFmtId="0" fontId="95" fillId="0" borderId="4" xfId="0" applyFont="1" applyFill="1" applyBorder="1" applyAlignment="1">
      <alignment vertical="top" wrapText="1"/>
    </xf>
    <xf numFmtId="0" fontId="130" fillId="0" borderId="10" xfId="0" applyFont="1" applyFill="1" applyBorder="1" applyAlignment="1">
      <alignment horizontal="center" vertical="top" wrapText="1"/>
    </xf>
    <xf numFmtId="175" fontId="43" fillId="0" borderId="1" xfId="2" applyFont="1" applyFill="1" applyBorder="1" applyAlignment="1" applyProtection="1">
      <alignment horizontal="center" vertical="center"/>
    </xf>
    <xf numFmtId="0" fontId="94" fillId="0" borderId="1" xfId="0" quotePrefix="1" applyFont="1" applyFill="1" applyBorder="1" applyAlignment="1">
      <alignment horizontal="left" vertical="top" wrapText="1"/>
    </xf>
    <xf numFmtId="0" fontId="94" fillId="0" borderId="1" xfId="0" applyFont="1" applyFill="1" applyBorder="1" applyAlignment="1">
      <alignment horizontal="justify" vertical="top" wrapText="1"/>
    </xf>
    <xf numFmtId="0" fontId="98" fillId="0" borderId="1" xfId="0" applyFont="1" applyFill="1" applyBorder="1" applyAlignment="1">
      <alignment horizontal="justify" vertical="top" wrapText="1"/>
    </xf>
    <xf numFmtId="0" fontId="94" fillId="0" borderId="4" xfId="0" quotePrefix="1" applyFont="1" applyFill="1" applyBorder="1" applyAlignment="1">
      <alignment horizontal="left" vertical="top" wrapText="1"/>
    </xf>
    <xf numFmtId="2" fontId="94" fillId="0" borderId="4" xfId="0" applyNumberFormat="1" applyFont="1" applyFill="1" applyBorder="1" applyAlignment="1">
      <alignment horizontal="center" vertical="top"/>
    </xf>
    <xf numFmtId="2" fontId="94" fillId="0" borderId="1" xfId="0" applyNumberFormat="1" applyFont="1" applyFill="1" applyBorder="1" applyAlignment="1">
      <alignment horizontal="center" vertical="top"/>
    </xf>
    <xf numFmtId="0" fontId="107" fillId="0" borderId="4" xfId="0" quotePrefix="1" applyFont="1" applyFill="1" applyBorder="1" applyAlignment="1">
      <alignment horizontal="left" vertical="top" wrapText="1"/>
    </xf>
    <xf numFmtId="0" fontId="108" fillId="0" borderId="1" xfId="0" applyFont="1" applyFill="1" applyBorder="1" applyAlignment="1">
      <alignment horizontal="center" vertical="top"/>
    </xf>
    <xf numFmtId="0" fontId="107" fillId="0" borderId="4" xfId="0" applyFont="1" applyFill="1" applyBorder="1" applyAlignment="1">
      <alignment horizontal="center" vertical="top" wrapText="1"/>
    </xf>
    <xf numFmtId="0" fontId="107" fillId="0" borderId="4" xfId="0" applyFont="1" applyFill="1" applyBorder="1" applyAlignment="1">
      <alignment horizontal="justify" vertical="top" wrapText="1"/>
    </xf>
    <xf numFmtId="0" fontId="131" fillId="0" borderId="4" xfId="0" applyFont="1" applyFill="1" applyBorder="1" applyAlignment="1">
      <alignment horizontal="justify" vertical="top" wrapText="1"/>
    </xf>
    <xf numFmtId="173" fontId="107" fillId="0" borderId="4" xfId="1" applyNumberFormat="1" applyFont="1" applyFill="1" applyBorder="1" applyAlignment="1">
      <alignment horizontal="center" vertical="top"/>
    </xf>
    <xf numFmtId="171" fontId="107" fillId="0" borderId="24" xfId="0" applyNumberFormat="1" applyFont="1" applyFill="1" applyBorder="1" applyAlignment="1">
      <alignment vertical="top"/>
    </xf>
    <xf numFmtId="171" fontId="107" fillId="0" borderId="2" xfId="0" applyNumberFormat="1" applyFont="1" applyFill="1" applyBorder="1" applyAlignment="1">
      <alignment horizontal="center" vertical="top"/>
    </xf>
    <xf numFmtId="0" fontId="132" fillId="0" borderId="4" xfId="0" applyFont="1" applyFill="1" applyBorder="1" applyAlignment="1">
      <alignment horizontal="justify" vertical="top" wrapText="1"/>
    </xf>
    <xf numFmtId="0" fontId="107" fillId="0" borderId="24" xfId="0" applyFont="1" applyFill="1" applyBorder="1" applyAlignment="1">
      <alignment vertical="top"/>
    </xf>
    <xf numFmtId="171" fontId="107" fillId="0" borderId="6" xfId="0" applyNumberFormat="1" applyFont="1" applyFill="1" applyBorder="1" applyAlignment="1">
      <alignment horizontal="center" vertical="top"/>
    </xf>
    <xf numFmtId="0" fontId="107" fillId="0" borderId="4" xfId="0" quotePrefix="1" applyFont="1" applyFill="1" applyBorder="1" applyAlignment="1">
      <alignment horizontal="justify" vertical="top" wrapText="1"/>
    </xf>
    <xf numFmtId="171" fontId="107" fillId="0" borderId="13" xfId="0" applyNumberFormat="1" applyFont="1" applyFill="1" applyBorder="1" applyAlignment="1">
      <alignment horizontal="center" vertical="top"/>
    </xf>
    <xf numFmtId="173" fontId="107" fillId="0" borderId="1" xfId="1" applyNumberFormat="1" applyFont="1" applyFill="1" applyBorder="1" applyAlignment="1">
      <alignment horizontal="center" vertical="top"/>
    </xf>
    <xf numFmtId="173" fontId="107" fillId="0" borderId="2" xfId="1" applyNumberFormat="1" applyFont="1" applyFill="1" applyBorder="1" applyAlignment="1">
      <alignment horizontal="center" vertical="top"/>
    </xf>
    <xf numFmtId="173" fontId="107" fillId="0" borderId="6" xfId="1" applyNumberFormat="1" applyFont="1" applyFill="1" applyBorder="1" applyAlignment="1">
      <alignment horizontal="center" vertical="top"/>
    </xf>
    <xf numFmtId="171" fontId="107" fillId="0" borderId="0" xfId="0" applyNumberFormat="1" applyFont="1" applyFill="1" applyAlignment="1">
      <alignment vertical="top"/>
    </xf>
    <xf numFmtId="173" fontId="107" fillId="0" borderId="13" xfId="1" applyNumberFormat="1" applyFont="1" applyFill="1" applyBorder="1" applyAlignment="1">
      <alignment horizontal="center" vertical="top"/>
    </xf>
    <xf numFmtId="2" fontId="107" fillId="0" borderId="4" xfId="0" applyNumberFormat="1" applyFont="1" applyFill="1" applyBorder="1" applyAlignment="1">
      <alignment horizontal="center" vertical="top"/>
    </xf>
    <xf numFmtId="173" fontId="107" fillId="0" borderId="24" xfId="1" applyNumberFormat="1" applyFont="1" applyFill="1" applyBorder="1" applyAlignment="1">
      <alignment horizontal="center" vertical="top"/>
    </xf>
    <xf numFmtId="171" fontId="107" fillId="0" borderId="24" xfId="0" applyNumberFormat="1" applyFont="1" applyFill="1" applyBorder="1" applyAlignment="1">
      <alignment horizontal="center" vertical="top"/>
    </xf>
    <xf numFmtId="0" fontId="108" fillId="0" borderId="4" xfId="0" applyFont="1" applyFill="1" applyBorder="1" applyAlignment="1">
      <alignment horizontal="justify" vertical="top" wrapText="1"/>
    </xf>
    <xf numFmtId="0" fontId="108" fillId="0" borderId="4" xfId="0" applyFont="1" applyFill="1" applyBorder="1" applyAlignment="1">
      <alignment horizontal="center" vertical="top" wrapText="1"/>
    </xf>
    <xf numFmtId="0" fontId="133" fillId="0" borderId="0" xfId="0" applyFont="1" applyFill="1" applyAlignment="1">
      <alignment vertical="top"/>
    </xf>
    <xf numFmtId="0" fontId="132" fillId="0" borderId="0" xfId="0" applyFont="1" applyFill="1" applyAlignment="1">
      <alignment vertical="justify"/>
    </xf>
    <xf numFmtId="0" fontId="132" fillId="0" borderId="0" xfId="0" applyFont="1" applyFill="1" applyAlignment="1">
      <alignment horizontal="center" vertical="center"/>
    </xf>
    <xf numFmtId="0" fontId="132" fillId="0" borderId="0" xfId="0" applyFont="1" applyFill="1" applyAlignment="1">
      <alignment horizontal="center" vertical="top"/>
    </xf>
    <xf numFmtId="0" fontId="132" fillId="0" borderId="0" xfId="0" applyFont="1" applyFill="1" applyAlignment="1">
      <alignment horizontal="left" vertical="top"/>
    </xf>
    <xf numFmtId="0" fontId="132" fillId="0" borderId="0" xfId="0" applyFont="1" applyFill="1" applyAlignment="1">
      <alignment vertical="top"/>
    </xf>
    <xf numFmtId="0" fontId="132" fillId="0" borderId="0" xfId="0" applyFont="1" applyFill="1"/>
    <xf numFmtId="0" fontId="107" fillId="0" borderId="0" xfId="0" applyFont="1" applyFill="1"/>
    <xf numFmtId="0" fontId="95" fillId="0" borderId="1" xfId="0" applyFont="1" applyFill="1" applyBorder="1" applyAlignment="1">
      <alignment horizontal="center" vertical="top" wrapText="1"/>
    </xf>
    <xf numFmtId="0" fontId="113" fillId="0" borderId="1" xfId="0" applyFont="1" applyFill="1" applyBorder="1" applyAlignment="1">
      <alignment horizontal="center" vertical="top"/>
    </xf>
    <xf numFmtId="0" fontId="134" fillId="0" borderId="0" xfId="0" applyFont="1" applyFill="1" applyAlignment="1">
      <alignment vertical="top"/>
    </xf>
    <xf numFmtId="0" fontId="116" fillId="0" borderId="0" xfId="0" applyFont="1" applyFill="1" applyAlignment="1">
      <alignment vertical="justify"/>
    </xf>
    <xf numFmtId="0" fontId="116" fillId="0" borderId="0" xfId="0" applyFont="1" applyFill="1" applyAlignment="1">
      <alignment horizontal="center" vertical="center"/>
    </xf>
    <xf numFmtId="0" fontId="116" fillId="0" borderId="0" xfId="0" applyFont="1" applyFill="1" applyAlignment="1">
      <alignment horizontal="center" vertical="top"/>
    </xf>
    <xf numFmtId="0" fontId="116" fillId="0" borderId="0" xfId="0" applyFont="1" applyFill="1" applyAlignment="1">
      <alignment horizontal="left" vertical="top"/>
    </xf>
    <xf numFmtId="0" fontId="116" fillId="0" borderId="0" xfId="0" applyFont="1" applyFill="1" applyAlignment="1">
      <alignment vertical="top"/>
    </xf>
    <xf numFmtId="0" fontId="116" fillId="0" borderId="0" xfId="0" applyFont="1" applyFill="1"/>
    <xf numFmtId="0" fontId="113" fillId="0" borderId="0" xfId="0" applyFont="1" applyFill="1"/>
    <xf numFmtId="0" fontId="106" fillId="0" borderId="0" xfId="0" applyFont="1" applyFill="1" applyAlignment="1">
      <alignment vertical="top"/>
    </xf>
    <xf numFmtId="0" fontId="106" fillId="0" borderId="0" xfId="0" applyFont="1" applyFill="1" applyAlignment="1">
      <alignment horizontal="center" vertical="top"/>
    </xf>
    <xf numFmtId="0" fontId="135" fillId="0" borderId="0" xfId="0" applyFont="1" applyFill="1" applyAlignment="1">
      <alignment vertical="top"/>
    </xf>
    <xf numFmtId="0" fontId="135" fillId="0" borderId="1" xfId="0" applyFont="1" applyFill="1" applyBorder="1" applyAlignment="1">
      <alignment horizontal="center" vertical="top"/>
    </xf>
    <xf numFmtId="0" fontId="135" fillId="0" borderId="1" xfId="0" applyFont="1" applyFill="1" applyBorder="1" applyAlignment="1">
      <alignment horizontal="center" vertical="top" wrapText="1"/>
    </xf>
    <xf numFmtId="0" fontId="135" fillId="0" borderId="1" xfId="0" applyFont="1" applyFill="1" applyBorder="1" applyAlignment="1">
      <alignment horizontal="center" vertical="center" wrapText="1"/>
    </xf>
    <xf numFmtId="0" fontId="106" fillId="0" borderId="4" xfId="0" applyFont="1" applyFill="1" applyBorder="1" applyAlignment="1">
      <alignment horizontal="justify" vertical="top" wrapText="1"/>
    </xf>
    <xf numFmtId="0" fontId="106" fillId="0" borderId="1" xfId="0" applyFont="1" applyFill="1" applyBorder="1" applyAlignment="1">
      <alignment vertical="top"/>
    </xf>
    <xf numFmtId="0" fontId="136" fillId="0" borderId="0" xfId="0" applyFont="1" applyFill="1" applyAlignment="1">
      <alignment vertical="top"/>
    </xf>
    <xf numFmtId="0" fontId="125" fillId="0" borderId="0" xfId="0" applyFont="1" applyFill="1" applyAlignment="1">
      <alignment horizontal="center" vertical="center"/>
    </xf>
    <xf numFmtId="0" fontId="125" fillId="0" borderId="0" xfId="0" applyFont="1" applyFill="1" applyAlignment="1">
      <alignment horizontal="center" vertical="top"/>
    </xf>
    <xf numFmtId="0" fontId="106" fillId="0" borderId="0" xfId="0" applyFont="1" applyFill="1"/>
    <xf numFmtId="0" fontId="94" fillId="0" borderId="0" xfId="0" applyFont="1" applyAlignment="1">
      <alignment vertical="top" wrapText="1"/>
    </xf>
    <xf numFmtId="0" fontId="135" fillId="0" borderId="1" xfId="0" applyFont="1" applyFill="1" applyBorder="1" applyAlignment="1">
      <alignment horizontal="center" vertical="center"/>
    </xf>
    <xf numFmtId="173" fontId="135" fillId="0" borderId="1" xfId="1" applyNumberFormat="1" applyFont="1" applyFill="1" applyBorder="1" applyAlignment="1">
      <alignment horizontal="center" vertical="center" wrapText="1"/>
    </xf>
    <xf numFmtId="0" fontId="135" fillId="0" borderId="1" xfId="0" applyFont="1" applyFill="1" applyBorder="1" applyAlignment="1">
      <alignment vertical="top"/>
    </xf>
    <xf numFmtId="171" fontId="121" fillId="0" borderId="1" xfId="0" applyNumberFormat="1" applyFont="1" applyFill="1" applyBorder="1" applyAlignment="1">
      <alignment vertical="top"/>
    </xf>
    <xf numFmtId="0" fontId="120" fillId="0" borderId="1" xfId="0" applyFont="1" applyFill="1" applyBorder="1" applyAlignment="1">
      <alignment vertical="top"/>
    </xf>
    <xf numFmtId="173" fontId="120" fillId="0" borderId="1" xfId="1" applyNumberFormat="1" applyFont="1" applyFill="1" applyBorder="1" applyAlignment="1">
      <alignment vertical="top"/>
    </xf>
    <xf numFmtId="0" fontId="137" fillId="0" borderId="0" xfId="0" applyFont="1" applyFill="1" applyAlignment="1">
      <alignment vertical="top"/>
    </xf>
    <xf numFmtId="0" fontId="122" fillId="0" borderId="0" xfId="0" applyFont="1" applyFill="1" applyAlignment="1">
      <alignment vertical="justify"/>
    </xf>
    <xf numFmtId="0" fontId="122" fillId="0" borderId="0" xfId="0" applyFont="1" applyFill="1" applyAlignment="1">
      <alignment horizontal="center" vertical="center"/>
    </xf>
    <xf numFmtId="0" fontId="122" fillId="0" borderId="0" xfId="0" applyFont="1" applyFill="1" applyAlignment="1">
      <alignment horizontal="center" vertical="top"/>
    </xf>
    <xf numFmtId="0" fontId="122" fillId="0" borderId="0" xfId="0" applyFont="1" applyFill="1" applyAlignment="1">
      <alignment vertical="top"/>
    </xf>
    <xf numFmtId="0" fontId="122" fillId="0" borderId="0" xfId="0" applyFont="1" applyFill="1" applyAlignment="1">
      <alignment horizontal="left" vertical="top"/>
    </xf>
    <xf numFmtId="0" fontId="122" fillId="0" borderId="0" xfId="0" applyFont="1" applyFill="1"/>
    <xf numFmtId="0" fontId="121" fillId="0" borderId="0" xfId="0" applyFont="1" applyFill="1"/>
    <xf numFmtId="0" fontId="121" fillId="0" borderId="2" xfId="0" applyFont="1" applyFill="1" applyBorder="1" applyAlignment="1">
      <alignment horizontal="center" vertical="top" wrapText="1"/>
    </xf>
    <xf numFmtId="0" fontId="121" fillId="0" borderId="2" xfId="0" applyFont="1" applyFill="1" applyBorder="1" applyAlignment="1">
      <alignment horizontal="justify" vertical="top" wrapText="1"/>
    </xf>
    <xf numFmtId="171" fontId="121" fillId="0" borderId="25" xfId="0" applyNumberFormat="1" applyFont="1" applyFill="1" applyBorder="1" applyAlignment="1">
      <alignment vertical="top"/>
    </xf>
    <xf numFmtId="174" fontId="121" fillId="0" borderId="1" xfId="0" applyNumberFormat="1" applyFont="1" applyFill="1" applyBorder="1" applyAlignment="1">
      <alignment horizontal="center" vertical="top"/>
    </xf>
    <xf numFmtId="0" fontId="121" fillId="0" borderId="25" xfId="0" applyFont="1" applyFill="1" applyBorder="1" applyAlignment="1">
      <alignment horizontal="center" vertical="top"/>
    </xf>
    <xf numFmtId="0" fontId="121" fillId="0" borderId="25" xfId="0" applyFont="1" applyFill="1" applyBorder="1" applyAlignment="1">
      <alignment horizontal="center" vertical="top" wrapText="1"/>
    </xf>
    <xf numFmtId="0" fontId="121" fillId="0" borderId="25" xfId="0" applyFont="1" applyFill="1" applyBorder="1" applyAlignment="1">
      <alignment horizontal="justify" vertical="top" wrapText="1"/>
    </xf>
    <xf numFmtId="173" fontId="121" fillId="0" borderId="25" xfId="1" applyNumberFormat="1" applyFont="1" applyFill="1" applyBorder="1" applyAlignment="1">
      <alignment horizontal="center" vertical="top"/>
    </xf>
    <xf numFmtId="0" fontId="121" fillId="0" borderId="25" xfId="0" applyFont="1" applyFill="1" applyBorder="1" applyAlignment="1">
      <alignment vertical="top"/>
    </xf>
    <xf numFmtId="174" fontId="121" fillId="0" borderId="25" xfId="0" applyNumberFormat="1" applyFont="1" applyFill="1" applyBorder="1" applyAlignment="1">
      <alignment horizontal="center" vertical="top"/>
    </xf>
    <xf numFmtId="0" fontId="124" fillId="0" borderId="1" xfId="12" applyFont="1" applyFill="1" applyBorder="1" applyAlignment="1">
      <alignment horizontal="center" vertical="center"/>
    </xf>
    <xf numFmtId="175" fontId="124" fillId="0" borderId="1" xfId="2" applyFont="1" applyFill="1" applyBorder="1" applyAlignment="1" applyProtection="1">
      <alignment horizontal="center" vertical="center"/>
    </xf>
    <xf numFmtId="0" fontId="56" fillId="0" borderId="13" xfId="12" applyFont="1" applyFill="1" applyBorder="1" applyAlignment="1">
      <alignment horizontal="center" vertical="center" wrapText="1"/>
    </xf>
    <xf numFmtId="0" fontId="106" fillId="0" borderId="4" xfId="0" applyFont="1" applyFill="1" applyBorder="1" applyAlignment="1">
      <alignment horizontal="justify" vertical="top"/>
    </xf>
    <xf numFmtId="0" fontId="69" fillId="0" borderId="1" xfId="7" applyFont="1" applyFill="1" applyBorder="1" applyAlignment="1">
      <alignment horizontal="center" vertical="center" wrapText="1"/>
    </xf>
    <xf numFmtId="0" fontId="69" fillId="0" borderId="1" xfId="12" applyFont="1" applyFill="1" applyBorder="1" applyAlignment="1">
      <alignment horizontal="center" vertical="center" wrapText="1"/>
    </xf>
    <xf numFmtId="0" fontId="70" fillId="0" borderId="0" xfId="12" applyFont="1" applyFill="1"/>
    <xf numFmtId="0" fontId="94" fillId="0" borderId="1" xfId="0" applyFont="1" applyFill="1" applyBorder="1" applyAlignment="1">
      <alignment horizontal="center" vertical="top" wrapText="1"/>
    </xf>
    <xf numFmtId="0" fontId="43" fillId="0" borderId="1" xfId="12" applyFont="1" applyFill="1" applyBorder="1" applyAlignment="1">
      <alignment horizontal="center" vertical="center"/>
    </xf>
    <xf numFmtId="0" fontId="113" fillId="0" borderId="0" xfId="0" applyFont="1" applyAlignment="1">
      <alignment vertical="top"/>
    </xf>
    <xf numFmtId="0" fontId="116" fillId="0" borderId="10" xfId="0" applyFont="1" applyFill="1" applyBorder="1" applyAlignment="1">
      <alignment vertical="top" wrapText="1"/>
    </xf>
    <xf numFmtId="0" fontId="108" fillId="0" borderId="1" xfId="0" applyFont="1" applyFill="1" applyBorder="1" applyAlignment="1">
      <alignment horizontal="center" vertical="center"/>
    </xf>
    <xf numFmtId="0" fontId="101" fillId="0" borderId="2" xfId="0" applyFont="1" applyBorder="1" applyAlignment="1">
      <alignment horizontal="justify" vertical="top" wrapText="1"/>
    </xf>
    <xf numFmtId="0" fontId="113" fillId="0" borderId="1" xfId="0" applyFont="1" applyFill="1" applyBorder="1" applyAlignment="1">
      <alignment horizontal="center" vertical="top" wrapText="1"/>
    </xf>
    <xf numFmtId="0" fontId="113" fillId="0" borderId="1" xfId="0" applyFont="1" applyFill="1" applyBorder="1" applyAlignment="1">
      <alignment horizontal="justify" vertical="top" wrapText="1"/>
    </xf>
    <xf numFmtId="0" fontId="113" fillId="0" borderId="6" xfId="0" applyFont="1" applyFill="1" applyBorder="1" applyAlignment="1">
      <alignment horizontal="center" vertical="top"/>
    </xf>
    <xf numFmtId="0" fontId="113" fillId="0" borderId="6" xfId="0" applyFont="1" applyFill="1" applyBorder="1" applyAlignment="1">
      <alignment horizontal="center" vertical="top" wrapText="1"/>
    </xf>
    <xf numFmtId="0" fontId="113" fillId="0" borderId="6" xfId="0" applyFont="1" applyFill="1" applyBorder="1" applyAlignment="1">
      <alignment horizontal="justify" vertical="top" wrapText="1"/>
    </xf>
    <xf numFmtId="0" fontId="116" fillId="0" borderId="30" xfId="0" applyFont="1" applyFill="1" applyBorder="1" applyAlignment="1">
      <alignment vertical="top" wrapText="1"/>
    </xf>
    <xf numFmtId="0" fontId="116" fillId="0" borderId="1" xfId="0" applyFont="1" applyFill="1" applyBorder="1" applyAlignment="1">
      <alignment vertical="top" wrapText="1"/>
    </xf>
    <xf numFmtId="0" fontId="114" fillId="0" borderId="3" xfId="0" applyFont="1" applyFill="1" applyBorder="1" applyAlignment="1">
      <alignment horizontal="center" vertical="top"/>
    </xf>
    <xf numFmtId="0" fontId="114" fillId="0" borderId="3" xfId="0" applyFont="1" applyFill="1" applyBorder="1" applyAlignment="1">
      <alignment horizontal="justify" vertical="top" wrapText="1"/>
    </xf>
    <xf numFmtId="0" fontId="100" fillId="0" borderId="6" xfId="0" applyFont="1" applyBorder="1" applyAlignment="1">
      <alignment horizontal="left" vertical="top" wrapText="1"/>
    </xf>
    <xf numFmtId="0" fontId="114" fillId="0" borderId="1" xfId="0" applyFont="1" applyFill="1" applyBorder="1" applyAlignment="1">
      <alignment horizontal="justify" vertical="top" wrapText="1"/>
    </xf>
    <xf numFmtId="0" fontId="1" fillId="0" borderId="0" xfId="12" applyFont="1" applyFill="1"/>
    <xf numFmtId="0" fontId="94" fillId="3" borderId="2" xfId="0" applyFont="1" applyFill="1" applyBorder="1" applyAlignment="1">
      <alignment horizontal="center" vertical="top"/>
    </xf>
    <xf numFmtId="0" fontId="95" fillId="3" borderId="2" xfId="0" applyFont="1" applyFill="1" applyBorder="1" applyAlignment="1">
      <alignment horizontal="justify" vertical="top" wrapText="1"/>
    </xf>
    <xf numFmtId="0" fontId="106" fillId="0" borderId="1" xfId="0" applyFont="1" applyFill="1" applyBorder="1" applyAlignment="1">
      <alignment horizontal="center" vertical="top" wrapText="1"/>
    </xf>
    <xf numFmtId="0" fontId="106" fillId="0" borderId="1" xfId="0" applyFont="1" applyFill="1" applyBorder="1" applyAlignment="1">
      <alignment horizontal="justify" vertical="top" wrapText="1"/>
    </xf>
    <xf numFmtId="0" fontId="125" fillId="0" borderId="1" xfId="0" applyFont="1" applyFill="1" applyBorder="1" applyAlignment="1">
      <alignment vertical="top" wrapText="1"/>
    </xf>
    <xf numFmtId="0" fontId="106" fillId="0" borderId="2" xfId="0" applyFont="1" applyFill="1" applyBorder="1" applyAlignment="1">
      <alignment horizontal="center" vertical="top" wrapText="1"/>
    </xf>
    <xf numFmtId="2" fontId="121" fillId="0" borderId="6" xfId="0" applyNumberFormat="1" applyFont="1" applyBorder="1" applyAlignment="1">
      <alignment horizontal="center" vertical="top"/>
    </xf>
    <xf numFmtId="1" fontId="138" fillId="0" borderId="6" xfId="11" applyNumberFormat="1" applyFont="1" applyBorder="1" applyAlignment="1">
      <alignment horizontal="left" vertical="top" wrapText="1"/>
    </xf>
    <xf numFmtId="0" fontId="121" fillId="0" borderId="6" xfId="0" applyFont="1" applyBorder="1" applyAlignment="1">
      <alignment horizontal="center" vertical="top"/>
    </xf>
    <xf numFmtId="0" fontId="121" fillId="0" borderId="0" xfId="0" applyFont="1" applyAlignment="1">
      <alignment vertical="top"/>
    </xf>
    <xf numFmtId="2" fontId="121" fillId="0" borderId="1" xfId="0" applyNumberFormat="1" applyFont="1" applyFill="1" applyBorder="1" applyAlignment="1">
      <alignment horizontal="center" vertical="top"/>
    </xf>
    <xf numFmtId="0" fontId="122" fillId="0" borderId="1" xfId="0" applyFont="1" applyFill="1" applyBorder="1" applyAlignment="1">
      <alignment vertical="top" wrapText="1"/>
    </xf>
    <xf numFmtId="2" fontId="121" fillId="0" borderId="2" xfId="0" applyNumberFormat="1" applyFont="1" applyFill="1" applyBorder="1" applyAlignment="1">
      <alignment horizontal="center" vertical="top"/>
    </xf>
    <xf numFmtId="1" fontId="138" fillId="0" borderId="2" xfId="11" applyNumberFormat="1" applyFont="1" applyFill="1" applyBorder="1" applyAlignment="1">
      <alignment horizontal="left" vertical="top" wrapText="1"/>
    </xf>
    <xf numFmtId="0" fontId="121" fillId="0" borderId="13" xfId="0" applyFont="1" applyFill="1" applyBorder="1" applyAlignment="1">
      <alignment horizontal="center" vertical="top"/>
    </xf>
    <xf numFmtId="0" fontId="121" fillId="0" borderId="13" xfId="0" applyFont="1" applyFill="1" applyBorder="1" applyAlignment="1">
      <alignment vertical="top"/>
    </xf>
    <xf numFmtId="0" fontId="120" fillId="0" borderId="3" xfId="0" applyFont="1" applyFill="1" applyBorder="1" applyAlignment="1">
      <alignment horizontal="center" vertical="top"/>
    </xf>
    <xf numFmtId="0" fontId="120" fillId="0" borderId="3" xfId="0" applyFont="1" applyFill="1" applyBorder="1" applyAlignment="1">
      <alignment horizontal="justify" vertical="top" wrapText="1"/>
    </xf>
    <xf numFmtId="171" fontId="120" fillId="0" borderId="1" xfId="0" applyNumberFormat="1" applyFont="1" applyFill="1" applyBorder="1" applyAlignment="1">
      <alignment horizontal="center" vertical="top"/>
    </xf>
    <xf numFmtId="173" fontId="121" fillId="0" borderId="1" xfId="1" applyNumberFormat="1" applyFont="1" applyFill="1" applyBorder="1" applyAlignment="1">
      <alignment horizontal="center" vertical="center"/>
    </xf>
    <xf numFmtId="171" fontId="121" fillId="0" borderId="1" xfId="0" applyNumberFormat="1" applyFont="1" applyFill="1" applyBorder="1" applyAlignment="1">
      <alignment vertical="center"/>
    </xf>
    <xf numFmtId="174" fontId="121" fillId="0" borderId="1" xfId="0" applyNumberFormat="1" applyFont="1" applyFill="1" applyBorder="1" applyAlignment="1">
      <alignment horizontal="center" vertical="center"/>
    </xf>
    <xf numFmtId="0" fontId="106" fillId="0" borderId="0" xfId="0" applyFont="1" applyAlignment="1">
      <alignment vertical="center"/>
    </xf>
    <xf numFmtId="0" fontId="121" fillId="0" borderId="1" xfId="0" applyFont="1" applyBorder="1" applyAlignment="1">
      <alignment horizontal="center" vertical="top" wrapText="1"/>
    </xf>
    <xf numFmtId="0" fontId="121" fillId="0" borderId="1" xfId="0" applyFont="1" applyBorder="1" applyAlignment="1">
      <alignment horizontal="justify" vertical="top" wrapText="1"/>
    </xf>
    <xf numFmtId="0" fontId="1" fillId="0" borderId="24" xfId="12" applyFont="1" applyFill="1" applyBorder="1" applyAlignment="1">
      <alignment horizontal="center"/>
    </xf>
    <xf numFmtId="175" fontId="1" fillId="0" borderId="24" xfId="2" applyFont="1" applyFill="1" applyBorder="1" applyAlignment="1" applyProtection="1">
      <alignment horizontal="center" vertical="center"/>
      <protection locked="0"/>
    </xf>
    <xf numFmtId="0" fontId="1" fillId="0" borderId="24" xfId="12" applyFont="1" applyFill="1" applyBorder="1" applyAlignment="1">
      <alignment horizontal="left" vertical="center" wrapText="1"/>
    </xf>
    <xf numFmtId="0" fontId="3" fillId="0" borderId="13" xfId="12" applyFill="1" applyBorder="1"/>
    <xf numFmtId="2" fontId="96" fillId="0" borderId="1" xfId="10" applyNumberFormat="1" applyFont="1" applyFill="1" applyBorder="1" applyAlignment="1">
      <alignment horizontal="center" vertical="top"/>
    </xf>
    <xf numFmtId="0" fontId="94" fillId="0" borderId="4" xfId="0" applyFont="1" applyFill="1" applyBorder="1" applyAlignment="1">
      <alignment horizontal="center" vertical="top" wrapText="1"/>
    </xf>
    <xf numFmtId="0" fontId="76" fillId="0" borderId="1" xfId="0" applyFont="1" applyFill="1" applyBorder="1" applyAlignment="1">
      <alignment horizontal="center" vertical="top" wrapText="1"/>
    </xf>
    <xf numFmtId="0" fontId="106" fillId="0" borderId="0" xfId="0" applyFont="1" applyFill="1" applyAlignment="1">
      <alignment horizontal="center" vertical="center"/>
    </xf>
    <xf numFmtId="0" fontId="135" fillId="0" borderId="0" xfId="0" applyFont="1" applyFill="1" applyAlignment="1">
      <alignment vertical="center"/>
    </xf>
    <xf numFmtId="0" fontId="106" fillId="0" borderId="0" xfId="0" applyFont="1" applyFill="1" applyAlignment="1">
      <alignment vertical="center"/>
    </xf>
    <xf numFmtId="43" fontId="135" fillId="0" borderId="1" xfId="1" applyFont="1" applyFill="1" applyBorder="1" applyAlignment="1">
      <alignment horizontal="center" vertical="center" wrapText="1"/>
    </xf>
    <xf numFmtId="0" fontId="135" fillId="0" borderId="1" xfId="0" applyFont="1" applyFill="1" applyBorder="1" applyAlignment="1">
      <alignment horizontal="justify" vertical="top" wrapText="1"/>
    </xf>
    <xf numFmtId="173" fontId="106" fillId="0" borderId="1" xfId="1" applyNumberFormat="1" applyFont="1" applyFill="1" applyBorder="1" applyAlignment="1">
      <alignment horizontal="center" vertical="center"/>
    </xf>
    <xf numFmtId="43" fontId="106" fillId="0" borderId="1" xfId="1" applyFont="1" applyFill="1" applyBorder="1" applyAlignment="1">
      <alignment horizontal="center" vertical="center"/>
    </xf>
    <xf numFmtId="0" fontId="106" fillId="0" borderId="1" xfId="0" applyFont="1" applyFill="1" applyBorder="1" applyAlignment="1">
      <alignment horizontal="center" vertical="center"/>
    </xf>
    <xf numFmtId="0" fontId="106" fillId="0" borderId="1" xfId="0" applyFont="1" applyFill="1" applyBorder="1" applyAlignment="1">
      <alignment horizontal="left" vertical="top" wrapText="1"/>
    </xf>
    <xf numFmtId="173" fontId="106" fillId="0" borderId="1" xfId="1" applyNumberFormat="1" applyFont="1" applyFill="1" applyBorder="1" applyAlignment="1">
      <alignment horizontal="center" vertical="center" wrapText="1"/>
    </xf>
    <xf numFmtId="43" fontId="106" fillId="0" borderId="1" xfId="1" applyFont="1" applyFill="1" applyBorder="1" applyAlignment="1">
      <alignment horizontal="center" vertical="center" wrapText="1"/>
    </xf>
    <xf numFmtId="0" fontId="106" fillId="0" borderId="1" xfId="0" applyFont="1" applyFill="1" applyBorder="1" applyAlignment="1">
      <alignment horizontal="center" vertical="center" wrapText="1"/>
    </xf>
    <xf numFmtId="171" fontId="106" fillId="0" borderId="1" xfId="0" applyNumberFormat="1" applyFont="1" applyFill="1" applyBorder="1" applyAlignment="1">
      <alignment horizontal="center" vertical="center"/>
    </xf>
    <xf numFmtId="0" fontId="106" fillId="0" borderId="6" xfId="0" applyFont="1" applyFill="1" applyBorder="1" applyAlignment="1">
      <alignment horizontal="center" vertical="top" wrapText="1"/>
    </xf>
    <xf numFmtId="171" fontId="106" fillId="0" borderId="1" xfId="0" applyNumberFormat="1" applyFont="1" applyFill="1" applyBorder="1" applyAlignment="1">
      <alignment vertical="center"/>
    </xf>
    <xf numFmtId="0" fontId="106" fillId="0" borderId="13" xfId="0" applyFont="1" applyFill="1" applyBorder="1" applyAlignment="1">
      <alignment horizontal="center" vertical="top" wrapText="1"/>
    </xf>
    <xf numFmtId="171" fontId="135" fillId="0" borderId="1" xfId="0" applyNumberFormat="1" applyFont="1" applyFill="1" applyBorder="1" applyAlignment="1">
      <alignment horizontal="center" vertical="center"/>
    </xf>
    <xf numFmtId="43" fontId="106" fillId="0" borderId="0" xfId="1" applyFont="1" applyFill="1" applyAlignment="1">
      <alignment vertical="center"/>
    </xf>
    <xf numFmtId="0" fontId="139" fillId="0" borderId="0" xfId="0" applyFont="1" applyFill="1" applyAlignment="1">
      <alignment horizontal="center" vertical="center"/>
    </xf>
    <xf numFmtId="0" fontId="76" fillId="0" borderId="1" xfId="0" applyFont="1" applyFill="1" applyBorder="1" applyAlignment="1">
      <alignment horizontal="center" vertical="center"/>
    </xf>
    <xf numFmtId="0" fontId="76" fillId="0" borderId="1" xfId="0" applyFont="1" applyFill="1" applyBorder="1" applyAlignment="1">
      <alignment horizontal="center" vertical="center" wrapText="1"/>
    </xf>
    <xf numFmtId="173" fontId="76" fillId="0" borderId="1" xfId="1" applyNumberFormat="1" applyFont="1" applyFill="1" applyBorder="1" applyAlignment="1">
      <alignment horizontal="center" vertical="center" wrapText="1"/>
    </xf>
    <xf numFmtId="43" fontId="76" fillId="0" borderId="1" xfId="1" applyFont="1" applyFill="1" applyBorder="1" applyAlignment="1">
      <alignment horizontal="center" vertical="center" wrapText="1"/>
    </xf>
    <xf numFmtId="0" fontId="106" fillId="0" borderId="31" xfId="0" applyFont="1" applyFill="1" applyBorder="1" applyAlignment="1">
      <alignment horizontal="center" vertical="center"/>
    </xf>
    <xf numFmtId="0" fontId="106" fillId="0" borderId="32" xfId="0" applyFont="1" applyFill="1" applyBorder="1"/>
    <xf numFmtId="0" fontId="106" fillId="0" borderId="0" xfId="0" applyFont="1" applyFill="1" applyBorder="1"/>
    <xf numFmtId="173" fontId="106" fillId="0" borderId="0" xfId="1" applyNumberFormat="1" applyFont="1" applyFill="1" applyBorder="1" applyAlignment="1">
      <alignment vertical="center"/>
    </xf>
    <xf numFmtId="43" fontId="106" fillId="0" borderId="0" xfId="1" applyFont="1" applyFill="1" applyBorder="1" applyAlignment="1">
      <alignment vertical="center"/>
    </xf>
    <xf numFmtId="0" fontId="106" fillId="0" borderId="0" xfId="0" applyFont="1" applyFill="1" applyBorder="1" applyAlignment="1">
      <alignment vertical="center"/>
    </xf>
    <xf numFmtId="0" fontId="106" fillId="0" borderId="0" xfId="0" applyFont="1" applyFill="1" applyBorder="1" applyAlignment="1">
      <alignment horizontal="center" vertical="center"/>
    </xf>
    <xf numFmtId="0" fontId="106" fillId="0" borderId="33" xfId="0" applyFont="1" applyFill="1" applyBorder="1"/>
    <xf numFmtId="0" fontId="106" fillId="0" borderId="34" xfId="0" applyFont="1" applyFill="1" applyBorder="1"/>
    <xf numFmtId="173" fontId="106" fillId="0" borderId="34" xfId="1" applyNumberFormat="1" applyFont="1" applyFill="1" applyBorder="1" applyAlignment="1">
      <alignment vertical="center"/>
    </xf>
    <xf numFmtId="43" fontId="106" fillId="0" borderId="34" xfId="1" applyFont="1" applyFill="1" applyBorder="1" applyAlignment="1">
      <alignment vertical="center"/>
    </xf>
    <xf numFmtId="0" fontId="106" fillId="0" borderId="34" xfId="0" applyFont="1" applyFill="1" applyBorder="1" applyAlignment="1">
      <alignment vertical="center"/>
    </xf>
    <xf numFmtId="0" fontId="106" fillId="0" borderId="34" xfId="0" applyFont="1" applyFill="1" applyBorder="1" applyAlignment="1">
      <alignment horizontal="center" vertical="center"/>
    </xf>
    <xf numFmtId="0" fontId="106" fillId="0" borderId="35" xfId="0" applyFont="1" applyFill="1" applyBorder="1" applyAlignment="1">
      <alignment horizontal="center" vertical="center"/>
    </xf>
    <xf numFmtId="174" fontId="106" fillId="0" borderId="1" xfId="0" applyNumberFormat="1" applyFont="1" applyFill="1" applyBorder="1" applyAlignment="1">
      <alignment horizontal="center" vertical="center"/>
    </xf>
    <xf numFmtId="0" fontId="139" fillId="0" borderId="0" xfId="0" applyFont="1" applyFill="1" applyAlignment="1">
      <alignment horizontal="center" vertical="top" wrapText="1"/>
    </xf>
    <xf numFmtId="0" fontId="135" fillId="0" borderId="0" xfId="0" applyFont="1" applyFill="1" applyAlignment="1">
      <alignment vertical="top" wrapText="1"/>
    </xf>
    <xf numFmtId="0" fontId="106" fillId="0" borderId="0" xfId="0" applyFont="1" applyFill="1" applyBorder="1" applyAlignment="1">
      <alignment wrapText="1"/>
    </xf>
    <xf numFmtId="0" fontId="106" fillId="0" borderId="34" xfId="0" applyFont="1" applyFill="1" applyBorder="1" applyAlignment="1">
      <alignment wrapText="1"/>
    </xf>
    <xf numFmtId="0" fontId="125" fillId="0" borderId="0" xfId="0" applyFont="1" applyFill="1" applyAlignment="1">
      <alignment vertical="justify" wrapText="1"/>
    </xf>
    <xf numFmtId="0" fontId="125" fillId="0" borderId="0" xfId="0" applyFont="1" applyFill="1" applyAlignment="1">
      <alignment vertical="top" wrapText="1"/>
    </xf>
    <xf numFmtId="0" fontId="125" fillId="0" borderId="0" xfId="0" applyFont="1" applyFill="1" applyAlignment="1">
      <alignment horizontal="left" vertical="top" wrapText="1"/>
    </xf>
    <xf numFmtId="0" fontId="125" fillId="0" borderId="0" xfId="0" applyFont="1" applyFill="1" applyAlignment="1">
      <alignment wrapText="1"/>
    </xf>
    <xf numFmtId="0" fontId="106" fillId="0" borderId="0" xfId="0" applyFont="1" applyFill="1" applyAlignment="1">
      <alignment wrapText="1"/>
    </xf>
    <xf numFmtId="0" fontId="106" fillId="0" borderId="0" xfId="0" applyFont="1" applyFill="1" applyAlignment="1">
      <alignment vertical="top" wrapText="1"/>
    </xf>
    <xf numFmtId="2" fontId="96" fillId="0" borderId="6" xfId="10" applyNumberFormat="1" applyFont="1" applyBorder="1" applyAlignment="1">
      <alignment horizontal="center" vertical="top"/>
    </xf>
    <xf numFmtId="0" fontId="96" fillId="0" borderId="6" xfId="0" applyFont="1" applyBorder="1" applyAlignment="1">
      <alignment horizontal="justify" vertical="top" wrapText="1"/>
    </xf>
    <xf numFmtId="2" fontId="96" fillId="0" borderId="2" xfId="10" applyNumberFormat="1" applyFont="1" applyBorder="1" applyAlignment="1">
      <alignment horizontal="center" vertical="top"/>
    </xf>
    <xf numFmtId="0" fontId="96" fillId="0" borderId="2" xfId="0" applyFont="1" applyBorder="1" applyAlignment="1">
      <alignment horizontal="left" vertical="top" wrapText="1"/>
    </xf>
    <xf numFmtId="172" fontId="94" fillId="4" borderId="6" xfId="0" applyNumberFormat="1" applyFont="1" applyFill="1" applyBorder="1" applyAlignment="1">
      <alignment horizontal="center" vertical="top"/>
    </xf>
    <xf numFmtId="172" fontId="96" fillId="0" borderId="6" xfId="14" applyNumberFormat="1" applyFont="1" applyBorder="1" applyAlignment="1">
      <alignment horizontal="center" vertical="top" wrapText="1"/>
    </xf>
    <xf numFmtId="2" fontId="94" fillId="4" borderId="2" xfId="0" applyNumberFormat="1" applyFont="1" applyFill="1" applyBorder="1" applyAlignment="1">
      <alignment horizontal="center" vertical="top"/>
    </xf>
    <xf numFmtId="0" fontId="94" fillId="0" borderId="2" xfId="10" applyFont="1" applyBorder="1" applyAlignment="1">
      <alignment horizontal="center" vertical="top" wrapText="1"/>
    </xf>
    <xf numFmtId="0" fontId="94" fillId="0" borderId="2" xfId="10" applyFont="1" applyBorder="1" applyAlignment="1">
      <alignment horizontal="left" vertical="top" wrapText="1"/>
    </xf>
    <xf numFmtId="0" fontId="94" fillId="0" borderId="2" xfId="10" applyFont="1" applyBorder="1" applyAlignment="1">
      <alignment horizontal="justify" vertical="top" wrapText="1"/>
    </xf>
    <xf numFmtId="0" fontId="96" fillId="0" borderId="2" xfId="0" applyFont="1" applyBorder="1" applyAlignment="1">
      <alignment horizontal="justify" vertical="top" wrapText="1"/>
    </xf>
    <xf numFmtId="0" fontId="76" fillId="0" borderId="1" xfId="0" applyFont="1" applyFill="1" applyBorder="1" applyAlignment="1">
      <alignment horizontal="center" vertical="top"/>
    </xf>
    <xf numFmtId="172" fontId="106" fillId="0" borderId="1" xfId="0" applyNumberFormat="1" applyFont="1" applyFill="1" applyBorder="1" applyAlignment="1">
      <alignment horizontal="center" vertical="top"/>
    </xf>
    <xf numFmtId="0" fontId="106" fillId="0" borderId="1" xfId="0" applyFont="1" applyFill="1" applyBorder="1" applyAlignment="1">
      <alignment vertical="top" wrapText="1"/>
    </xf>
    <xf numFmtId="176" fontId="106" fillId="0" borderId="1" xfId="0" applyNumberFormat="1" applyFont="1" applyFill="1" applyBorder="1" applyAlignment="1">
      <alignment horizontal="center" vertical="center"/>
    </xf>
    <xf numFmtId="2" fontId="125" fillId="0" borderId="1" xfId="10" applyNumberFormat="1" applyFont="1" applyFill="1" applyBorder="1" applyAlignment="1">
      <alignment horizontal="center" vertical="top"/>
    </xf>
    <xf numFmtId="0" fontId="125" fillId="0" borderId="1" xfId="0" applyFont="1" applyFill="1" applyBorder="1" applyAlignment="1">
      <alignment horizontal="justify" vertical="top"/>
    </xf>
    <xf numFmtId="0" fontId="125" fillId="0" borderId="1" xfId="0" applyFont="1" applyFill="1" applyBorder="1" applyAlignment="1">
      <alignment horizontal="left" vertical="top" wrapText="1"/>
    </xf>
    <xf numFmtId="0" fontId="110" fillId="0" borderId="1" xfId="12" applyFont="1" applyFill="1" applyBorder="1"/>
    <xf numFmtId="0" fontId="3" fillId="0" borderId="1" xfId="12" applyFill="1" applyBorder="1"/>
    <xf numFmtId="0" fontId="0" fillId="9" borderId="0" xfId="0" applyFill="1" applyAlignment="1">
      <alignment horizontal="center"/>
    </xf>
    <xf numFmtId="0" fontId="0" fillId="9" borderId="0" xfId="0" applyFill="1"/>
    <xf numFmtId="171" fontId="113" fillId="9" borderId="1" xfId="0" applyNumberFormat="1" applyFont="1" applyFill="1" applyBorder="1" applyAlignment="1">
      <alignment vertical="center"/>
    </xf>
    <xf numFmtId="1" fontId="114" fillId="0" borderId="1" xfId="0" applyNumberFormat="1" applyFont="1" applyFill="1" applyBorder="1" applyAlignment="1">
      <alignment horizontal="center" vertical="center"/>
    </xf>
    <xf numFmtId="2" fontId="121" fillId="9" borderId="22" xfId="0" applyNumberFormat="1" applyFont="1" applyFill="1" applyBorder="1" applyAlignment="1">
      <alignment horizontal="center" vertical="center"/>
    </xf>
    <xf numFmtId="0" fontId="121" fillId="9" borderId="22" xfId="0" applyFont="1" applyFill="1" applyBorder="1" applyAlignment="1">
      <alignment horizontal="center" vertical="center"/>
    </xf>
    <xf numFmtId="1" fontId="120" fillId="9" borderId="1" xfId="0" applyNumberFormat="1" applyFont="1" applyFill="1" applyBorder="1" applyAlignment="1">
      <alignment horizontal="center" vertical="center"/>
    </xf>
    <xf numFmtId="1" fontId="114" fillId="9" borderId="1" xfId="0" applyNumberFormat="1" applyFont="1" applyFill="1" applyBorder="1" applyAlignment="1">
      <alignment vertical="center"/>
    </xf>
    <xf numFmtId="171" fontId="107" fillId="9" borderId="4" xfId="0" applyNumberFormat="1" applyFont="1" applyFill="1" applyBorder="1" applyAlignment="1">
      <alignment horizontal="center" vertical="top"/>
    </xf>
    <xf numFmtId="171" fontId="107" fillId="9" borderId="1" xfId="0" applyNumberFormat="1" applyFont="1" applyFill="1" applyBorder="1" applyAlignment="1">
      <alignment horizontal="center" vertical="top"/>
    </xf>
    <xf numFmtId="171" fontId="107" fillId="9" borderId="2" xfId="0" applyNumberFormat="1" applyFont="1" applyFill="1" applyBorder="1" applyAlignment="1">
      <alignment horizontal="center" vertical="top"/>
    </xf>
    <xf numFmtId="171" fontId="107" fillId="9" borderId="6" xfId="0" applyNumberFormat="1" applyFont="1" applyFill="1" applyBorder="1" applyAlignment="1">
      <alignment horizontal="center" vertical="top"/>
    </xf>
    <xf numFmtId="171" fontId="107" fillId="9" borderId="13" xfId="0" applyNumberFormat="1" applyFont="1" applyFill="1" applyBorder="1" applyAlignment="1">
      <alignment horizontal="center" vertical="top"/>
    </xf>
    <xf numFmtId="0" fontId="107" fillId="10" borderId="4" xfId="0" applyFont="1" applyFill="1" applyBorder="1" applyAlignment="1">
      <alignment horizontal="center" vertical="top"/>
    </xf>
    <xf numFmtId="0" fontId="107" fillId="10" borderId="4" xfId="0" applyFont="1" applyFill="1" applyBorder="1" applyAlignment="1">
      <alignment horizontal="center" vertical="top" wrapText="1"/>
    </xf>
    <xf numFmtId="0" fontId="107" fillId="10" borderId="4" xfId="0" quotePrefix="1" applyFont="1" applyFill="1" applyBorder="1" applyAlignment="1">
      <alignment horizontal="left" vertical="top" wrapText="1"/>
    </xf>
    <xf numFmtId="0" fontId="107" fillId="10" borderId="4" xfId="0" applyFont="1" applyFill="1" applyBorder="1" applyAlignment="1">
      <alignment horizontal="justify" vertical="top" wrapText="1"/>
    </xf>
    <xf numFmtId="173" fontId="107" fillId="10" borderId="4" xfId="1" applyNumberFormat="1" applyFont="1" applyFill="1" applyBorder="1" applyAlignment="1">
      <alignment horizontal="center" vertical="top"/>
    </xf>
    <xf numFmtId="173" fontId="107" fillId="10" borderId="2" xfId="1" applyNumberFormat="1" applyFont="1" applyFill="1" applyBorder="1" applyAlignment="1">
      <alignment horizontal="center" vertical="top"/>
    </xf>
    <xf numFmtId="171" fontId="107" fillId="10" borderId="1" xfId="0" applyNumberFormat="1" applyFont="1" applyFill="1" applyBorder="1" applyAlignment="1">
      <alignment horizontal="center" vertical="top"/>
    </xf>
    <xf numFmtId="171" fontId="107" fillId="10" borderId="1" xfId="0" applyNumberFormat="1" applyFont="1" applyFill="1" applyBorder="1" applyAlignment="1">
      <alignment vertical="top"/>
    </xf>
    <xf numFmtId="171" fontId="107" fillId="10" borderId="2" xfId="0" applyNumberFormat="1" applyFont="1" applyFill="1" applyBorder="1" applyAlignment="1">
      <alignment horizontal="center" vertical="top"/>
    </xf>
    <xf numFmtId="0" fontId="94" fillId="10" borderId="0" xfId="0" applyFont="1" applyFill="1" applyAlignment="1">
      <alignment vertical="top"/>
    </xf>
    <xf numFmtId="175" fontId="1" fillId="10" borderId="1" xfId="2" applyFont="1" applyFill="1" applyBorder="1" applyAlignment="1" applyProtection="1">
      <alignment horizontal="center" vertical="center"/>
      <protection locked="0"/>
    </xf>
    <xf numFmtId="0" fontId="43" fillId="10" borderId="1" xfId="12" applyFont="1" applyFill="1" applyBorder="1" applyAlignment="1">
      <alignment horizontal="center" vertical="center" wrapText="1"/>
    </xf>
    <xf numFmtId="0" fontId="1" fillId="10" borderId="1" xfId="12" applyFont="1" applyFill="1" applyBorder="1" applyAlignment="1">
      <alignment horizontal="left" vertical="center" wrapText="1"/>
    </xf>
    <xf numFmtId="0" fontId="1" fillId="10" borderId="1" xfId="12" applyFont="1" applyFill="1" applyBorder="1" applyAlignment="1">
      <alignment horizontal="center"/>
    </xf>
    <xf numFmtId="0" fontId="3" fillId="10" borderId="0" xfId="12" applyFill="1"/>
    <xf numFmtId="0" fontId="94" fillId="10" borderId="0" xfId="0" applyFont="1" applyFill="1" applyAlignment="1">
      <alignment vertical="top" wrapText="1"/>
    </xf>
    <xf numFmtId="1" fontId="108" fillId="10" borderId="1" xfId="0" applyNumberFormat="1" applyFont="1" applyFill="1" applyBorder="1" applyAlignment="1">
      <alignment vertical="top"/>
    </xf>
    <xf numFmtId="171" fontId="121" fillId="10" borderId="1" xfId="0" applyNumberFormat="1" applyFont="1" applyFill="1" applyBorder="1" applyAlignment="1">
      <alignment vertical="top"/>
    </xf>
    <xf numFmtId="171" fontId="121" fillId="9" borderId="1" xfId="0" applyNumberFormat="1" applyFont="1" applyFill="1" applyBorder="1" applyAlignment="1">
      <alignment vertical="top"/>
    </xf>
    <xf numFmtId="171" fontId="121" fillId="9" borderId="25" xfId="0" applyNumberFormat="1" applyFont="1" applyFill="1" applyBorder="1" applyAlignment="1">
      <alignment vertical="top"/>
    </xf>
    <xf numFmtId="0" fontId="121" fillId="10" borderId="1" xfId="0" applyFont="1" applyFill="1" applyBorder="1" applyAlignment="1">
      <alignment horizontal="center" vertical="top"/>
    </xf>
    <xf numFmtId="0" fontId="121" fillId="10" borderId="1" xfId="0" applyFont="1" applyFill="1" applyBorder="1" applyAlignment="1">
      <alignment horizontal="center" vertical="top" wrapText="1"/>
    </xf>
    <xf numFmtId="0" fontId="121" fillId="10" borderId="1" xfId="0" applyFont="1" applyFill="1" applyBorder="1" applyAlignment="1">
      <alignment horizontal="justify" vertical="top" wrapText="1"/>
    </xf>
    <xf numFmtId="173" fontId="121" fillId="10" borderId="1" xfId="1" applyNumberFormat="1" applyFont="1" applyFill="1" applyBorder="1" applyAlignment="1">
      <alignment horizontal="center" vertical="top"/>
    </xf>
    <xf numFmtId="174" fontId="121" fillId="10" borderId="1" xfId="0" applyNumberFormat="1" applyFont="1" applyFill="1" applyBorder="1" applyAlignment="1">
      <alignment horizontal="center" vertical="top"/>
    </xf>
    <xf numFmtId="0" fontId="56" fillId="10" borderId="1" xfId="12" applyFont="1" applyFill="1" applyBorder="1" applyAlignment="1">
      <alignment horizontal="center" vertical="center" wrapText="1"/>
    </xf>
    <xf numFmtId="0" fontId="56" fillId="10" borderId="1" xfId="12" applyFont="1" applyFill="1" applyBorder="1" applyAlignment="1">
      <alignment horizontal="center"/>
    </xf>
    <xf numFmtId="175" fontId="57" fillId="10" borderId="1" xfId="2" applyFont="1" applyFill="1" applyBorder="1" applyAlignment="1" applyProtection="1">
      <alignment horizontal="center" vertical="center"/>
      <protection locked="0"/>
    </xf>
    <xf numFmtId="175" fontId="56" fillId="10" borderId="1" xfId="2" applyFont="1" applyFill="1" applyBorder="1" applyAlignment="1" applyProtection="1">
      <alignment horizontal="center" vertical="center"/>
      <protection locked="0"/>
    </xf>
    <xf numFmtId="171" fontId="3" fillId="10" borderId="0" xfId="12" applyNumberFormat="1" applyFill="1"/>
    <xf numFmtId="1" fontId="120" fillId="10" borderId="1" xfId="0" applyNumberFormat="1" applyFont="1" applyFill="1" applyBorder="1" applyAlignment="1">
      <alignment vertical="top"/>
    </xf>
    <xf numFmtId="0" fontId="113" fillId="9" borderId="1" xfId="0" applyFont="1" applyFill="1" applyBorder="1" applyAlignment="1">
      <alignment vertical="center"/>
    </xf>
    <xf numFmtId="0" fontId="114" fillId="9" borderId="1" xfId="0" applyFont="1" applyFill="1" applyBorder="1" applyAlignment="1">
      <alignment vertical="center"/>
    </xf>
    <xf numFmtId="171" fontId="121" fillId="9" borderId="1" xfId="0" applyNumberFormat="1" applyFont="1" applyFill="1" applyBorder="1" applyAlignment="1">
      <alignment vertical="center"/>
    </xf>
    <xf numFmtId="1" fontId="120" fillId="9" borderId="1" xfId="0" applyNumberFormat="1" applyFont="1" applyFill="1" applyBorder="1" applyAlignment="1">
      <alignment horizontal="center" vertical="top"/>
    </xf>
    <xf numFmtId="1" fontId="135" fillId="9" borderId="1" xfId="0" applyNumberFormat="1" applyFont="1" applyFill="1" applyBorder="1" applyAlignment="1">
      <alignment horizontal="center" vertical="top"/>
    </xf>
    <xf numFmtId="171" fontId="106" fillId="9" borderId="1" xfId="0" applyNumberFormat="1" applyFont="1" applyFill="1" applyBorder="1" applyAlignment="1">
      <alignment horizontal="center" vertical="center"/>
    </xf>
    <xf numFmtId="0" fontId="106" fillId="9" borderId="1" xfId="0" applyFont="1" applyFill="1" applyBorder="1" applyAlignment="1">
      <alignment horizontal="center" vertical="center"/>
    </xf>
    <xf numFmtId="0" fontId="106" fillId="10" borderId="1" xfId="0" applyFont="1" applyFill="1" applyBorder="1" applyAlignment="1">
      <alignment horizontal="center" vertical="top" wrapText="1"/>
    </xf>
    <xf numFmtId="0" fontId="106" fillId="10" borderId="1" xfId="0" applyFont="1" applyFill="1" applyBorder="1" applyAlignment="1">
      <alignment horizontal="left" vertical="top" wrapText="1"/>
    </xf>
    <xf numFmtId="0" fontId="125" fillId="10" borderId="1" xfId="0" applyFont="1" applyFill="1" applyBorder="1" applyAlignment="1">
      <alignment vertical="top" wrapText="1"/>
    </xf>
    <xf numFmtId="173" fontId="106" fillId="10" borderId="1" xfId="1" applyNumberFormat="1" applyFont="1" applyFill="1" applyBorder="1" applyAlignment="1">
      <alignment horizontal="center" vertical="center"/>
    </xf>
    <xf numFmtId="0" fontId="106" fillId="10" borderId="1" xfId="0" applyFont="1" applyFill="1" applyBorder="1" applyAlignment="1">
      <alignment horizontal="center" vertical="center"/>
    </xf>
    <xf numFmtId="171" fontId="106" fillId="10" borderId="1" xfId="0" applyNumberFormat="1" applyFont="1" applyFill="1" applyBorder="1" applyAlignment="1">
      <alignment horizontal="center" vertical="center"/>
    </xf>
    <xf numFmtId="0" fontId="43" fillId="10" borderId="1" xfId="12" applyFont="1" applyFill="1" applyBorder="1" applyAlignment="1">
      <alignment horizontal="center"/>
    </xf>
    <xf numFmtId="175" fontId="43" fillId="10" borderId="1" xfId="2" applyFont="1" applyFill="1" applyBorder="1" applyAlignment="1" applyProtection="1">
      <alignment horizontal="center" vertical="center"/>
      <protection locked="0"/>
    </xf>
    <xf numFmtId="1" fontId="135" fillId="9" borderId="1" xfId="0" applyNumberFormat="1" applyFont="1" applyFill="1" applyBorder="1" applyAlignment="1">
      <alignment horizontal="center" vertical="center"/>
    </xf>
    <xf numFmtId="1" fontId="106" fillId="9" borderId="1" xfId="0" applyNumberFormat="1" applyFont="1" applyFill="1" applyBorder="1" applyAlignment="1">
      <alignment horizontal="center" vertical="center"/>
    </xf>
    <xf numFmtId="177" fontId="106" fillId="9" borderId="1" xfId="0" applyNumberFormat="1" applyFont="1" applyFill="1" applyBorder="1" applyAlignment="1">
      <alignment horizontal="center" vertical="center"/>
    </xf>
    <xf numFmtId="1" fontId="106" fillId="10" borderId="1" xfId="0" applyNumberFormat="1" applyFont="1" applyFill="1" applyBorder="1" applyAlignment="1">
      <alignment horizontal="center" vertical="center"/>
    </xf>
    <xf numFmtId="178" fontId="3" fillId="10" borderId="0" xfId="12" applyNumberFormat="1" applyFill="1"/>
    <xf numFmtId="171" fontId="107" fillId="9" borderId="24" xfId="0" applyNumberFormat="1" applyFont="1" applyFill="1" applyBorder="1" applyAlignment="1">
      <alignment horizontal="center" vertical="top"/>
    </xf>
    <xf numFmtId="0" fontId="94" fillId="10" borderId="1" xfId="0" applyFont="1" applyFill="1" applyBorder="1" applyAlignment="1">
      <alignment horizontal="center" vertical="top" wrapText="1"/>
    </xf>
    <xf numFmtId="0" fontId="94" fillId="10" borderId="1" xfId="0" applyFont="1" applyFill="1" applyBorder="1" applyAlignment="1">
      <alignment horizontal="left" vertical="top" wrapText="1"/>
    </xf>
    <xf numFmtId="0" fontId="1" fillId="10" borderId="1" xfId="12" applyFont="1" applyFill="1" applyBorder="1" applyAlignment="1">
      <alignment horizontal="center" vertical="center"/>
    </xf>
    <xf numFmtId="0" fontId="3" fillId="10" borderId="0" xfId="12" applyFill="1" applyAlignment="1">
      <alignment horizontal="center"/>
    </xf>
    <xf numFmtId="0" fontId="106" fillId="10" borderId="4" xfId="0" applyFont="1" applyFill="1" applyBorder="1" applyAlignment="1">
      <alignment horizontal="center" vertical="top"/>
    </xf>
    <xf numFmtId="0" fontId="106" fillId="10" borderId="4" xfId="0" applyFont="1" applyFill="1" applyBorder="1" applyAlignment="1">
      <alignment horizontal="justify" vertical="top" wrapText="1"/>
    </xf>
    <xf numFmtId="0" fontId="57" fillId="10" borderId="1" xfId="12" applyFont="1" applyFill="1" applyBorder="1" applyAlignment="1">
      <alignment horizontal="center"/>
    </xf>
    <xf numFmtId="0" fontId="57" fillId="10" borderId="1" xfId="12" applyFont="1" applyFill="1" applyBorder="1" applyAlignment="1">
      <alignment horizontal="left" vertical="center" wrapText="1"/>
    </xf>
    <xf numFmtId="175" fontId="57" fillId="10" borderId="1" xfId="2" applyFont="1" applyFill="1" applyBorder="1" applyAlignment="1" applyProtection="1">
      <alignment horizontal="center" vertical="center"/>
    </xf>
    <xf numFmtId="0" fontId="123" fillId="10" borderId="1" xfId="12" applyFont="1" applyFill="1" applyBorder="1" applyAlignment="1">
      <alignment horizontal="center" vertical="center" wrapText="1"/>
    </xf>
    <xf numFmtId="0" fontId="124" fillId="10" borderId="1" xfId="12" applyFont="1" applyFill="1" applyBorder="1" applyAlignment="1">
      <alignment horizontal="left" vertical="center" wrapText="1"/>
    </xf>
    <xf numFmtId="0" fontId="124" fillId="10" borderId="1" xfId="12" applyFont="1" applyFill="1" applyBorder="1" applyAlignment="1">
      <alignment horizontal="center"/>
    </xf>
    <xf numFmtId="175" fontId="124" fillId="10" borderId="1" xfId="2" applyFont="1" applyFill="1" applyBorder="1" applyAlignment="1" applyProtection="1">
      <alignment horizontal="center" vertical="center"/>
      <protection locked="0"/>
    </xf>
    <xf numFmtId="0" fontId="109" fillId="10" borderId="0" xfId="12" applyFont="1" applyFill="1"/>
    <xf numFmtId="171" fontId="117" fillId="10" borderId="0" xfId="12" applyNumberFormat="1" applyFont="1" applyFill="1"/>
    <xf numFmtId="0" fontId="117" fillId="10" borderId="0" xfId="12" applyFont="1" applyFill="1"/>
    <xf numFmtId="0" fontId="94" fillId="10" borderId="4" xfId="0" applyFont="1" applyFill="1" applyBorder="1" applyAlignment="1">
      <alignment horizontal="center" vertical="top"/>
    </xf>
    <xf numFmtId="0" fontId="94" fillId="10" borderId="4" xfId="0" quotePrefix="1" applyFont="1" applyFill="1" applyBorder="1" applyAlignment="1">
      <alignment horizontal="left" vertical="top" wrapText="1"/>
    </xf>
    <xf numFmtId="175" fontId="1" fillId="10" borderId="1" xfId="2" applyFont="1" applyFill="1" applyBorder="1" applyAlignment="1" applyProtection="1">
      <alignment horizontal="center" vertical="center"/>
    </xf>
    <xf numFmtId="0" fontId="94" fillId="4" borderId="6" xfId="0" applyFont="1" applyFill="1" applyBorder="1" applyAlignment="1">
      <alignment horizontal="center" vertical="top"/>
    </xf>
    <xf numFmtId="0" fontId="94" fillId="4" borderId="2" xfId="0" applyFont="1" applyFill="1" applyBorder="1" applyAlignment="1">
      <alignment horizontal="center" vertical="top"/>
    </xf>
    <xf numFmtId="0" fontId="140" fillId="0" borderId="1" xfId="12" applyFont="1" applyFill="1" applyBorder="1" applyAlignment="1">
      <alignment horizontal="center"/>
    </xf>
    <xf numFmtId="171" fontId="113" fillId="7" borderId="1" xfId="0" applyNumberFormat="1" applyFont="1" applyFill="1" applyBorder="1" applyAlignment="1">
      <alignment vertical="center"/>
    </xf>
    <xf numFmtId="171" fontId="121" fillId="7" borderId="1" xfId="0" applyNumberFormat="1" applyFont="1" applyFill="1" applyBorder="1" applyAlignment="1">
      <alignment vertical="top"/>
    </xf>
    <xf numFmtId="0" fontId="107" fillId="0" borderId="1" xfId="0" applyFont="1" applyFill="1" applyBorder="1" applyAlignment="1">
      <alignment horizontal="center" vertical="top" wrapText="1"/>
    </xf>
    <xf numFmtId="0" fontId="107" fillId="0" borderId="1" xfId="0" applyFont="1" applyFill="1" applyBorder="1" applyAlignment="1">
      <alignment horizontal="justify" vertical="top" wrapText="1"/>
    </xf>
    <xf numFmtId="174" fontId="107" fillId="0" borderId="1" xfId="0" applyNumberFormat="1" applyFont="1" applyFill="1" applyBorder="1" applyAlignment="1">
      <alignment horizontal="center" vertical="top"/>
    </xf>
    <xf numFmtId="0" fontId="107" fillId="0" borderId="25" xfId="0" applyFont="1" applyFill="1" applyBorder="1" applyAlignment="1">
      <alignment horizontal="center" vertical="top"/>
    </xf>
    <xf numFmtId="0" fontId="107" fillId="0" borderId="25" xfId="0" applyFont="1" applyFill="1" applyBorder="1" applyAlignment="1">
      <alignment horizontal="center" vertical="top" wrapText="1"/>
    </xf>
    <xf numFmtId="0" fontId="107" fillId="0" borderId="25" xfId="0" applyFont="1" applyFill="1" applyBorder="1" applyAlignment="1">
      <alignment horizontal="justify" vertical="top" wrapText="1"/>
    </xf>
    <xf numFmtId="173" fontId="107" fillId="0" borderId="25" xfId="1" applyNumberFormat="1" applyFont="1" applyFill="1" applyBorder="1" applyAlignment="1">
      <alignment horizontal="center" vertical="top"/>
    </xf>
    <xf numFmtId="0" fontId="107" fillId="0" borderId="25" xfId="0" applyFont="1" applyFill="1" applyBorder="1" applyAlignment="1">
      <alignment vertical="top"/>
    </xf>
    <xf numFmtId="174" fontId="107" fillId="0" borderId="25" xfId="0" applyNumberFormat="1" applyFont="1" applyFill="1" applyBorder="1" applyAlignment="1">
      <alignment horizontal="center" vertical="top"/>
    </xf>
    <xf numFmtId="171" fontId="107" fillId="0" borderId="25" xfId="0" applyNumberFormat="1" applyFont="1" applyFill="1" applyBorder="1" applyAlignment="1">
      <alignment vertical="top"/>
    </xf>
    <xf numFmtId="0" fontId="108" fillId="0" borderId="1" xfId="0" applyFont="1" applyFill="1" applyBorder="1" applyAlignment="1">
      <alignment vertical="top"/>
    </xf>
    <xf numFmtId="173" fontId="108" fillId="0" borderId="1" xfId="1" applyNumberFormat="1" applyFont="1" applyFill="1" applyBorder="1" applyAlignment="1">
      <alignment vertical="top"/>
    </xf>
    <xf numFmtId="0" fontId="94" fillId="0" borderId="0" xfId="0" applyFont="1" applyFill="1" applyAlignment="1">
      <alignment vertical="top"/>
    </xf>
    <xf numFmtId="0" fontId="132" fillId="0" borderId="1" xfId="0" applyFont="1" applyFill="1" applyBorder="1" applyAlignment="1">
      <alignment vertical="top" wrapText="1"/>
    </xf>
    <xf numFmtId="0" fontId="94" fillId="0" borderId="0" xfId="0" applyFont="1" applyAlignment="1">
      <alignment vertical="center"/>
    </xf>
    <xf numFmtId="0" fontId="141" fillId="0" borderId="0" xfId="0" applyFont="1" applyFill="1" applyAlignment="1">
      <alignment horizontal="center" vertical="top"/>
    </xf>
    <xf numFmtId="0" fontId="108" fillId="0" borderId="0" xfId="0" applyFont="1" applyFill="1" applyAlignment="1">
      <alignment vertical="center"/>
    </xf>
    <xf numFmtId="173" fontId="108" fillId="0" borderId="0" xfId="1" applyNumberFormat="1" applyFont="1" applyFill="1" applyBorder="1" applyAlignment="1">
      <alignment vertical="center"/>
    </xf>
    <xf numFmtId="0" fontId="107" fillId="0" borderId="0" xfId="0" applyFont="1" applyFill="1" applyAlignment="1">
      <alignment vertical="center"/>
    </xf>
    <xf numFmtId="173" fontId="108" fillId="0" borderId="1" xfId="1" applyNumberFormat="1" applyFont="1" applyFill="1" applyBorder="1" applyAlignment="1">
      <alignment horizontal="center" vertical="center" wrapText="1"/>
    </xf>
    <xf numFmtId="0" fontId="107" fillId="0" borderId="4" xfId="0" applyFont="1" applyFill="1" applyBorder="1" applyAlignment="1">
      <alignment horizontal="center" vertical="center"/>
    </xf>
    <xf numFmtId="173" fontId="107" fillId="0" borderId="4" xfId="1" applyNumberFormat="1" applyFont="1" applyFill="1" applyBorder="1" applyAlignment="1">
      <alignment horizontal="center" vertical="center"/>
    </xf>
    <xf numFmtId="171" fontId="107" fillId="0" borderId="4" xfId="0" applyNumberFormat="1" applyFont="1" applyFill="1" applyBorder="1" applyAlignment="1">
      <alignment horizontal="center" vertical="center"/>
    </xf>
    <xf numFmtId="171" fontId="108" fillId="0" borderId="1" xfId="0" applyNumberFormat="1" applyFont="1" applyFill="1" applyBorder="1" applyAlignment="1">
      <alignment vertical="center"/>
    </xf>
    <xf numFmtId="171" fontId="107" fillId="9" borderId="1" xfId="0" applyNumberFormat="1" applyFont="1" applyFill="1" applyBorder="1" applyAlignment="1">
      <alignment vertical="center"/>
    </xf>
    <xf numFmtId="0" fontId="132" fillId="0" borderId="4" xfId="0" applyFont="1" applyFill="1" applyBorder="1" applyAlignment="1">
      <alignment horizontal="center" vertical="top"/>
    </xf>
    <xf numFmtId="171" fontId="107" fillId="0" borderId="1" xfId="0" applyNumberFormat="1" applyFont="1" applyFill="1" applyBorder="1" applyAlignment="1">
      <alignment horizontal="center" vertical="center"/>
    </xf>
    <xf numFmtId="0" fontId="107" fillId="0" borderId="1" xfId="0" applyFont="1" applyFill="1" applyBorder="1" applyAlignment="1">
      <alignment horizontal="center" vertical="center"/>
    </xf>
    <xf numFmtId="0" fontId="108" fillId="0" borderId="1" xfId="0" applyFont="1" applyFill="1" applyBorder="1" applyAlignment="1">
      <alignment vertical="center"/>
    </xf>
    <xf numFmtId="0" fontId="107" fillId="0" borderId="1" xfId="0" applyFont="1" applyFill="1" applyBorder="1" applyAlignment="1">
      <alignment vertical="center"/>
    </xf>
    <xf numFmtId="0" fontId="108" fillId="0" borderId="2" xfId="0" applyFont="1" applyFill="1" applyBorder="1" applyAlignment="1">
      <alignment horizontal="center" vertical="center"/>
    </xf>
    <xf numFmtId="0" fontId="108" fillId="0" borderId="25" xfId="0" applyFont="1" applyFill="1" applyBorder="1" applyAlignment="1">
      <alignment vertical="center"/>
    </xf>
    <xf numFmtId="0" fontId="107" fillId="9" borderId="0" xfId="0" applyFont="1" applyFill="1" applyAlignment="1">
      <alignment vertical="top"/>
    </xf>
    <xf numFmtId="173" fontId="107" fillId="0" borderId="0" xfId="1" applyNumberFormat="1" applyFont="1" applyFill="1" applyAlignment="1">
      <alignment vertical="center"/>
    </xf>
    <xf numFmtId="0" fontId="107" fillId="0" borderId="0" xfId="0" applyFont="1" applyFill="1" applyAlignment="1">
      <alignment horizontal="center" vertical="center"/>
    </xf>
    <xf numFmtId="0" fontId="107" fillId="0" borderId="1" xfId="0" applyFont="1" applyFill="1" applyBorder="1" applyAlignment="1">
      <alignment horizontal="left" vertical="top" wrapText="1"/>
    </xf>
    <xf numFmtId="0" fontId="132" fillId="0" borderId="1" xfId="14" applyFont="1" applyFill="1" applyBorder="1" applyAlignment="1">
      <alignment horizontal="left" vertical="top" wrapText="1"/>
    </xf>
    <xf numFmtId="0" fontId="132" fillId="0" borderId="1" xfId="14" applyFont="1" applyFill="1" applyBorder="1" applyAlignment="1">
      <alignment horizontal="center" vertical="top" wrapText="1"/>
    </xf>
    <xf numFmtId="0" fontId="108" fillId="0" borderId="1" xfId="0" applyFont="1" applyFill="1" applyBorder="1" applyAlignment="1">
      <alignment horizontal="justify" vertical="top" wrapText="1"/>
    </xf>
    <xf numFmtId="173" fontId="108" fillId="0" borderId="1" xfId="1" applyNumberFormat="1" applyFont="1" applyFill="1" applyBorder="1" applyAlignment="1">
      <alignment horizontal="center" vertical="top"/>
    </xf>
    <xf numFmtId="0" fontId="108" fillId="0" borderId="0" xfId="0" applyFont="1" applyFill="1" applyBorder="1" applyAlignment="1">
      <alignment horizontal="center" vertical="center"/>
    </xf>
    <xf numFmtId="0" fontId="108" fillId="0" borderId="25" xfId="0" applyFont="1" applyFill="1" applyBorder="1" applyAlignment="1">
      <alignment vertical="top"/>
    </xf>
    <xf numFmtId="0" fontId="108" fillId="0" borderId="25" xfId="0" applyFont="1" applyFill="1" applyBorder="1" applyAlignment="1">
      <alignment horizontal="center" vertical="top"/>
    </xf>
    <xf numFmtId="173" fontId="108" fillId="0" borderId="25" xfId="1" applyNumberFormat="1" applyFont="1" applyFill="1" applyBorder="1" applyAlignment="1">
      <alignment vertical="top"/>
    </xf>
    <xf numFmtId="0" fontId="107" fillId="0" borderId="1" xfId="0" applyFont="1" applyFill="1" applyBorder="1" applyAlignment="1">
      <alignment horizontal="center" vertical="center" wrapText="1"/>
    </xf>
    <xf numFmtId="0" fontId="107" fillId="0" borderId="1" xfId="0" applyFont="1" applyFill="1" applyBorder="1" applyAlignment="1">
      <alignment horizontal="justify" vertical="center" wrapText="1"/>
    </xf>
    <xf numFmtId="173" fontId="107" fillId="0" borderId="1" xfId="1" applyNumberFormat="1" applyFont="1" applyFill="1" applyBorder="1" applyAlignment="1">
      <alignment horizontal="center" vertical="center"/>
    </xf>
    <xf numFmtId="174" fontId="107" fillId="0" borderId="1" xfId="0" applyNumberFormat="1" applyFont="1" applyFill="1" applyBorder="1" applyAlignment="1">
      <alignment horizontal="center" vertical="center"/>
    </xf>
    <xf numFmtId="171" fontId="107" fillId="0" borderId="1" xfId="0" applyNumberFormat="1" applyFont="1" applyFill="1" applyBorder="1" applyAlignment="1">
      <alignment vertical="center"/>
    </xf>
    <xf numFmtId="0" fontId="142" fillId="0" borderId="1" xfId="0" applyFont="1" applyFill="1" applyBorder="1" applyAlignment="1">
      <alignment horizontal="left" vertical="center" wrapText="1"/>
    </xf>
    <xf numFmtId="0" fontId="108" fillId="0" borderId="1" xfId="0" applyFont="1" applyFill="1" applyBorder="1" applyAlignment="1">
      <alignment horizontal="justify" vertical="center" wrapText="1"/>
    </xf>
    <xf numFmtId="0" fontId="107" fillId="0" borderId="24" xfId="0" applyFont="1" applyFill="1" applyBorder="1" applyAlignment="1">
      <alignment horizontal="center" vertical="center"/>
    </xf>
    <xf numFmtId="0" fontId="107" fillId="0" borderId="24" xfId="0" applyFont="1" applyFill="1" applyBorder="1" applyAlignment="1">
      <alignment horizontal="center" vertical="center" wrapText="1"/>
    </xf>
    <xf numFmtId="0" fontId="107" fillId="0" borderId="24" xfId="0" applyFont="1" applyFill="1" applyBorder="1" applyAlignment="1">
      <alignment horizontal="justify" vertical="center" wrapText="1"/>
    </xf>
    <xf numFmtId="0" fontId="107" fillId="0" borderId="6" xfId="0" applyFont="1" applyFill="1" applyBorder="1" applyAlignment="1">
      <alignment horizontal="center" vertical="center"/>
    </xf>
    <xf numFmtId="173" fontId="107" fillId="0" borderId="6" xfId="1" applyNumberFormat="1" applyFont="1" applyFill="1" applyBorder="1" applyAlignment="1">
      <alignment horizontal="center" vertical="center"/>
    </xf>
    <xf numFmtId="174" fontId="107" fillId="0" borderId="6" xfId="0" applyNumberFormat="1" applyFont="1" applyFill="1" applyBorder="1" applyAlignment="1">
      <alignment horizontal="center" vertical="center"/>
    </xf>
    <xf numFmtId="171" fontId="107" fillId="0" borderId="24" xfId="0" applyNumberFormat="1" applyFont="1" applyFill="1" applyBorder="1" applyAlignment="1">
      <alignment vertical="center"/>
    </xf>
    <xf numFmtId="0" fontId="107" fillId="0" borderId="1" xfId="0" applyFont="1" applyFill="1" applyBorder="1" applyAlignment="1">
      <alignment horizontal="left" vertical="center" wrapText="1"/>
    </xf>
    <xf numFmtId="0" fontId="142" fillId="0" borderId="1" xfId="0" applyFont="1" applyFill="1" applyBorder="1" applyAlignment="1">
      <alignment horizontal="justify" vertical="center" wrapText="1"/>
    </xf>
    <xf numFmtId="0" fontId="107" fillId="0" borderId="1" xfId="0" applyFont="1" applyFill="1" applyBorder="1" applyAlignment="1">
      <alignment vertical="center" wrapText="1"/>
    </xf>
    <xf numFmtId="172" fontId="132" fillId="0" borderId="1" xfId="14" applyNumberFormat="1" applyFont="1" applyFill="1" applyBorder="1" applyAlignment="1">
      <alignment horizontal="left" vertical="center" wrapText="1"/>
    </xf>
    <xf numFmtId="172" fontId="132" fillId="0" borderId="1" xfId="14" applyNumberFormat="1" applyFont="1" applyFill="1" applyBorder="1" applyAlignment="1">
      <alignment horizontal="center" vertical="center" wrapText="1"/>
    </xf>
    <xf numFmtId="0" fontId="132" fillId="0" borderId="1" xfId="0" applyFont="1" applyFill="1" applyBorder="1" applyAlignment="1">
      <alignment horizontal="center" vertical="center" wrapText="1"/>
    </xf>
    <xf numFmtId="0" fontId="132" fillId="0" borderId="1" xfId="0" applyFont="1" applyFill="1" applyBorder="1" applyAlignment="1">
      <alignment vertical="center" wrapText="1"/>
    </xf>
    <xf numFmtId="0" fontId="132" fillId="0" borderId="10" xfId="0" applyFont="1" applyFill="1" applyBorder="1" applyAlignment="1">
      <alignment vertical="top" wrapText="1"/>
    </xf>
    <xf numFmtId="0" fontId="107" fillId="0" borderId="6" xfId="0" applyFont="1" applyFill="1" applyBorder="1" applyAlignment="1">
      <alignment horizontal="center" vertical="top" wrapText="1"/>
    </xf>
    <xf numFmtId="0" fontId="107" fillId="0" borderId="6" xfId="0" applyFont="1" applyFill="1" applyBorder="1" applyAlignment="1">
      <alignment horizontal="justify" vertical="top" wrapText="1"/>
    </xf>
    <xf numFmtId="0" fontId="132" fillId="0" borderId="30" xfId="0" applyFont="1" applyFill="1" applyBorder="1" applyAlignment="1">
      <alignment vertical="top" wrapText="1"/>
    </xf>
    <xf numFmtId="0" fontId="108" fillId="0" borderId="3" xfId="0" applyFont="1" applyFill="1" applyBorder="1" applyAlignment="1">
      <alignment horizontal="center" vertical="top"/>
    </xf>
    <xf numFmtId="0" fontId="108" fillId="0" borderId="3" xfId="0" applyFont="1" applyFill="1" applyBorder="1" applyAlignment="1">
      <alignment horizontal="justify" vertical="top" wrapText="1"/>
    </xf>
    <xf numFmtId="2" fontId="107" fillId="0" borderId="1" xfId="0" applyNumberFormat="1" applyFont="1" applyFill="1" applyBorder="1" applyAlignment="1">
      <alignment horizontal="center" vertical="top"/>
    </xf>
    <xf numFmtId="2" fontId="107" fillId="0" borderId="2" xfId="0" applyNumberFormat="1" applyFont="1" applyFill="1" applyBorder="1" applyAlignment="1">
      <alignment horizontal="center" vertical="top"/>
    </xf>
    <xf numFmtId="0" fontId="107" fillId="0" borderId="2" xfId="0" applyFont="1" applyFill="1" applyBorder="1" applyAlignment="1">
      <alignment horizontal="center" vertical="top" wrapText="1"/>
    </xf>
    <xf numFmtId="0" fontId="107" fillId="0" borderId="2" xfId="0" applyFont="1" applyFill="1" applyBorder="1" applyAlignment="1">
      <alignment horizontal="justify" vertical="top" wrapText="1"/>
    </xf>
    <xf numFmtId="1" fontId="143" fillId="0" borderId="2" xfId="11" applyNumberFormat="1" applyFont="1" applyFill="1" applyBorder="1" applyAlignment="1">
      <alignment horizontal="left" vertical="top" wrapText="1"/>
    </xf>
    <xf numFmtId="0" fontId="107" fillId="0" borderId="13" xfId="0" applyFont="1" applyFill="1" applyBorder="1" applyAlignment="1">
      <alignment horizontal="center" vertical="top"/>
    </xf>
    <xf numFmtId="0" fontId="107" fillId="0" borderId="13" xfId="0" applyFont="1" applyFill="1" applyBorder="1" applyAlignment="1">
      <alignment vertical="top"/>
    </xf>
    <xf numFmtId="171" fontId="108" fillId="0" borderId="1" xfId="0" applyNumberFormat="1" applyFont="1" applyFill="1" applyBorder="1" applyAlignment="1">
      <alignment horizontal="center" vertical="top"/>
    </xf>
    <xf numFmtId="172" fontId="107" fillId="0" borderId="1" xfId="0" applyNumberFormat="1" applyFont="1" applyFill="1" applyBorder="1" applyAlignment="1">
      <alignment horizontal="center" vertical="top"/>
    </xf>
    <xf numFmtId="0" fontId="107" fillId="0" borderId="1" xfId="0" applyFont="1" applyFill="1" applyBorder="1" applyAlignment="1">
      <alignment vertical="top" wrapText="1"/>
    </xf>
    <xf numFmtId="176" fontId="107" fillId="0" borderId="1" xfId="0" applyNumberFormat="1" applyFont="1" applyFill="1" applyBorder="1" applyAlignment="1">
      <alignment horizontal="center" vertical="center"/>
    </xf>
    <xf numFmtId="2" fontId="132" fillId="0" borderId="1" xfId="10" applyNumberFormat="1" applyFont="1" applyFill="1" applyBorder="1" applyAlignment="1">
      <alignment horizontal="center" vertical="top"/>
    </xf>
    <xf numFmtId="0" fontId="132" fillId="0" borderId="1" xfId="0" applyFont="1" applyFill="1" applyBorder="1" applyAlignment="1">
      <alignment horizontal="justify" vertical="top"/>
    </xf>
    <xf numFmtId="0" fontId="132" fillId="0" borderId="1" xfId="0" applyFont="1" applyFill="1" applyBorder="1" applyAlignment="1">
      <alignment horizontal="left" vertical="top" wrapText="1"/>
    </xf>
    <xf numFmtId="173" fontId="107" fillId="0" borderId="1" xfId="1" applyNumberFormat="1" applyFont="1" applyFill="1" applyBorder="1" applyAlignment="1">
      <alignment horizontal="center" vertical="center" wrapText="1"/>
    </xf>
    <xf numFmtId="43" fontId="107" fillId="0" borderId="1" xfId="1" applyFont="1" applyFill="1" applyBorder="1" applyAlignment="1">
      <alignment horizontal="center" vertical="center" wrapText="1"/>
    </xf>
    <xf numFmtId="0" fontId="107" fillId="0" borderId="25" xfId="0" applyFont="1" applyFill="1" applyBorder="1" applyAlignment="1">
      <alignment horizontal="left" vertical="top" wrapText="1"/>
    </xf>
    <xf numFmtId="0" fontId="132" fillId="0" borderId="25" xfId="0" applyFont="1" applyFill="1" applyBorder="1" applyAlignment="1">
      <alignment vertical="top" wrapText="1"/>
    </xf>
    <xf numFmtId="173" fontId="107" fillId="0" borderId="25" xfId="1" applyNumberFormat="1" applyFont="1" applyFill="1" applyBorder="1" applyAlignment="1">
      <alignment horizontal="center" vertical="center" wrapText="1"/>
    </xf>
    <xf numFmtId="43" fontId="107" fillId="0" borderId="25" xfId="1" applyFont="1" applyFill="1" applyBorder="1" applyAlignment="1">
      <alignment horizontal="center" vertical="center" wrapText="1"/>
    </xf>
    <xf numFmtId="0" fontId="107" fillId="0" borderId="25" xfId="0" applyFont="1" applyFill="1" applyBorder="1" applyAlignment="1">
      <alignment horizontal="center" vertical="center"/>
    </xf>
    <xf numFmtId="171" fontId="107" fillId="0" borderId="25" xfId="0" applyNumberFormat="1" applyFont="1" applyFill="1" applyBorder="1" applyAlignment="1">
      <alignment horizontal="center" vertical="center"/>
    </xf>
    <xf numFmtId="0" fontId="107" fillId="0" borderId="13" xfId="0" applyFont="1" applyFill="1" applyBorder="1" applyAlignment="1">
      <alignment horizontal="center" vertical="top" wrapText="1"/>
    </xf>
    <xf numFmtId="43" fontId="107" fillId="0" borderId="1" xfId="1" applyFont="1" applyFill="1" applyBorder="1" applyAlignment="1">
      <alignment horizontal="center" vertical="center"/>
    </xf>
    <xf numFmtId="0" fontId="107" fillId="0" borderId="24" xfId="0" applyFont="1" applyFill="1" applyBorder="1" applyAlignment="1">
      <alignment horizontal="justify" vertical="top" wrapText="1"/>
    </xf>
    <xf numFmtId="171" fontId="108" fillId="0" borderId="1" xfId="0" applyNumberFormat="1" applyFont="1" applyFill="1" applyBorder="1" applyAlignment="1">
      <alignment horizontal="center" vertical="center"/>
    </xf>
    <xf numFmtId="0" fontId="108" fillId="9" borderId="0" xfId="0" applyFont="1" applyFill="1" applyAlignment="1">
      <alignment vertical="top"/>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xf>
    <xf numFmtId="0" fontId="82" fillId="0" borderId="1" xfId="0" applyFont="1" applyFill="1" applyBorder="1" applyAlignment="1">
      <alignment horizontal="left" vertical="top" wrapText="1"/>
    </xf>
    <xf numFmtId="0" fontId="53" fillId="0" borderId="1" xfId="7" applyFont="1" applyFill="1" applyBorder="1" applyAlignment="1">
      <alignment vertical="center" wrapText="1"/>
    </xf>
    <xf numFmtId="0" fontId="53" fillId="0" borderId="1" xfId="7" applyFont="1" applyFill="1" applyBorder="1" applyAlignment="1">
      <alignment horizontal="center"/>
    </xf>
    <xf numFmtId="0" fontId="73" fillId="0" borderId="1" xfId="12" applyFont="1" applyFill="1" applyBorder="1" applyAlignment="1">
      <alignment horizontal="center"/>
    </xf>
    <xf numFmtId="175" fontId="73" fillId="0" borderId="1" xfId="2" applyFont="1" applyFill="1" applyBorder="1" applyAlignment="1" applyProtection="1">
      <alignment horizontal="center" vertical="center"/>
    </xf>
    <xf numFmtId="175" fontId="53" fillId="0" borderId="1" xfId="2" applyFont="1" applyFill="1" applyBorder="1" applyAlignment="1" applyProtection="1">
      <alignment vertical="center"/>
      <protection locked="0"/>
    </xf>
    <xf numFmtId="0" fontId="144" fillId="0" borderId="1" xfId="12" applyFont="1" applyFill="1" applyBorder="1" applyAlignment="1">
      <alignment horizontal="center" vertical="center"/>
    </xf>
    <xf numFmtId="0" fontId="144" fillId="0" borderId="1" xfId="12" applyFont="1" applyFill="1" applyBorder="1"/>
    <xf numFmtId="0" fontId="73" fillId="0" borderId="1" xfId="12" applyNumberFormat="1" applyFont="1" applyFill="1" applyBorder="1" applyAlignment="1">
      <alignment horizontal="center"/>
    </xf>
    <xf numFmtId="175" fontId="73" fillId="0" borderId="1" xfId="2" applyFont="1" applyFill="1" applyBorder="1" applyAlignment="1" applyProtection="1">
      <alignment horizontal="center" vertical="center"/>
      <protection locked="0"/>
    </xf>
    <xf numFmtId="175" fontId="73" fillId="0" borderId="1" xfId="2" applyFont="1" applyFill="1" applyBorder="1" applyAlignment="1" applyProtection="1">
      <alignment vertical="center"/>
    </xf>
    <xf numFmtId="0" fontId="73" fillId="0" borderId="1" xfId="12" applyFont="1" applyFill="1" applyBorder="1" applyAlignment="1">
      <alignment horizontal="center" vertical="center"/>
    </xf>
    <xf numFmtId="0" fontId="108" fillId="0" borderId="1" xfId="0" applyFont="1" applyBorder="1" applyAlignment="1">
      <alignment horizontal="left" vertical="top" wrapText="1"/>
    </xf>
    <xf numFmtId="0" fontId="53" fillId="0" borderId="1" xfId="12" applyNumberFormat="1" applyFont="1" applyFill="1" applyBorder="1" applyAlignment="1">
      <alignment horizontal="center"/>
    </xf>
    <xf numFmtId="175" fontId="53" fillId="0" borderId="1" xfId="2" applyFont="1" applyFill="1" applyBorder="1" applyAlignment="1" applyProtection="1">
      <alignment horizontal="center" vertical="center"/>
      <protection locked="0"/>
    </xf>
    <xf numFmtId="175" fontId="53" fillId="0" borderId="1" xfId="2" applyFont="1" applyFill="1" applyBorder="1" applyAlignment="1" applyProtection="1">
      <alignment vertical="center"/>
    </xf>
    <xf numFmtId="0" fontId="73" fillId="0" borderId="25" xfId="12" applyNumberFormat="1" applyFont="1" applyFill="1" applyBorder="1" applyAlignment="1">
      <alignment horizontal="center"/>
    </xf>
    <xf numFmtId="0" fontId="108" fillId="0" borderId="1" xfId="0" applyFont="1" applyBorder="1" applyAlignment="1">
      <alignment horizontal="left" vertical="center" wrapText="1"/>
    </xf>
    <xf numFmtId="0" fontId="73" fillId="0" borderId="1" xfId="12" applyFont="1" applyFill="1" applyBorder="1" applyAlignment="1">
      <alignment horizontal="left" vertical="center" wrapText="1"/>
    </xf>
    <xf numFmtId="175" fontId="73" fillId="0" borderId="1" xfId="2" applyFont="1" applyFill="1" applyBorder="1" applyAlignment="1" applyProtection="1">
      <alignment vertical="center"/>
      <protection locked="0"/>
    </xf>
    <xf numFmtId="0" fontId="145" fillId="0" borderId="1" xfId="12" applyFont="1" applyFill="1" applyBorder="1" applyAlignment="1">
      <alignment horizontal="left" vertical="center" wrapText="1"/>
    </xf>
    <xf numFmtId="0" fontId="145" fillId="0" borderId="1" xfId="12" applyNumberFormat="1" applyFont="1" applyFill="1" applyBorder="1" applyAlignment="1">
      <alignment horizontal="center"/>
    </xf>
    <xf numFmtId="175" fontId="145" fillId="0" borderId="1" xfId="2" applyFont="1" applyFill="1" applyBorder="1" applyAlignment="1" applyProtection="1">
      <alignment horizontal="center" vertical="center"/>
      <protection locked="0"/>
    </xf>
    <xf numFmtId="175" fontId="145" fillId="0" borderId="1" xfId="2" applyFont="1" applyFill="1" applyBorder="1" applyAlignment="1" applyProtection="1">
      <alignment vertical="center"/>
    </xf>
    <xf numFmtId="0" fontId="107" fillId="0" borderId="1" xfId="0" applyFont="1" applyBorder="1" applyAlignment="1">
      <alignment horizontal="left" vertical="top" wrapText="1"/>
    </xf>
    <xf numFmtId="0" fontId="132" fillId="4" borderId="1" xfId="0" applyFont="1" applyFill="1" applyBorder="1" applyAlignment="1">
      <alignment vertical="top" wrapText="1"/>
    </xf>
    <xf numFmtId="0" fontId="132" fillId="4" borderId="0" xfId="0" applyFont="1" applyFill="1" applyBorder="1" applyAlignment="1">
      <alignment vertical="top" wrapText="1"/>
    </xf>
    <xf numFmtId="0" fontId="73" fillId="0" borderId="24" xfId="12" applyNumberFormat="1" applyFont="1" applyFill="1" applyBorder="1" applyAlignment="1">
      <alignment horizontal="center"/>
    </xf>
    <xf numFmtId="175" fontId="73" fillId="0" borderId="24" xfId="2" applyFont="1" applyFill="1" applyBorder="1" applyAlignment="1" applyProtection="1">
      <alignment horizontal="center" vertical="center"/>
      <protection locked="0"/>
    </xf>
    <xf numFmtId="175" fontId="73" fillId="0" borderId="24" xfId="2" applyFont="1" applyFill="1" applyBorder="1" applyAlignment="1" applyProtection="1">
      <alignment vertical="center"/>
    </xf>
    <xf numFmtId="0" fontId="107" fillId="0" borderId="1" xfId="0" applyFont="1" applyBorder="1" applyAlignment="1">
      <alignment wrapText="1"/>
    </xf>
    <xf numFmtId="175" fontId="73" fillId="0" borderId="25" xfId="2" applyFont="1" applyFill="1" applyBorder="1" applyAlignment="1" applyProtection="1">
      <alignment horizontal="center" vertical="center"/>
      <protection locked="0"/>
    </xf>
    <xf numFmtId="175" fontId="73" fillId="0" borderId="25" xfId="2" applyFont="1" applyFill="1" applyBorder="1" applyAlignment="1" applyProtection="1">
      <alignment vertical="center"/>
    </xf>
    <xf numFmtId="0" fontId="144" fillId="0" borderId="0" xfId="12" applyFont="1" applyFill="1" applyBorder="1"/>
    <xf numFmtId="0" fontId="132" fillId="0" borderId="36" xfId="0" applyFont="1" applyFill="1" applyBorder="1" applyAlignment="1">
      <alignment vertical="top" wrapText="1"/>
    </xf>
    <xf numFmtId="0" fontId="132" fillId="0" borderId="37" xfId="0" applyFont="1" applyFill="1" applyBorder="1" applyAlignment="1">
      <alignment vertical="top" wrapText="1"/>
    </xf>
    <xf numFmtId="0" fontId="107" fillId="0" borderId="1" xfId="0" applyFont="1" applyFill="1" applyBorder="1" applyAlignment="1">
      <alignment horizontal="left" wrapText="1"/>
    </xf>
    <xf numFmtId="0" fontId="73" fillId="0" borderId="1" xfId="12" applyNumberFormat="1" applyFont="1" applyFill="1" applyBorder="1" applyAlignment="1">
      <alignment horizontal="center" vertical="center"/>
    </xf>
    <xf numFmtId="0" fontId="132" fillId="0" borderId="38" xfId="0" applyFont="1" applyFill="1" applyBorder="1" applyAlignment="1">
      <alignment vertical="top" wrapText="1"/>
    </xf>
    <xf numFmtId="0" fontId="53" fillId="0" borderId="1" xfId="12" applyFont="1" applyFill="1" applyBorder="1" applyAlignment="1">
      <alignment vertical="center"/>
    </xf>
    <xf numFmtId="2" fontId="73" fillId="0" borderId="1" xfId="12" applyNumberFormat="1" applyFont="1" applyFill="1" applyBorder="1" applyAlignment="1">
      <alignment horizontal="center" vertical="center"/>
    </xf>
    <xf numFmtId="0" fontId="73" fillId="0" borderId="1" xfId="12" applyFont="1" applyFill="1" applyBorder="1" applyAlignment="1">
      <alignment vertical="center"/>
    </xf>
    <xf numFmtId="2" fontId="53" fillId="0" borderId="1" xfId="12" applyNumberFormat="1" applyFont="1" applyFill="1" applyBorder="1" applyAlignment="1">
      <alignment vertical="center"/>
    </xf>
    <xf numFmtId="175" fontId="145" fillId="0" borderId="1" xfId="2" applyFont="1" applyFill="1" applyBorder="1" applyAlignment="1" applyProtection="1">
      <alignment vertical="center"/>
      <protection locked="0"/>
    </xf>
    <xf numFmtId="0" fontId="132" fillId="0" borderId="1" xfId="0" applyFont="1" applyBorder="1" applyAlignment="1">
      <alignment horizontal="left" vertical="top" wrapText="1"/>
    </xf>
    <xf numFmtId="175" fontId="53" fillId="0" borderId="1" xfId="12" applyNumberFormat="1" applyFont="1" applyFill="1" applyBorder="1" applyAlignment="1">
      <alignment vertical="center"/>
    </xf>
    <xf numFmtId="0" fontId="132" fillId="0" borderId="1" xfId="0" applyFont="1" applyBorder="1" applyAlignment="1">
      <alignment horizontal="center" vertical="center"/>
    </xf>
    <xf numFmtId="0" fontId="107" fillId="0" borderId="1" xfId="0" applyFont="1" applyBorder="1" applyAlignment="1">
      <alignment horizontal="center" vertical="center"/>
    </xf>
    <xf numFmtId="0" fontId="132" fillId="0" borderId="1" xfId="0" applyFont="1" applyBorder="1" applyAlignment="1">
      <alignment horizontal="center"/>
    </xf>
    <xf numFmtId="0" fontId="107" fillId="0" borderId="1" xfId="0" applyFont="1" applyBorder="1" applyAlignment="1">
      <alignment horizontal="center"/>
    </xf>
    <xf numFmtId="0" fontId="53" fillId="0" borderId="1" xfId="12" applyFont="1" applyFill="1" applyBorder="1" applyAlignment="1">
      <alignment horizontal="center" vertical="center"/>
    </xf>
    <xf numFmtId="0" fontId="107" fillId="0" borderId="1" xfId="0" applyFont="1" applyBorder="1"/>
    <xf numFmtId="0" fontId="132" fillId="0" borderId="13" xfId="0" applyFont="1" applyBorder="1" applyAlignment="1">
      <alignment horizontal="center"/>
    </xf>
    <xf numFmtId="0" fontId="107" fillId="0" borderId="13" xfId="0" applyFont="1" applyBorder="1"/>
    <xf numFmtId="0" fontId="145" fillId="0" borderId="1" xfId="12" applyFont="1" applyFill="1" applyBorder="1" applyAlignment="1">
      <alignment horizontal="center" vertical="center"/>
    </xf>
    <xf numFmtId="0" fontId="145" fillId="0" borderId="1" xfId="12" applyFont="1" applyFill="1" applyBorder="1" applyAlignment="1">
      <alignment horizontal="center"/>
    </xf>
    <xf numFmtId="0" fontId="143" fillId="0" borderId="1" xfId="0" applyFont="1" applyFill="1" applyBorder="1" applyAlignment="1">
      <alignment horizontal="center" vertical="top" wrapText="1"/>
    </xf>
    <xf numFmtId="0" fontId="107" fillId="0" borderId="1" xfId="0" applyFont="1" applyFill="1" applyBorder="1" applyAlignment="1">
      <alignment horizontal="center"/>
    </xf>
    <xf numFmtId="0" fontId="144" fillId="0" borderId="1" xfId="12" applyFont="1" applyFill="1" applyBorder="1" applyAlignment="1"/>
    <xf numFmtId="0" fontId="144" fillId="0" borderId="0" xfId="12" applyFont="1" applyFill="1" applyAlignment="1">
      <alignment horizontal="center" vertical="center"/>
    </xf>
    <xf numFmtId="0" fontId="144" fillId="0" borderId="0" xfId="12" applyFont="1" applyFill="1"/>
    <xf numFmtId="0" fontId="144" fillId="0" borderId="0" xfId="12" applyFont="1" applyFill="1" applyAlignment="1"/>
    <xf numFmtId="173" fontId="107" fillId="0" borderId="1" xfId="1" applyNumberFormat="1" applyFont="1" applyFill="1" applyBorder="1" applyAlignment="1">
      <alignment vertical="center"/>
    </xf>
    <xf numFmtId="0" fontId="78" fillId="0" borderId="39" xfId="0" applyFont="1" applyFill="1" applyBorder="1" applyAlignment="1">
      <alignment horizontal="center" vertical="top" wrapText="1"/>
    </xf>
    <xf numFmtId="0" fontId="108" fillId="11" borderId="1" xfId="0" applyFont="1" applyFill="1" applyBorder="1" applyAlignment="1">
      <alignment horizontal="center" vertical="center" wrapText="1"/>
    </xf>
    <xf numFmtId="171" fontId="107" fillId="0" borderId="1" xfId="0" applyNumberFormat="1" applyFont="1" applyFill="1" applyBorder="1" applyAlignment="1">
      <alignment vertical="center"/>
    </xf>
    <xf numFmtId="171" fontId="107" fillId="9" borderId="39" xfId="0" applyNumberFormat="1" applyFont="1" applyFill="1" applyBorder="1" applyAlignment="1">
      <alignment vertical="center"/>
    </xf>
    <xf numFmtId="0" fontId="107" fillId="0" borderId="39" xfId="0" applyFont="1" applyFill="1" applyBorder="1" applyAlignment="1">
      <alignment vertical="center"/>
    </xf>
    <xf numFmtId="1" fontId="108" fillId="0" borderId="39" xfId="0" applyNumberFormat="1" applyFont="1" applyFill="1" applyBorder="1" applyAlignment="1">
      <alignment horizontal="center" vertical="center"/>
    </xf>
    <xf numFmtId="0" fontId="107" fillId="0" borderId="23" xfId="0" applyFont="1" applyFill="1" applyBorder="1" applyAlignment="1">
      <alignment horizontal="center" vertical="center"/>
    </xf>
    <xf numFmtId="2" fontId="107" fillId="9" borderId="23" xfId="0" applyNumberFormat="1" applyFont="1" applyFill="1" applyBorder="1" applyAlignment="1">
      <alignment horizontal="center" vertical="center"/>
    </xf>
    <xf numFmtId="0" fontId="107" fillId="9" borderId="23" xfId="0" applyFont="1" applyFill="1" applyBorder="1" applyAlignment="1">
      <alignment horizontal="center" vertical="center"/>
    </xf>
    <xf numFmtId="1" fontId="108" fillId="9" borderId="39" xfId="0" applyNumberFormat="1" applyFont="1" applyFill="1" applyBorder="1" applyAlignment="1">
      <alignment horizontal="center" vertical="center"/>
    </xf>
    <xf numFmtId="1" fontId="108" fillId="9" borderId="39" xfId="0" applyNumberFormat="1" applyFont="1" applyFill="1" applyBorder="1" applyAlignment="1">
      <alignment vertical="center"/>
    </xf>
    <xf numFmtId="0" fontId="107" fillId="9" borderId="39" xfId="0" applyFont="1" applyFill="1" applyBorder="1" applyAlignment="1">
      <alignment vertical="center"/>
    </xf>
    <xf numFmtId="0" fontId="108" fillId="9" borderId="39" xfId="0" applyFont="1" applyFill="1" applyBorder="1" applyAlignment="1">
      <alignment vertical="center"/>
    </xf>
    <xf numFmtId="171" fontId="107" fillId="9" borderId="39" xfId="0" applyNumberFormat="1" applyFont="1" applyFill="1" applyBorder="1" applyAlignment="1">
      <alignment horizontal="center" vertical="center"/>
    </xf>
    <xf numFmtId="1" fontId="107" fillId="9" borderId="33" xfId="0" applyNumberFormat="1" applyFont="1" applyFill="1" applyBorder="1" applyAlignment="1">
      <alignment horizontal="center" vertical="center"/>
    </xf>
    <xf numFmtId="177" fontId="107" fillId="9" borderId="39" xfId="0" applyNumberFormat="1" applyFont="1" applyFill="1" applyBorder="1" applyAlignment="1">
      <alignment horizontal="center" vertical="center"/>
    </xf>
    <xf numFmtId="1" fontId="107" fillId="9" borderId="39" xfId="0" applyNumberFormat="1" applyFont="1" applyFill="1" applyBorder="1" applyAlignment="1">
      <alignment horizontal="center" vertical="center"/>
    </xf>
    <xf numFmtId="0" fontId="107" fillId="9" borderId="39" xfId="0" applyFont="1" applyFill="1" applyBorder="1" applyAlignment="1">
      <alignment horizontal="center" vertical="center"/>
    </xf>
    <xf numFmtId="0" fontId="107" fillId="0" borderId="39" xfId="0" applyFont="1" applyFill="1" applyBorder="1" applyAlignment="1">
      <alignment horizontal="center" vertical="center"/>
    </xf>
    <xf numFmtId="171" fontId="107" fillId="0" borderId="39" xfId="0" applyNumberFormat="1" applyFont="1" applyFill="1" applyBorder="1" applyAlignment="1">
      <alignment horizontal="center" vertical="center"/>
    </xf>
    <xf numFmtId="0" fontId="107" fillId="0" borderId="1" xfId="0" applyFont="1" applyFill="1" applyBorder="1" applyAlignment="1">
      <alignment vertical="center"/>
    </xf>
    <xf numFmtId="1" fontId="146" fillId="0" borderId="1" xfId="0" applyNumberFormat="1" applyFont="1" applyFill="1" applyBorder="1" applyAlignment="1">
      <alignment horizontal="center" vertical="center"/>
    </xf>
    <xf numFmtId="0" fontId="107" fillId="0" borderId="1" xfId="0" applyFont="1" applyFill="1" applyBorder="1" applyAlignment="1">
      <alignment horizontal="center" vertical="center"/>
    </xf>
    <xf numFmtId="0" fontId="108" fillId="0" borderId="1" xfId="0" applyFont="1" applyFill="1" applyBorder="1" applyAlignment="1">
      <alignment horizontal="center" vertical="center"/>
    </xf>
    <xf numFmtId="1" fontId="143" fillId="0" borderId="1" xfId="0" applyNumberFormat="1" applyFont="1" applyFill="1" applyBorder="1" applyAlignment="1">
      <alignment vertical="center"/>
    </xf>
    <xf numFmtId="0" fontId="108" fillId="0" borderId="1" xfId="0" applyFont="1" applyFill="1" applyBorder="1" applyAlignment="1">
      <alignment vertical="center"/>
    </xf>
    <xf numFmtId="2" fontId="146" fillId="0" borderId="1" xfId="0" applyNumberFormat="1" applyFont="1" applyFill="1" applyBorder="1" applyAlignment="1">
      <alignment vertical="center"/>
    </xf>
    <xf numFmtId="1" fontId="108" fillId="0" borderId="1" xfId="0" applyNumberFormat="1" applyFont="1" applyFill="1" applyBorder="1" applyAlignment="1">
      <alignment horizontal="center" vertical="center"/>
    </xf>
    <xf numFmtId="179" fontId="116" fillId="0" borderId="1" xfId="0" applyNumberFormat="1" applyFont="1" applyFill="1" applyBorder="1" applyAlignment="1">
      <alignment horizontal="center" vertical="center"/>
    </xf>
    <xf numFmtId="0" fontId="78" fillId="11" borderId="1" xfId="0" applyFont="1" applyFill="1" applyBorder="1" applyAlignment="1">
      <alignment horizontal="justify" vertical="center" wrapText="1"/>
    </xf>
    <xf numFmtId="0" fontId="113" fillId="0" borderId="1" xfId="0" applyFont="1" applyFill="1" applyBorder="1" applyAlignment="1">
      <alignment vertical="top"/>
    </xf>
    <xf numFmtId="0" fontId="116" fillId="4" borderId="1" xfId="0" applyFont="1" applyFill="1" applyBorder="1" applyAlignment="1">
      <alignment vertical="top" wrapText="1"/>
    </xf>
    <xf numFmtId="0" fontId="113" fillId="0" borderId="1" xfId="0" applyFont="1" applyBorder="1" applyAlignment="1">
      <alignment horizontal="center" vertical="top" wrapText="1"/>
    </xf>
    <xf numFmtId="173" fontId="113" fillId="0" borderId="1" xfId="1" applyNumberFormat="1" applyFont="1" applyFill="1" applyBorder="1" applyAlignment="1">
      <alignment vertical="center"/>
    </xf>
    <xf numFmtId="0" fontId="113" fillId="0" borderId="1" xfId="0" applyFont="1" applyBorder="1" applyAlignment="1">
      <alignment horizontal="center" vertical="center" wrapText="1"/>
    </xf>
    <xf numFmtId="0" fontId="113" fillId="0" borderId="39" xfId="0" applyFont="1" applyBorder="1" applyAlignment="1">
      <alignment horizontal="center" vertical="center"/>
    </xf>
    <xf numFmtId="0" fontId="113" fillId="0" borderId="1" xfId="0" applyFont="1" applyFill="1" applyBorder="1" applyAlignment="1">
      <alignment horizontal="center" vertical="center"/>
    </xf>
    <xf numFmtId="0" fontId="113" fillId="11" borderId="1" xfId="0" applyFont="1" applyFill="1" applyBorder="1" applyAlignment="1">
      <alignment vertical="top"/>
    </xf>
    <xf numFmtId="0" fontId="113" fillId="11" borderId="1" xfId="0" applyFont="1" applyFill="1" applyBorder="1" applyAlignment="1">
      <alignment horizontal="center" vertical="center" wrapText="1"/>
    </xf>
    <xf numFmtId="0" fontId="113" fillId="11" borderId="1" xfId="0" applyFont="1" applyFill="1" applyBorder="1" applyAlignment="1">
      <alignment vertical="center"/>
    </xf>
    <xf numFmtId="2" fontId="113" fillId="11" borderId="1" xfId="0" applyNumberFormat="1" applyFont="1" applyFill="1" applyBorder="1" applyAlignment="1">
      <alignment horizontal="center" vertical="center" wrapText="1"/>
    </xf>
    <xf numFmtId="2" fontId="113" fillId="11" borderId="39" xfId="0" applyNumberFormat="1" applyFont="1" applyFill="1" applyBorder="1" applyAlignment="1">
      <alignment horizontal="center" vertical="center"/>
    </xf>
    <xf numFmtId="2" fontId="113" fillId="11" borderId="1" xfId="0" applyNumberFormat="1" applyFont="1" applyFill="1" applyBorder="1" applyAlignment="1">
      <alignment horizontal="center" vertical="center"/>
    </xf>
    <xf numFmtId="0" fontId="113" fillId="11" borderId="1" xfId="0" applyFont="1" applyFill="1" applyBorder="1" applyAlignment="1">
      <alignment vertical="top" wrapText="1"/>
    </xf>
    <xf numFmtId="0" fontId="113" fillId="11" borderId="1" xfId="0" applyFont="1" applyFill="1" applyBorder="1" applyAlignment="1">
      <alignment horizontal="center" vertical="center" wrapText="1"/>
    </xf>
    <xf numFmtId="0" fontId="113" fillId="11" borderId="0" xfId="0" applyFont="1" applyFill="1" applyAlignment="1">
      <alignment vertical="top"/>
    </xf>
    <xf numFmtId="0" fontId="113" fillId="0" borderId="1" xfId="0" applyFont="1" applyBorder="1" applyAlignment="1">
      <alignment horizontal="left" vertical="top" wrapText="1"/>
    </xf>
    <xf numFmtId="0" fontId="113" fillId="4" borderId="1" xfId="0" applyFont="1" applyFill="1" applyBorder="1" applyAlignment="1">
      <alignment horizontal="center" vertical="top" wrapText="1"/>
    </xf>
    <xf numFmtId="0" fontId="116" fillId="0" borderId="1" xfId="0" applyFont="1" applyFill="1" applyBorder="1" applyAlignment="1">
      <alignment horizontal="center" vertical="center"/>
    </xf>
    <xf numFmtId="179" fontId="116" fillId="0" borderId="39" xfId="0" applyNumberFormat="1" applyFont="1" applyFill="1" applyBorder="1" applyAlignment="1">
      <alignment horizontal="center" vertical="center"/>
    </xf>
    <xf numFmtId="0" fontId="116" fillId="0" borderId="1" xfId="0" applyFont="1" applyFill="1" applyBorder="1" applyAlignment="1">
      <alignment horizontal="center" vertical="center" readingOrder="1"/>
    </xf>
    <xf numFmtId="2" fontId="116" fillId="0" borderId="1" xfId="0" applyNumberFormat="1" applyFont="1" applyFill="1" applyBorder="1" applyAlignment="1">
      <alignment horizontal="center" vertical="center" readingOrder="1"/>
    </xf>
    <xf numFmtId="0" fontId="128" fillId="0" borderId="1" xfId="0" applyFont="1" applyFill="1" applyBorder="1" applyAlignment="1">
      <alignment horizontal="left" vertical="top" wrapText="1"/>
    </xf>
    <xf numFmtId="0" fontId="113" fillId="0" borderId="25" xfId="0" applyFont="1" applyBorder="1" applyAlignment="1">
      <alignment horizontal="center" vertical="center" wrapText="1"/>
    </xf>
    <xf numFmtId="0" fontId="116" fillId="0" borderId="33" xfId="0" applyFont="1" applyBorder="1" applyAlignment="1">
      <alignment horizontal="center" vertical="top" wrapText="1"/>
    </xf>
    <xf numFmtId="179" fontId="116" fillId="0" borderId="34" xfId="0" applyNumberFormat="1" applyFont="1" applyFill="1" applyBorder="1" applyAlignment="1">
      <alignment horizontal="center" vertical="center"/>
    </xf>
    <xf numFmtId="0" fontId="113" fillId="0" borderId="1" xfId="0" applyFont="1" applyFill="1" applyBorder="1" applyAlignment="1">
      <alignment wrapText="1"/>
    </xf>
    <xf numFmtId="0" fontId="116" fillId="0" borderId="39" xfId="0" applyFont="1" applyFill="1" applyBorder="1" applyAlignment="1">
      <alignment horizontal="center" vertical="center" wrapText="1"/>
    </xf>
    <xf numFmtId="0" fontId="113" fillId="0" borderId="23" xfId="0" applyFont="1" applyFill="1" applyBorder="1" applyAlignment="1">
      <alignment horizontal="center" vertical="center"/>
    </xf>
    <xf numFmtId="0" fontId="113" fillId="0" borderId="1" xfId="0" applyFont="1" applyFill="1" applyBorder="1"/>
    <xf numFmtId="1" fontId="113" fillId="0" borderId="23" xfId="0" applyNumberFormat="1" applyFont="1" applyFill="1" applyBorder="1" applyAlignment="1">
      <alignment horizontal="center" vertical="center"/>
    </xf>
    <xf numFmtId="1" fontId="113" fillId="0" borderId="1" xfId="0" applyNumberFormat="1" applyFont="1" applyFill="1" applyBorder="1" applyAlignment="1">
      <alignment horizontal="center" vertical="center"/>
    </xf>
    <xf numFmtId="0" fontId="116" fillId="0" borderId="1" xfId="0" applyFont="1" applyFill="1" applyBorder="1" applyAlignment="1">
      <alignment horizontal="left" vertical="top" wrapText="1"/>
    </xf>
    <xf numFmtId="0" fontId="116" fillId="0" borderId="39" xfId="0" applyFont="1" applyFill="1" applyBorder="1" applyAlignment="1">
      <alignment horizontal="center" vertical="top" wrapText="1"/>
    </xf>
    <xf numFmtId="0" fontId="113" fillId="0" borderId="39" xfId="0" applyFont="1" applyFill="1" applyBorder="1" applyAlignment="1">
      <alignment horizontal="center" vertical="top" wrapText="1"/>
    </xf>
    <xf numFmtId="0" fontId="113" fillId="0" borderId="1" xfId="0" applyFont="1" applyBorder="1" applyAlignment="1">
      <alignment wrapText="1"/>
    </xf>
    <xf numFmtId="0" fontId="113" fillId="0" borderId="1" xfId="0" applyFont="1" applyBorder="1" applyAlignment="1">
      <alignment horizontal="center" vertical="center" wrapText="1"/>
    </xf>
    <xf numFmtId="1" fontId="107" fillId="0" borderId="39" xfId="0" applyNumberFormat="1" applyFont="1" applyFill="1" applyBorder="1" applyAlignment="1">
      <alignment horizontal="center" vertical="center"/>
    </xf>
    <xf numFmtId="0" fontId="94" fillId="0" borderId="0" xfId="0" applyFont="1" applyAlignment="1">
      <alignment vertical="center" wrapText="1"/>
    </xf>
    <xf numFmtId="0" fontId="94" fillId="4" borderId="0" xfId="0" applyFont="1" applyFill="1" applyAlignment="1">
      <alignment vertical="top" wrapText="1"/>
    </xf>
    <xf numFmtId="0" fontId="108" fillId="0" borderId="0" xfId="0" applyFont="1" applyAlignment="1">
      <alignment vertical="top" wrapText="1"/>
    </xf>
    <xf numFmtId="0" fontId="94" fillId="0" borderId="0" xfId="0" applyFont="1" applyFill="1" applyAlignment="1">
      <alignment vertical="top" wrapText="1"/>
    </xf>
    <xf numFmtId="0" fontId="0" fillId="0" borderId="0" xfId="0" applyFont="1" applyAlignment="1">
      <alignment vertical="top" wrapText="1"/>
    </xf>
    <xf numFmtId="0" fontId="113" fillId="0" borderId="1" xfId="0" applyFont="1" applyBorder="1" applyAlignment="1">
      <alignment vertical="top" wrapText="1"/>
    </xf>
    <xf numFmtId="0" fontId="113" fillId="0" borderId="1" xfId="0" applyFont="1" applyFill="1" applyBorder="1" applyAlignment="1">
      <alignment horizontal="center" vertical="center" wrapText="1"/>
    </xf>
    <xf numFmtId="0" fontId="113" fillId="0" borderId="0" xfId="0" applyFont="1" applyAlignment="1">
      <alignment vertical="top" wrapText="1"/>
    </xf>
    <xf numFmtId="0" fontId="107" fillId="12" borderId="1" xfId="0" applyFont="1" applyFill="1" applyBorder="1" applyAlignment="1">
      <alignment horizontal="justify" vertical="center" wrapText="1"/>
    </xf>
    <xf numFmtId="0" fontId="106" fillId="0" borderId="1" xfId="0" applyFont="1" applyBorder="1" applyAlignment="1">
      <alignment horizontal="center" vertical="center"/>
    </xf>
    <xf numFmtId="0" fontId="106" fillId="0" borderId="1" xfId="0" applyFont="1" applyFill="1" applyBorder="1" applyAlignment="1">
      <alignment horizontal="center" vertical="center"/>
    </xf>
    <xf numFmtId="0" fontId="106" fillId="0" borderId="0" xfId="0" applyFont="1" applyAlignment="1">
      <alignment horizontal="center" vertical="center"/>
    </xf>
    <xf numFmtId="0" fontId="106" fillId="0" borderId="24" xfId="0" applyFont="1" applyBorder="1" applyAlignment="1">
      <alignment horizontal="center" vertical="center"/>
    </xf>
    <xf numFmtId="0" fontId="106" fillId="4" borderId="1" xfId="0" applyFont="1" applyFill="1" applyBorder="1" applyAlignment="1">
      <alignment horizontal="center" vertical="center"/>
    </xf>
    <xf numFmtId="0" fontId="135" fillId="0" borderId="1" xfId="0" applyFont="1" applyBorder="1" applyAlignment="1">
      <alignment horizontal="center" vertical="center"/>
    </xf>
    <xf numFmtId="0" fontId="106" fillId="10" borderId="1" xfId="0" applyFont="1" applyFill="1" applyBorder="1" applyAlignment="1">
      <alignment horizontal="center" vertical="center"/>
    </xf>
    <xf numFmtId="0" fontId="147" fillId="0" borderId="1" xfId="0" applyFont="1" applyFill="1" applyBorder="1" applyAlignment="1">
      <alignment horizontal="center" vertical="center" wrapText="1"/>
    </xf>
    <xf numFmtId="0" fontId="107" fillId="0" borderId="17" xfId="0" applyFont="1" applyFill="1" applyBorder="1" applyAlignment="1">
      <alignment horizontal="center" vertical="center"/>
    </xf>
    <xf numFmtId="171" fontId="107" fillId="9" borderId="17" xfId="0" applyNumberFormat="1" applyFont="1" applyFill="1" applyBorder="1" applyAlignment="1">
      <alignment horizontal="center" vertical="center"/>
    </xf>
    <xf numFmtId="171" fontId="107" fillId="0" borderId="40" xfId="0" applyNumberFormat="1" applyFont="1" applyFill="1" applyBorder="1" applyAlignment="1">
      <alignment horizontal="center" vertical="center"/>
    </xf>
    <xf numFmtId="171" fontId="107" fillId="9" borderId="41" xfId="0" applyNumberFormat="1" applyFont="1" applyFill="1" applyBorder="1" applyAlignment="1">
      <alignment horizontal="center" vertical="center"/>
    </xf>
    <xf numFmtId="171" fontId="107" fillId="9" borderId="40" xfId="0" applyNumberFormat="1" applyFont="1" applyFill="1" applyBorder="1" applyAlignment="1">
      <alignment horizontal="center" vertical="center"/>
    </xf>
    <xf numFmtId="171" fontId="107" fillId="9" borderId="32" xfId="0" applyNumberFormat="1" applyFont="1" applyFill="1" applyBorder="1" applyAlignment="1">
      <alignment horizontal="center" vertical="center"/>
    </xf>
    <xf numFmtId="171" fontId="107" fillId="9" borderId="42" xfId="0" applyNumberFormat="1" applyFont="1" applyFill="1" applyBorder="1" applyAlignment="1">
      <alignment horizontal="center" vertical="center"/>
    </xf>
    <xf numFmtId="1" fontId="108" fillId="10" borderId="39" xfId="0" applyNumberFormat="1" applyFont="1" applyFill="1" applyBorder="1" applyAlignment="1">
      <alignment vertical="center"/>
    </xf>
    <xf numFmtId="1" fontId="146" fillId="0" borderId="1" xfId="0" applyNumberFormat="1" applyFont="1" applyFill="1" applyBorder="1" applyAlignment="1">
      <alignment vertical="center"/>
    </xf>
    <xf numFmtId="171" fontId="107" fillId="9" borderId="33" xfId="0" applyNumberFormat="1" applyFont="1" applyFill="1" applyBorder="1" applyAlignment="1">
      <alignment vertical="center"/>
    </xf>
    <xf numFmtId="171" fontId="107" fillId="0" borderId="39" xfId="0" applyNumberFormat="1" applyFont="1" applyFill="1" applyBorder="1" applyAlignment="1">
      <alignment vertical="center"/>
    </xf>
    <xf numFmtId="1" fontId="108" fillId="0" borderId="1" xfId="0" applyNumberFormat="1" applyFont="1" applyFill="1" applyBorder="1" applyAlignment="1">
      <alignment vertical="center"/>
    </xf>
    <xf numFmtId="0" fontId="107" fillId="0" borderId="33" xfId="0" applyFont="1" applyFill="1" applyBorder="1" applyAlignment="1">
      <alignment vertical="center"/>
    </xf>
    <xf numFmtId="1" fontId="78" fillId="0" borderId="23" xfId="0" applyNumberFormat="1" applyFont="1" applyFill="1" applyBorder="1" applyAlignment="1">
      <alignment horizontal="center" vertical="center"/>
    </xf>
    <xf numFmtId="1" fontId="78" fillId="0" borderId="1" xfId="0" applyNumberFormat="1" applyFont="1" applyFill="1" applyBorder="1" applyAlignment="1">
      <alignment horizontal="center" vertical="center"/>
    </xf>
    <xf numFmtId="0" fontId="113" fillId="13" borderId="1" xfId="0" applyFont="1" applyFill="1" applyBorder="1" applyAlignment="1">
      <alignment vertical="top"/>
    </xf>
    <xf numFmtId="0" fontId="113" fillId="13" borderId="1" xfId="0" applyFont="1" applyFill="1" applyBorder="1" applyAlignment="1">
      <alignment vertical="top" wrapText="1"/>
    </xf>
    <xf numFmtId="0" fontId="113" fillId="13" borderId="1" xfId="0" applyFont="1" applyFill="1" applyBorder="1" applyAlignment="1">
      <alignment horizontal="center" vertical="center" wrapText="1"/>
    </xf>
    <xf numFmtId="173" fontId="113" fillId="13" borderId="1" xfId="1" applyNumberFormat="1" applyFont="1" applyFill="1" applyBorder="1" applyAlignment="1">
      <alignment vertical="center"/>
    </xf>
    <xf numFmtId="0" fontId="116" fillId="13" borderId="39" xfId="0" applyFont="1" applyFill="1" applyBorder="1" applyAlignment="1">
      <alignment horizontal="center" vertical="center" wrapText="1"/>
    </xf>
    <xf numFmtId="0" fontId="113" fillId="13" borderId="1" xfId="0" applyFont="1" applyFill="1" applyBorder="1" applyAlignment="1">
      <alignment vertical="center"/>
    </xf>
    <xf numFmtId="2" fontId="113" fillId="13" borderId="1" xfId="0" applyNumberFormat="1" applyFont="1" applyFill="1" applyBorder="1" applyAlignment="1">
      <alignment horizontal="center" vertical="center"/>
    </xf>
    <xf numFmtId="1" fontId="113" fillId="13" borderId="23" xfId="0" applyNumberFormat="1" applyFont="1" applyFill="1" applyBorder="1" applyAlignment="1">
      <alignment horizontal="center" vertical="center"/>
    </xf>
    <xf numFmtId="1" fontId="113" fillId="13" borderId="1" xfId="0" applyNumberFormat="1" applyFont="1" applyFill="1" applyBorder="1" applyAlignment="1">
      <alignment horizontal="center" vertical="center"/>
    </xf>
    <xf numFmtId="0" fontId="113" fillId="13" borderId="0" xfId="0" applyFont="1" applyFill="1" applyAlignment="1">
      <alignment vertical="top"/>
    </xf>
    <xf numFmtId="0" fontId="113" fillId="13" borderId="1" xfId="0" applyFont="1" applyFill="1" applyBorder="1" applyAlignment="1">
      <alignment vertical="top" wrapText="1"/>
    </xf>
    <xf numFmtId="0" fontId="113" fillId="13" borderId="1" xfId="0" applyFont="1" applyFill="1" applyBorder="1" applyAlignment="1">
      <alignment horizontal="center" vertical="center" wrapText="1"/>
    </xf>
    <xf numFmtId="0" fontId="108" fillId="14" borderId="1" xfId="0" applyFont="1" applyFill="1" applyBorder="1" applyAlignment="1">
      <alignment horizontal="center" vertical="center"/>
    </xf>
    <xf numFmtId="0" fontId="107" fillId="12" borderId="1" xfId="0" applyFont="1" applyFill="1" applyBorder="1" applyAlignment="1">
      <alignment horizontal="center" vertical="top"/>
    </xf>
    <xf numFmtId="0" fontId="107" fillId="12" borderId="1" xfId="0" applyFont="1" applyFill="1" applyBorder="1" applyAlignment="1">
      <alignment horizontal="center" vertical="top" wrapText="1"/>
    </xf>
    <xf numFmtId="0" fontId="107" fillId="12" borderId="1" xfId="0" applyFont="1" applyFill="1" applyBorder="1" applyAlignment="1">
      <alignment horizontal="justify" vertical="top" wrapText="1"/>
    </xf>
    <xf numFmtId="173" fontId="107" fillId="12" borderId="1" xfId="1" applyNumberFormat="1" applyFont="1" applyFill="1" applyBorder="1" applyAlignment="1">
      <alignment horizontal="center" vertical="top"/>
    </xf>
    <xf numFmtId="0" fontId="107" fillId="12" borderId="1" xfId="0" applyFont="1" applyFill="1" applyBorder="1" applyAlignment="1">
      <alignment vertical="top"/>
    </xf>
    <xf numFmtId="174" fontId="107" fillId="12" borderId="1" xfId="0" applyNumberFormat="1" applyFont="1" applyFill="1" applyBorder="1" applyAlignment="1">
      <alignment horizontal="center" vertical="top"/>
    </xf>
    <xf numFmtId="171" fontId="107" fillId="12" borderId="1" xfId="0" applyNumberFormat="1" applyFont="1" applyFill="1" applyBorder="1" applyAlignment="1">
      <alignment vertical="top"/>
    </xf>
    <xf numFmtId="171" fontId="107" fillId="12" borderId="39" xfId="0" applyNumberFormat="1" applyFont="1" applyFill="1" applyBorder="1" applyAlignment="1">
      <alignment vertical="center"/>
    </xf>
    <xf numFmtId="171" fontId="107" fillId="12" borderId="1" xfId="0" applyNumberFormat="1" applyFont="1" applyFill="1" applyBorder="1" applyAlignment="1">
      <alignment vertical="center"/>
    </xf>
    <xf numFmtId="0" fontId="106" fillId="12" borderId="1" xfId="0" applyFont="1" applyFill="1" applyBorder="1" applyAlignment="1">
      <alignment horizontal="center" vertical="center"/>
    </xf>
    <xf numFmtId="171" fontId="106" fillId="12" borderId="24" xfId="0" applyNumberFormat="1" applyFont="1" applyFill="1" applyBorder="1" applyAlignment="1">
      <alignment horizontal="center" vertical="center"/>
    </xf>
    <xf numFmtId="0" fontId="94" fillId="12" borderId="0" xfId="0" applyFont="1" applyFill="1" applyAlignment="1">
      <alignment vertical="top"/>
    </xf>
    <xf numFmtId="0" fontId="94" fillId="12" borderId="0" xfId="0" applyFont="1" applyFill="1" applyAlignment="1">
      <alignment vertical="top" wrapText="1"/>
    </xf>
    <xf numFmtId="0" fontId="107" fillId="12" borderId="1" xfId="0" applyFont="1" applyFill="1" applyBorder="1" applyAlignment="1">
      <alignment horizontal="center" vertical="center"/>
    </xf>
    <xf numFmtId="0" fontId="107" fillId="12" borderId="1" xfId="0" applyFont="1" applyFill="1" applyBorder="1" applyAlignment="1">
      <alignment horizontal="center" vertical="center" wrapText="1"/>
    </xf>
    <xf numFmtId="173" fontId="107" fillId="12" borderId="1" xfId="1" applyNumberFormat="1" applyFont="1" applyFill="1" applyBorder="1" applyAlignment="1">
      <alignment horizontal="center" vertical="center"/>
    </xf>
    <xf numFmtId="174" fontId="107" fillId="12" borderId="1" xfId="0" applyNumberFormat="1" applyFont="1" applyFill="1" applyBorder="1" applyAlignment="1">
      <alignment horizontal="center" vertical="center"/>
    </xf>
    <xf numFmtId="171" fontId="107" fillId="12" borderId="1" xfId="0" applyNumberFormat="1" applyFont="1" applyFill="1" applyBorder="1" applyAlignment="1">
      <alignment vertical="center"/>
    </xf>
    <xf numFmtId="0" fontId="121" fillId="12" borderId="1" xfId="0" applyFont="1" applyFill="1" applyBorder="1" applyAlignment="1">
      <alignment vertical="top"/>
    </xf>
    <xf numFmtId="0" fontId="120" fillId="12" borderId="1" xfId="0" applyFont="1" applyFill="1" applyBorder="1" applyAlignment="1">
      <alignment horizontal="center" vertical="top" wrapText="1"/>
    </xf>
    <xf numFmtId="0" fontId="121" fillId="12" borderId="1" xfId="0" applyFont="1" applyFill="1" applyBorder="1" applyAlignment="1">
      <alignment horizontal="center" vertical="center" wrapText="1"/>
    </xf>
    <xf numFmtId="0" fontId="121" fillId="12" borderId="1" xfId="0" applyFont="1" applyFill="1" applyBorder="1" applyAlignment="1">
      <alignment horizontal="center"/>
    </xf>
    <xf numFmtId="0" fontId="148" fillId="12" borderId="1" xfId="0" applyFont="1" applyFill="1" applyBorder="1" applyAlignment="1">
      <alignment horizontal="center" vertical="top" wrapText="1"/>
    </xf>
    <xf numFmtId="0" fontId="121" fillId="12" borderId="1" xfId="0" applyFont="1" applyFill="1" applyBorder="1" applyAlignment="1">
      <alignment vertical="center"/>
    </xf>
    <xf numFmtId="0" fontId="120" fillId="12" borderId="1" xfId="0" applyFont="1" applyFill="1" applyBorder="1" applyAlignment="1">
      <alignment vertical="center"/>
    </xf>
    <xf numFmtId="179" fontId="122" fillId="12" borderId="39" xfId="0" applyNumberFormat="1" applyFont="1" applyFill="1" applyBorder="1" applyAlignment="1">
      <alignment horizontal="center" vertical="center"/>
    </xf>
    <xf numFmtId="179" fontId="122" fillId="12" borderId="1" xfId="0" applyNumberFormat="1" applyFont="1" applyFill="1" applyBorder="1" applyAlignment="1">
      <alignment horizontal="center" vertical="center"/>
    </xf>
    <xf numFmtId="0" fontId="121" fillId="12" borderId="1" xfId="0" applyFont="1" applyFill="1" applyBorder="1" applyAlignment="1">
      <alignment horizontal="center" vertical="center"/>
    </xf>
    <xf numFmtId="0" fontId="121" fillId="12" borderId="0" xfId="0" applyFont="1" applyFill="1" applyAlignment="1">
      <alignment vertical="top"/>
    </xf>
    <xf numFmtId="0" fontId="121" fillId="12" borderId="0" xfId="0" applyFont="1" applyFill="1" applyAlignment="1">
      <alignment vertical="top" wrapText="1"/>
    </xf>
    <xf numFmtId="2" fontId="148" fillId="12" borderId="1" xfId="0" applyNumberFormat="1" applyFont="1" applyFill="1" applyBorder="1" applyAlignment="1">
      <alignment horizontal="center" vertical="center" wrapText="1"/>
    </xf>
    <xf numFmtId="0" fontId="107" fillId="10" borderId="0" xfId="0" applyFont="1" applyFill="1" applyAlignment="1">
      <alignment vertical="top"/>
    </xf>
    <xf numFmtId="0" fontId="149" fillId="10" borderId="0" xfId="0" applyFont="1" applyFill="1" applyAlignment="1">
      <alignment vertical="top"/>
    </xf>
    <xf numFmtId="0" fontId="107" fillId="10" borderId="0" xfId="0" applyFont="1" applyFill="1" applyAlignment="1">
      <alignment vertical="center"/>
    </xf>
    <xf numFmtId="173" fontId="107" fillId="10" borderId="0" xfId="1" applyNumberFormat="1" applyFont="1" applyFill="1" applyAlignment="1">
      <alignment vertical="center"/>
    </xf>
    <xf numFmtId="0" fontId="108" fillId="10" borderId="0" xfId="0" applyFont="1" applyFill="1" applyAlignment="1">
      <alignment vertical="center"/>
    </xf>
    <xf numFmtId="0" fontId="107" fillId="10" borderId="1" xfId="0" applyFont="1" applyFill="1" applyBorder="1" applyAlignment="1">
      <alignment vertical="center"/>
    </xf>
    <xf numFmtId="0" fontId="106" fillId="10" borderId="24" xfId="0" applyFont="1" applyFill="1" applyBorder="1" applyAlignment="1">
      <alignment horizontal="center" vertical="center"/>
    </xf>
    <xf numFmtId="0" fontId="135" fillId="15" borderId="1" xfId="0" applyFont="1" applyFill="1" applyBorder="1" applyAlignment="1">
      <alignment horizontal="center" vertical="center"/>
    </xf>
    <xf numFmtId="171" fontId="107" fillId="0" borderId="41" xfId="0" applyNumberFormat="1" applyFont="1" applyFill="1" applyBorder="1" applyAlignment="1">
      <alignment horizontal="center" vertical="center"/>
    </xf>
    <xf numFmtId="0" fontId="106" fillId="0" borderId="24" xfId="0" applyFont="1" applyFill="1" applyBorder="1" applyAlignment="1">
      <alignment horizontal="center" vertical="center"/>
    </xf>
    <xf numFmtId="0" fontId="94" fillId="0" borderId="1" xfId="0" applyFont="1" applyFill="1" applyBorder="1" applyAlignment="1">
      <alignment vertical="top" wrapText="1"/>
    </xf>
    <xf numFmtId="0" fontId="116" fillId="9" borderId="1" xfId="0" applyFont="1" applyFill="1" applyBorder="1" applyAlignment="1">
      <alignment horizontal="center" vertical="center"/>
    </xf>
    <xf numFmtId="0" fontId="113" fillId="9" borderId="0" xfId="0" applyFont="1" applyFill="1" applyAlignment="1">
      <alignment vertical="top" wrapText="1"/>
    </xf>
    <xf numFmtId="0" fontId="116" fillId="9" borderId="1" xfId="0" applyFont="1" applyFill="1" applyBorder="1" applyAlignment="1">
      <alignment horizontal="center" vertical="center" readingOrder="1"/>
    </xf>
    <xf numFmtId="2" fontId="106" fillId="0" borderId="24" xfId="0" applyNumberFormat="1" applyFont="1" applyBorder="1" applyAlignment="1">
      <alignment horizontal="center" vertical="center"/>
    </xf>
    <xf numFmtId="0" fontId="113" fillId="0" borderId="0" xfId="0" applyFont="1" applyAlignment="1">
      <alignment vertical="center" wrapText="1"/>
    </xf>
    <xf numFmtId="0" fontId="116" fillId="4" borderId="1" xfId="0" applyFont="1" applyFill="1" applyBorder="1" applyAlignment="1">
      <alignment vertical="center" wrapText="1"/>
    </xf>
    <xf numFmtId="2" fontId="116" fillId="0" borderId="1" xfId="0" applyNumberFormat="1" applyFont="1" applyFill="1" applyBorder="1" applyAlignment="1">
      <alignment horizontal="center" vertical="center"/>
    </xf>
    <xf numFmtId="0" fontId="113" fillId="0" borderId="1" xfId="0" applyFont="1" applyBorder="1" applyAlignment="1">
      <alignment vertical="center" wrapText="1"/>
    </xf>
    <xf numFmtId="0" fontId="113" fillId="0" borderId="0" xfId="0" applyFont="1" applyAlignment="1">
      <alignment vertical="center"/>
    </xf>
    <xf numFmtId="0" fontId="116" fillId="0" borderId="1" xfId="0" applyFont="1" applyBorder="1" applyAlignment="1">
      <alignment horizontal="center" vertical="center" wrapText="1"/>
    </xf>
    <xf numFmtId="0" fontId="116" fillId="9" borderId="33" xfId="0" applyFont="1" applyFill="1" applyBorder="1" applyAlignment="1">
      <alignment horizontal="center" vertical="top" wrapText="1"/>
    </xf>
    <xf numFmtId="2" fontId="94" fillId="0" borderId="0" xfId="0" applyNumberFormat="1" applyFont="1" applyAlignment="1">
      <alignment vertical="top"/>
    </xf>
    <xf numFmtId="0" fontId="150" fillId="0" borderId="0" xfId="0" applyFont="1" applyAlignment="1">
      <alignment horizontal="center" vertical="center"/>
    </xf>
    <xf numFmtId="0" fontId="113" fillId="0" borderId="0" xfId="0" applyFont="1" applyFill="1" applyAlignment="1">
      <alignment vertical="top" wrapText="1"/>
    </xf>
    <xf numFmtId="0" fontId="113" fillId="0" borderId="0" xfId="0" applyFont="1" applyAlignment="1">
      <alignment horizontal="center" vertical="center"/>
    </xf>
    <xf numFmtId="0" fontId="116" fillId="9" borderId="1" xfId="0" applyFont="1" applyFill="1" applyBorder="1" applyAlignment="1">
      <alignment vertical="top" wrapText="1"/>
    </xf>
    <xf numFmtId="0" fontId="116" fillId="9" borderId="1" xfId="0" applyFont="1" applyFill="1" applyBorder="1" applyAlignment="1">
      <alignment horizontal="left" vertical="top" wrapText="1"/>
    </xf>
    <xf numFmtId="0" fontId="116" fillId="9" borderId="1" xfId="0" applyFont="1" applyFill="1" applyBorder="1" applyAlignment="1">
      <alignment horizontal="left" vertical="center" wrapText="1"/>
    </xf>
    <xf numFmtId="0" fontId="77" fillId="0" borderId="1" xfId="0" quotePrefix="1" applyFont="1" applyBorder="1" applyAlignment="1">
      <alignment horizontal="center" vertical="center" wrapText="1"/>
    </xf>
    <xf numFmtId="0" fontId="77" fillId="0" borderId="1" xfId="0" applyFont="1" applyBorder="1" applyAlignment="1">
      <alignment horizontal="center"/>
    </xf>
    <xf numFmtId="0" fontId="76" fillId="0" borderId="1" xfId="0" quotePrefix="1" applyFont="1" applyBorder="1" applyAlignment="1">
      <alignment horizontal="center" vertical="center" wrapText="1"/>
    </xf>
    <xf numFmtId="0" fontId="76" fillId="0" borderId="1" xfId="0" applyFont="1" applyBorder="1" applyAlignment="1">
      <alignment horizontal="center"/>
    </xf>
    <xf numFmtId="0" fontId="94" fillId="4" borderId="6" xfId="0" applyFont="1" applyFill="1" applyBorder="1" applyAlignment="1">
      <alignment horizontal="center" vertical="top"/>
    </xf>
    <xf numFmtId="0" fontId="94" fillId="4" borderId="13" xfId="0" applyFont="1" applyFill="1" applyBorder="1" applyAlignment="1">
      <alignment horizontal="center" vertical="top"/>
    </xf>
    <xf numFmtId="0" fontId="94" fillId="4" borderId="2" xfId="0" applyFont="1" applyFill="1" applyBorder="1" applyAlignment="1">
      <alignment horizontal="center" vertical="top"/>
    </xf>
    <xf numFmtId="0" fontId="94" fillId="0" borderId="6" xfId="0" applyFont="1" applyBorder="1" applyAlignment="1">
      <alignment horizontal="center" vertical="top" wrapText="1"/>
    </xf>
    <xf numFmtId="0" fontId="94" fillId="0" borderId="13" xfId="0" applyFont="1" applyBorder="1" applyAlignment="1">
      <alignment horizontal="center" vertical="top" wrapText="1"/>
    </xf>
    <xf numFmtId="0" fontId="94" fillId="0" borderId="2" xfId="0" applyFont="1" applyBorder="1" applyAlignment="1">
      <alignment horizontal="center" vertical="top" wrapText="1"/>
    </xf>
    <xf numFmtId="0" fontId="94" fillId="4" borderId="6" xfId="0" applyFont="1" applyFill="1" applyBorder="1" applyAlignment="1">
      <alignment horizontal="left" vertical="top" wrapText="1"/>
    </xf>
    <xf numFmtId="0" fontId="94" fillId="4" borderId="13" xfId="0" applyFont="1" applyFill="1" applyBorder="1" applyAlignment="1">
      <alignment horizontal="left" vertical="top" wrapText="1"/>
    </xf>
    <xf numFmtId="0" fontId="94" fillId="4" borderId="2" xfId="0" applyFont="1" applyFill="1" applyBorder="1" applyAlignment="1">
      <alignment horizontal="left" vertical="top" wrapText="1"/>
    </xf>
    <xf numFmtId="0" fontId="140" fillId="0" borderId="1" xfId="12" applyFont="1" applyFill="1" applyBorder="1" applyAlignment="1">
      <alignment horizontal="center"/>
    </xf>
    <xf numFmtId="0" fontId="106" fillId="0" borderId="34" xfId="0" applyFont="1" applyBorder="1" applyAlignment="1">
      <alignment horizontal="center"/>
    </xf>
    <xf numFmtId="0" fontId="112" fillId="0" borderId="1" xfId="12" applyFont="1" applyFill="1" applyBorder="1" applyAlignment="1">
      <alignment horizontal="center"/>
    </xf>
    <xf numFmtId="0" fontId="151" fillId="0" borderId="1" xfId="12" applyFont="1" applyFill="1" applyBorder="1" applyAlignment="1">
      <alignment horizontal="center"/>
    </xf>
    <xf numFmtId="0" fontId="93" fillId="0" borderId="0" xfId="0" applyFont="1" applyAlignment="1">
      <alignment horizontal="center" vertical="top"/>
    </xf>
    <xf numFmtId="0" fontId="106" fillId="0" borderId="0" xfId="0" applyFont="1" applyFill="1" applyAlignment="1">
      <alignment horizontal="center" vertical="top"/>
    </xf>
  </cellXfs>
  <cellStyles count="16">
    <cellStyle name="Comma" xfId="1" builtinId="3"/>
    <cellStyle name="Comma 10 2" xfId="2" xr:uid="{A34BE391-3BB4-4E2E-888B-E0BDE9421F41}"/>
    <cellStyle name="Excel Built-in Normal" xfId="3" xr:uid="{0250B9BF-FABA-4E48-AAAB-84ACEE45F4ED}"/>
    <cellStyle name="Excel Built-in Normal 1" xfId="4" xr:uid="{D0E5FECD-4C05-4862-B7FA-544D70FD6909}"/>
    <cellStyle name="Excel Built-in Normal 2" xfId="5" xr:uid="{54C1CFFF-F9F6-4385-9CCE-66BD0BD33104}"/>
    <cellStyle name="Excel Built-in Normal 3" xfId="6" xr:uid="{A1C3D1D7-7D87-4AA4-B41A-59BE9234BBF8}"/>
    <cellStyle name="Normal" xfId="0" builtinId="0"/>
    <cellStyle name="Normal 10" xfId="7" xr:uid="{03CB9A08-BC69-48B4-B858-CC2236FF9A59}"/>
    <cellStyle name="Normal 12" xfId="8" xr:uid="{EE854B63-CBE0-46E5-B0CA-B35F09984D5A}"/>
    <cellStyle name="Normal 2" xfId="9" xr:uid="{22FC168D-DBBC-41CB-A6D7-8B976EBB30EF}"/>
    <cellStyle name="Normal 3" xfId="10" xr:uid="{AF39399D-9177-44F7-BFC6-B66F467B53FC}"/>
    <cellStyle name="Normal 3 2" xfId="11" xr:uid="{9F3E4EE0-1199-4E53-AA54-3E34192E1448}"/>
    <cellStyle name="Normal 6" xfId="12" xr:uid="{6AE6B1A7-CE66-432D-88B8-83BB6918E095}"/>
    <cellStyle name="Normal 7" xfId="13" xr:uid="{3E7AD502-27AC-4FEC-B91F-2FF2A0039E93}"/>
    <cellStyle name="Normal_R.A. Bill No.08 Ad-hoc" xfId="14" xr:uid="{F24AC2CE-B9FC-455D-9169-F18FF5B2DFBD}"/>
    <cellStyle name="Style 1" xfId="15" xr:uid="{CFD538FB-0EFC-44B2-9D7E-4B072CACE4FC}"/>
  </cellStyles>
  <dxfs count="7">
    <dxf>
      <fill>
        <patternFill patternType="solid">
          <fgColor rgb="FF92D050"/>
          <bgColor rgb="FF000000"/>
        </patternFill>
      </fill>
    </dxf>
    <dxf>
      <fill>
        <patternFill patternType="solid">
          <fgColor rgb="FF92D050"/>
          <bgColor rgb="FF000000"/>
        </patternFill>
      </fill>
    </dxf>
    <dxf>
      <fill>
        <patternFill patternType="solid">
          <fgColor rgb="FF92D050"/>
          <bgColor rgb="FF000000"/>
        </patternFill>
      </fill>
    </dxf>
    <dxf>
      <fill>
        <patternFill patternType="solid">
          <fgColor rgb="FF92D050"/>
          <bgColor rgb="FF000000"/>
        </patternFill>
      </fill>
    </dxf>
    <dxf>
      <fill>
        <patternFill patternType="solid">
          <fgColor rgb="FF92D050"/>
          <bgColor rgb="FF000000"/>
        </patternFill>
      </fill>
    </dxf>
    <dxf>
      <fill>
        <patternFill patternType="solid">
          <fgColor rgb="FF92D050"/>
          <bgColor rgb="FF000000"/>
        </patternFill>
      </fill>
    </dxf>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ABDAC-3578-45CC-BBD1-CC10DB3E01FD}">
  <sheetPr>
    <tabColor theme="4" tint="-0.249977111117893"/>
  </sheetPr>
  <dimension ref="A1:M326"/>
  <sheetViews>
    <sheetView topLeftCell="G2" zoomScaleNormal="100" zoomScaleSheetLayoutView="85" workbookViewId="0">
      <selection activeCell="G14" sqref="G14"/>
    </sheetView>
  </sheetViews>
  <sheetFormatPr defaultRowHeight="12.75" x14ac:dyDescent="0.2"/>
  <cols>
    <col min="1" max="1" width="3" style="11" customWidth="1"/>
    <col min="2" max="2" width="4.28515625" style="11" customWidth="1"/>
    <col min="3" max="3" width="34.7109375" style="11" customWidth="1"/>
    <col min="4" max="4" width="4.42578125" style="11" customWidth="1"/>
    <col min="5" max="5" width="37" style="11" customWidth="1"/>
    <col min="6" max="6" width="4.28515625" style="11" customWidth="1"/>
    <col min="7" max="7" width="34.7109375" style="11" customWidth="1"/>
    <col min="8" max="8" width="4.42578125" style="11" customWidth="1"/>
    <col min="9" max="9" width="34.7109375" style="11" customWidth="1"/>
    <col min="10" max="10" width="4.28515625" style="11" customWidth="1"/>
    <col min="11" max="11" width="34.7109375" style="11" customWidth="1"/>
    <col min="12" max="12" width="4.42578125" style="11" customWidth="1"/>
    <col min="13" max="13" width="34.7109375" style="11" customWidth="1"/>
    <col min="14" max="16384" width="9.140625" style="11"/>
  </cols>
  <sheetData>
    <row r="1" spans="1:13" x14ac:dyDescent="0.2">
      <c r="A1" s="8" t="s">
        <v>0</v>
      </c>
    </row>
    <row r="2" spans="1:13" x14ac:dyDescent="0.2">
      <c r="A2" s="12"/>
    </row>
    <row r="3" spans="1:13" x14ac:dyDescent="0.2">
      <c r="A3" s="12" t="s">
        <v>1</v>
      </c>
    </row>
    <row r="4" spans="1:13" x14ac:dyDescent="0.2">
      <c r="A4" s="12"/>
    </row>
    <row r="5" spans="1:13" x14ac:dyDescent="0.2">
      <c r="A5" s="12" t="s">
        <v>2</v>
      </c>
    </row>
    <row r="7" spans="1:13" x14ac:dyDescent="0.2">
      <c r="A7" s="1219" t="s">
        <v>3</v>
      </c>
      <c r="B7" s="1220" t="s">
        <v>4</v>
      </c>
      <c r="C7" s="1220"/>
      <c r="D7" s="1220"/>
      <c r="E7" s="1220"/>
      <c r="F7" s="1220" t="s">
        <v>5</v>
      </c>
      <c r="G7" s="1220"/>
      <c r="H7" s="1220"/>
      <c r="I7" s="1220"/>
      <c r="J7" s="1220" t="s">
        <v>6</v>
      </c>
      <c r="K7" s="1220"/>
      <c r="L7" s="1220"/>
      <c r="M7" s="1220"/>
    </row>
    <row r="8" spans="1:13" x14ac:dyDescent="0.2">
      <c r="A8" s="1219"/>
      <c r="B8" s="192" t="s">
        <v>3</v>
      </c>
      <c r="C8" s="192" t="s">
        <v>7</v>
      </c>
      <c r="D8" s="192" t="s">
        <v>3</v>
      </c>
      <c r="E8" s="192" t="s">
        <v>8</v>
      </c>
      <c r="F8" s="192" t="s">
        <v>3</v>
      </c>
      <c r="G8" s="192" t="s">
        <v>7</v>
      </c>
      <c r="H8" s="192" t="s">
        <v>3</v>
      </c>
      <c r="I8" s="192" t="s">
        <v>8</v>
      </c>
      <c r="J8" s="192" t="s">
        <v>3</v>
      </c>
      <c r="K8" s="192" t="s">
        <v>7</v>
      </c>
      <c r="L8" s="192" t="s">
        <v>3</v>
      </c>
      <c r="M8" s="192" t="s">
        <v>8</v>
      </c>
    </row>
    <row r="9" spans="1:13" x14ac:dyDescent="0.2">
      <c r="A9" s="35"/>
      <c r="B9" s="35"/>
      <c r="C9" s="35"/>
      <c r="D9" s="35"/>
      <c r="E9" s="35"/>
      <c r="F9" s="35"/>
      <c r="G9" s="35"/>
      <c r="H9" s="35"/>
      <c r="I9" s="35"/>
      <c r="J9" s="35"/>
      <c r="K9" s="35"/>
      <c r="L9" s="35"/>
      <c r="M9" s="35"/>
    </row>
    <row r="10" spans="1:13" x14ac:dyDescent="0.2">
      <c r="A10" s="36" t="s">
        <v>9</v>
      </c>
      <c r="B10" s="37"/>
      <c r="C10" s="38"/>
      <c r="D10" s="37"/>
      <c r="E10" s="38"/>
      <c r="F10" s="37"/>
      <c r="G10" s="38"/>
      <c r="H10" s="37"/>
      <c r="I10" s="38"/>
      <c r="J10" s="37"/>
      <c r="K10" s="38"/>
      <c r="L10" s="37"/>
      <c r="M10" s="38"/>
    </row>
    <row r="11" spans="1:13" x14ac:dyDescent="0.2">
      <c r="A11" s="39"/>
      <c r="B11" s="40">
        <v>1</v>
      </c>
      <c r="C11" s="44" t="s">
        <v>10</v>
      </c>
      <c r="D11" s="40">
        <v>1</v>
      </c>
      <c r="E11" s="41" t="s">
        <v>11</v>
      </c>
      <c r="F11" s="40"/>
      <c r="G11" s="41"/>
      <c r="H11" s="40">
        <v>1</v>
      </c>
      <c r="I11" s="42" t="s">
        <v>12</v>
      </c>
      <c r="J11" s="40"/>
      <c r="K11" s="41"/>
      <c r="L11" s="40">
        <v>1</v>
      </c>
      <c r="M11" s="43" t="s">
        <v>13</v>
      </c>
    </row>
    <row r="12" spans="1:13" ht="25.5" x14ac:dyDescent="0.2">
      <c r="A12" s="39"/>
      <c r="B12" s="40">
        <v>2</v>
      </c>
      <c r="C12" s="41" t="s">
        <v>14</v>
      </c>
      <c r="D12" s="40">
        <v>2</v>
      </c>
      <c r="E12" s="41" t="s">
        <v>15</v>
      </c>
      <c r="F12" s="40"/>
      <c r="G12" s="44"/>
      <c r="H12" s="40">
        <v>2</v>
      </c>
      <c r="I12" s="41" t="s">
        <v>11</v>
      </c>
      <c r="J12" s="40"/>
      <c r="K12" s="44"/>
      <c r="L12" s="40">
        <v>2</v>
      </c>
      <c r="M12" s="41" t="s">
        <v>11</v>
      </c>
    </row>
    <row r="13" spans="1:13" x14ac:dyDescent="0.2">
      <c r="A13" s="39"/>
      <c r="B13" s="40">
        <v>3</v>
      </c>
      <c r="C13" s="41" t="s">
        <v>16</v>
      </c>
      <c r="D13" s="40">
        <v>3</v>
      </c>
      <c r="E13" s="41" t="s">
        <v>17</v>
      </c>
      <c r="F13" s="40"/>
      <c r="G13" s="41"/>
      <c r="H13" s="40">
        <v>3</v>
      </c>
      <c r="I13" s="44" t="s">
        <v>18</v>
      </c>
      <c r="J13" s="40"/>
      <c r="K13" s="41"/>
      <c r="L13" s="40">
        <v>3</v>
      </c>
      <c r="M13" s="44" t="s">
        <v>18</v>
      </c>
    </row>
    <row r="14" spans="1:13" ht="25.5" x14ac:dyDescent="0.2">
      <c r="A14" s="39"/>
      <c r="B14" s="40">
        <v>4</v>
      </c>
      <c r="C14" s="44" t="s">
        <v>19</v>
      </c>
      <c r="D14" s="40">
        <v>4</v>
      </c>
      <c r="E14" s="44" t="s">
        <v>20</v>
      </c>
      <c r="F14" s="40"/>
      <c r="G14" s="41"/>
      <c r="H14" s="40">
        <v>4</v>
      </c>
      <c r="I14" s="41" t="s">
        <v>15</v>
      </c>
      <c r="J14" s="40"/>
      <c r="K14" s="41"/>
      <c r="L14" s="40">
        <v>4</v>
      </c>
      <c r="M14" s="41" t="s">
        <v>15</v>
      </c>
    </row>
    <row r="15" spans="1:13" ht="25.5" x14ac:dyDescent="0.2">
      <c r="A15" s="39"/>
      <c r="B15" s="40">
        <v>5</v>
      </c>
      <c r="C15" s="41" t="s">
        <v>21</v>
      </c>
      <c r="D15" s="40">
        <v>5</v>
      </c>
      <c r="E15" s="41" t="s">
        <v>22</v>
      </c>
      <c r="F15" s="40"/>
      <c r="G15" s="44"/>
      <c r="H15" s="40">
        <v>5</v>
      </c>
      <c r="I15" s="41" t="s">
        <v>17</v>
      </c>
      <c r="J15" s="40"/>
      <c r="K15" s="44"/>
      <c r="L15" s="40">
        <v>5</v>
      </c>
      <c r="M15" s="41" t="s">
        <v>22</v>
      </c>
    </row>
    <row r="16" spans="1:13" ht="25.5" x14ac:dyDescent="0.2">
      <c r="A16" s="39"/>
      <c r="B16" s="40">
        <v>6</v>
      </c>
      <c r="C16" s="44" t="s">
        <v>23</v>
      </c>
      <c r="D16" s="40">
        <v>6</v>
      </c>
      <c r="E16" s="41" t="s">
        <v>24</v>
      </c>
      <c r="F16" s="40"/>
      <c r="G16" s="41"/>
      <c r="H16" s="40">
        <v>6</v>
      </c>
      <c r="I16" s="44" t="s">
        <v>20</v>
      </c>
      <c r="J16" s="40"/>
      <c r="K16" s="41"/>
      <c r="L16" s="40">
        <v>6</v>
      </c>
      <c r="M16" s="44" t="s">
        <v>25</v>
      </c>
    </row>
    <row r="17" spans="1:13" ht="25.5" x14ac:dyDescent="0.2">
      <c r="A17" s="39"/>
      <c r="B17" s="40"/>
      <c r="C17" s="41"/>
      <c r="D17" s="40">
        <v>7</v>
      </c>
      <c r="E17" s="44" t="s">
        <v>25</v>
      </c>
      <c r="F17" s="40"/>
      <c r="G17" s="44"/>
      <c r="H17" s="40">
        <v>7</v>
      </c>
      <c r="I17" s="41" t="s">
        <v>22</v>
      </c>
      <c r="J17" s="40"/>
      <c r="K17" s="44"/>
      <c r="L17" s="40">
        <v>7</v>
      </c>
      <c r="M17" s="44" t="s">
        <v>26</v>
      </c>
    </row>
    <row r="18" spans="1:13" ht="25.5" x14ac:dyDescent="0.2">
      <c r="A18" s="39"/>
      <c r="B18" s="40"/>
      <c r="C18" s="44"/>
      <c r="D18" s="40">
        <v>8</v>
      </c>
      <c r="E18" s="44" t="s">
        <v>27</v>
      </c>
      <c r="F18" s="40"/>
      <c r="G18" s="44"/>
      <c r="H18" s="40">
        <v>8</v>
      </c>
      <c r="I18" s="41" t="s">
        <v>24</v>
      </c>
      <c r="J18" s="40"/>
      <c r="K18" s="44"/>
      <c r="L18" s="40">
        <v>8</v>
      </c>
      <c r="M18" s="45" t="s">
        <v>28</v>
      </c>
    </row>
    <row r="19" spans="1:13" ht="25.5" x14ac:dyDescent="0.2">
      <c r="A19" s="39"/>
      <c r="B19" s="40"/>
      <c r="D19" s="40">
        <v>9</v>
      </c>
      <c r="E19" s="44" t="s">
        <v>29</v>
      </c>
      <c r="F19" s="40"/>
      <c r="G19" s="44"/>
      <c r="H19" s="40">
        <v>9</v>
      </c>
      <c r="I19" s="44" t="s">
        <v>25</v>
      </c>
      <c r="J19" s="40"/>
      <c r="K19" s="44"/>
      <c r="L19" s="40">
        <v>9</v>
      </c>
      <c r="M19" s="45" t="s">
        <v>30</v>
      </c>
    </row>
    <row r="20" spans="1:13" x14ac:dyDescent="0.2">
      <c r="A20" s="39"/>
      <c r="B20" s="40"/>
      <c r="C20" s="44"/>
      <c r="D20" s="40">
        <v>10</v>
      </c>
      <c r="E20" s="44" t="s">
        <v>31</v>
      </c>
      <c r="F20" s="40"/>
      <c r="G20" s="44"/>
      <c r="H20" s="40">
        <v>10</v>
      </c>
      <c r="I20" s="44" t="s">
        <v>27</v>
      </c>
      <c r="J20" s="40"/>
      <c r="K20" s="44"/>
      <c r="L20" s="40">
        <v>10</v>
      </c>
      <c r="M20" s="45" t="s">
        <v>32</v>
      </c>
    </row>
    <row r="21" spans="1:13" x14ac:dyDescent="0.2">
      <c r="A21" s="39"/>
      <c r="B21" s="40"/>
      <c r="C21" s="44"/>
      <c r="D21" s="40">
        <v>11</v>
      </c>
      <c r="E21" s="44" t="s">
        <v>33</v>
      </c>
      <c r="F21" s="40"/>
      <c r="G21" s="44"/>
      <c r="H21" s="40">
        <v>11</v>
      </c>
      <c r="I21" s="44" t="s">
        <v>34</v>
      </c>
      <c r="J21" s="40"/>
      <c r="K21" s="44"/>
      <c r="L21" s="40"/>
      <c r="M21" s="44"/>
    </row>
    <row r="22" spans="1:13" x14ac:dyDescent="0.2">
      <c r="A22" s="39"/>
      <c r="B22" s="40"/>
      <c r="C22" s="44"/>
      <c r="D22" s="40">
        <v>12</v>
      </c>
      <c r="E22" s="44" t="s">
        <v>35</v>
      </c>
      <c r="F22" s="40"/>
      <c r="G22" s="44"/>
      <c r="H22" s="40">
        <v>12</v>
      </c>
      <c r="I22" s="44" t="s">
        <v>33</v>
      </c>
      <c r="J22" s="40"/>
      <c r="K22" s="44"/>
      <c r="L22" s="40"/>
      <c r="M22" s="44"/>
    </row>
    <row r="23" spans="1:13" x14ac:dyDescent="0.2">
      <c r="A23" s="39"/>
      <c r="B23" s="40"/>
      <c r="C23" s="44"/>
      <c r="D23" s="40">
        <v>13</v>
      </c>
      <c r="E23" s="45" t="s">
        <v>36</v>
      </c>
      <c r="F23" s="40"/>
      <c r="G23" s="44"/>
      <c r="H23" s="40">
        <v>13</v>
      </c>
      <c r="I23" s="44" t="s">
        <v>35</v>
      </c>
      <c r="J23" s="40"/>
      <c r="K23" s="44"/>
      <c r="L23" s="40"/>
      <c r="M23" s="44"/>
    </row>
    <row r="24" spans="1:13" ht="25.5" x14ac:dyDescent="0.2">
      <c r="A24" s="39"/>
      <c r="B24" s="40"/>
      <c r="C24" s="44"/>
      <c r="D24" s="40">
        <v>14</v>
      </c>
      <c r="E24" s="45" t="s">
        <v>37</v>
      </c>
      <c r="F24" s="40"/>
      <c r="G24" s="44"/>
      <c r="H24" s="40">
        <v>14</v>
      </c>
      <c r="I24" s="45" t="s">
        <v>38</v>
      </c>
      <c r="J24" s="40"/>
      <c r="K24" s="44"/>
      <c r="L24" s="40"/>
      <c r="M24" s="44"/>
    </row>
    <row r="25" spans="1:13" ht="25.5" x14ac:dyDescent="0.2">
      <c r="A25" s="39"/>
      <c r="B25" s="40"/>
      <c r="C25" s="44"/>
      <c r="D25" s="40">
        <v>15</v>
      </c>
      <c r="E25" s="45" t="s">
        <v>38</v>
      </c>
      <c r="F25" s="40"/>
      <c r="G25" s="44"/>
      <c r="H25" s="40">
        <v>15</v>
      </c>
      <c r="I25" s="45" t="s">
        <v>28</v>
      </c>
      <c r="J25" s="40"/>
      <c r="K25" s="44"/>
      <c r="L25" s="40"/>
      <c r="M25" s="44"/>
    </row>
    <row r="26" spans="1:13" ht="25.5" x14ac:dyDescent="0.2">
      <c r="A26" s="39"/>
      <c r="B26" s="40"/>
      <c r="C26" s="44"/>
      <c r="D26" s="40">
        <v>16</v>
      </c>
      <c r="E26" s="45" t="s">
        <v>39</v>
      </c>
      <c r="F26" s="40"/>
      <c r="G26" s="44"/>
      <c r="H26" s="40">
        <v>16</v>
      </c>
      <c r="I26" s="45" t="s">
        <v>30</v>
      </c>
      <c r="J26" s="40"/>
      <c r="K26" s="44"/>
      <c r="L26" s="40"/>
      <c r="M26" s="44"/>
    </row>
    <row r="27" spans="1:13" ht="38.25" x14ac:dyDescent="0.2">
      <c r="A27" s="39"/>
      <c r="B27" s="40"/>
      <c r="C27" s="44"/>
      <c r="D27" s="40">
        <v>17</v>
      </c>
      <c r="E27" s="45" t="s">
        <v>40</v>
      </c>
      <c r="F27" s="40"/>
      <c r="G27" s="44"/>
      <c r="H27" s="40">
        <v>17</v>
      </c>
      <c r="I27" s="45" t="s">
        <v>41</v>
      </c>
      <c r="J27" s="40"/>
      <c r="K27" s="44"/>
      <c r="L27" s="40"/>
      <c r="M27" s="44"/>
    </row>
    <row r="28" spans="1:13" ht="38.25" x14ac:dyDescent="0.2">
      <c r="A28" s="39"/>
      <c r="B28" s="40"/>
      <c r="C28" s="44"/>
      <c r="D28" s="40">
        <v>18</v>
      </c>
      <c r="E28" s="45" t="s">
        <v>41</v>
      </c>
      <c r="F28" s="40"/>
      <c r="G28" s="44"/>
      <c r="H28" s="40">
        <v>18</v>
      </c>
      <c r="I28" s="45" t="s">
        <v>42</v>
      </c>
      <c r="J28" s="40"/>
      <c r="K28" s="44"/>
      <c r="L28" s="40"/>
      <c r="M28" s="44"/>
    </row>
    <row r="29" spans="1:13" ht="51" x14ac:dyDescent="0.2">
      <c r="A29" s="39"/>
      <c r="B29" s="40"/>
      <c r="C29" s="44"/>
      <c r="D29" s="40">
        <v>19</v>
      </c>
      <c r="E29" s="45" t="s">
        <v>43</v>
      </c>
      <c r="F29" s="40"/>
      <c r="G29" s="44"/>
      <c r="H29" s="40">
        <v>19</v>
      </c>
      <c r="I29" s="45" t="s">
        <v>32</v>
      </c>
      <c r="J29" s="40"/>
      <c r="K29" s="44"/>
      <c r="L29" s="40"/>
      <c r="M29" s="44"/>
    </row>
    <row r="30" spans="1:13" ht="25.5" x14ac:dyDescent="0.2">
      <c r="A30" s="39"/>
      <c r="B30" s="40"/>
      <c r="C30" s="44"/>
      <c r="D30" s="40">
        <v>20</v>
      </c>
      <c r="E30" s="45" t="s">
        <v>42</v>
      </c>
      <c r="F30" s="40"/>
      <c r="G30" s="44"/>
      <c r="H30" s="40">
        <v>20</v>
      </c>
      <c r="I30" s="45" t="s">
        <v>44</v>
      </c>
      <c r="J30" s="40"/>
      <c r="K30" s="44"/>
      <c r="L30" s="40"/>
      <c r="M30" s="44"/>
    </row>
    <row r="31" spans="1:13" x14ac:dyDescent="0.2">
      <c r="A31" s="39"/>
      <c r="B31" s="40"/>
      <c r="C31" s="44"/>
      <c r="D31" s="40">
        <v>21</v>
      </c>
      <c r="E31" s="45" t="s">
        <v>32</v>
      </c>
      <c r="F31" s="40"/>
      <c r="G31" s="44"/>
      <c r="H31" s="40"/>
      <c r="J31" s="40"/>
      <c r="K31" s="44"/>
      <c r="L31" s="40"/>
      <c r="M31" s="44"/>
    </row>
    <row r="32" spans="1:13" x14ac:dyDescent="0.2">
      <c r="A32" s="39"/>
      <c r="B32" s="40"/>
      <c r="C32" s="44"/>
      <c r="D32" s="40">
        <v>22</v>
      </c>
      <c r="E32" s="45" t="s">
        <v>45</v>
      </c>
      <c r="F32" s="40"/>
      <c r="G32" s="44"/>
      <c r="H32" s="40"/>
      <c r="J32" s="40"/>
      <c r="K32" s="44"/>
      <c r="L32" s="40"/>
      <c r="M32" s="45"/>
    </row>
    <row r="33" spans="1:13" x14ac:dyDescent="0.2">
      <c r="A33" s="39"/>
      <c r="B33" s="40"/>
      <c r="C33" s="44"/>
      <c r="D33" s="40">
        <v>23</v>
      </c>
      <c r="E33" s="45" t="s">
        <v>46</v>
      </c>
      <c r="F33" s="40"/>
      <c r="G33" s="44"/>
      <c r="H33" s="40"/>
      <c r="I33" s="45"/>
      <c r="J33" s="40"/>
      <c r="K33" s="44"/>
      <c r="L33" s="40"/>
      <c r="M33" s="45"/>
    </row>
    <row r="34" spans="1:13" x14ac:dyDescent="0.2">
      <c r="A34" s="39"/>
      <c r="B34" s="40"/>
      <c r="C34" s="44"/>
      <c r="D34" s="40">
        <v>24</v>
      </c>
      <c r="E34" s="45" t="s">
        <v>47</v>
      </c>
      <c r="F34" s="40"/>
      <c r="G34" s="44"/>
      <c r="H34" s="40"/>
      <c r="I34" s="45"/>
      <c r="J34" s="40"/>
      <c r="K34" s="44"/>
      <c r="L34" s="40"/>
      <c r="M34" s="44"/>
    </row>
    <row r="35" spans="1:13" x14ac:dyDescent="0.2">
      <c r="A35" s="39"/>
      <c r="B35" s="40"/>
      <c r="C35" s="44"/>
      <c r="D35" s="40">
        <v>25</v>
      </c>
      <c r="E35" s="45" t="s">
        <v>48</v>
      </c>
      <c r="F35" s="40"/>
      <c r="G35" s="44"/>
      <c r="H35" s="40"/>
      <c r="I35" s="45"/>
      <c r="J35" s="40"/>
      <c r="K35" s="44"/>
      <c r="L35" s="40"/>
      <c r="M35" s="44"/>
    </row>
    <row r="36" spans="1:13" x14ac:dyDescent="0.2">
      <c r="A36" s="39"/>
      <c r="B36" s="40"/>
      <c r="C36" s="44"/>
      <c r="D36" s="40">
        <v>26</v>
      </c>
      <c r="E36" s="44" t="s">
        <v>49</v>
      </c>
      <c r="F36" s="40"/>
      <c r="G36" s="44"/>
      <c r="H36" s="40"/>
      <c r="I36" s="45"/>
      <c r="J36" s="40"/>
      <c r="K36" s="44"/>
      <c r="L36" s="40"/>
      <c r="M36" s="44"/>
    </row>
    <row r="37" spans="1:13" x14ac:dyDescent="0.2">
      <c r="A37" s="39"/>
      <c r="B37" s="40"/>
      <c r="C37" s="44"/>
      <c r="D37" s="40">
        <v>27</v>
      </c>
      <c r="E37" s="44" t="s">
        <v>50</v>
      </c>
      <c r="F37" s="40"/>
      <c r="G37" s="44"/>
      <c r="H37" s="40"/>
      <c r="I37" s="45"/>
      <c r="J37" s="40"/>
      <c r="K37" s="44"/>
      <c r="L37" s="40"/>
      <c r="M37" s="44"/>
    </row>
    <row r="38" spans="1:13" x14ac:dyDescent="0.2">
      <c r="A38" s="39"/>
      <c r="B38" s="40"/>
      <c r="C38" s="44"/>
      <c r="D38" s="40"/>
      <c r="E38" s="44"/>
      <c r="F38" s="40"/>
      <c r="G38" s="44"/>
      <c r="H38" s="40"/>
      <c r="I38" s="45"/>
      <c r="J38" s="40"/>
      <c r="K38" s="44"/>
      <c r="L38" s="40"/>
      <c r="M38" s="44"/>
    </row>
    <row r="39" spans="1:13" x14ac:dyDescent="0.2">
      <c r="A39" s="39"/>
      <c r="B39" s="40"/>
      <c r="C39" s="44"/>
      <c r="D39" s="40"/>
      <c r="E39" s="44"/>
      <c r="F39" s="40"/>
      <c r="G39" s="44"/>
      <c r="H39" s="40"/>
      <c r="I39" s="45"/>
      <c r="J39" s="40"/>
      <c r="K39" s="44"/>
      <c r="L39" s="40"/>
      <c r="M39" s="44"/>
    </row>
    <row r="40" spans="1:13" x14ac:dyDescent="0.2">
      <c r="A40" s="39"/>
      <c r="B40" s="40"/>
      <c r="C40" s="44"/>
      <c r="D40" s="40"/>
      <c r="E40" s="44"/>
      <c r="F40" s="40"/>
      <c r="G40" s="44"/>
      <c r="H40" s="40"/>
      <c r="I40" s="45"/>
      <c r="J40" s="40"/>
      <c r="K40" s="44"/>
      <c r="L40" s="40"/>
      <c r="M40" s="44"/>
    </row>
    <row r="41" spans="1:13" x14ac:dyDescent="0.2">
      <c r="A41" s="39"/>
      <c r="B41" s="40"/>
      <c r="C41" s="44"/>
      <c r="D41" s="40"/>
      <c r="E41" s="44"/>
      <c r="F41" s="40"/>
      <c r="G41" s="44"/>
      <c r="H41" s="40"/>
      <c r="I41" s="45"/>
      <c r="J41" s="40"/>
      <c r="K41" s="44"/>
      <c r="L41" s="40"/>
      <c r="M41" s="44"/>
    </row>
    <row r="42" spans="1:13" x14ac:dyDescent="0.2">
      <c r="A42" s="39"/>
      <c r="B42" s="40"/>
      <c r="C42" s="44"/>
      <c r="D42" s="40"/>
      <c r="E42" s="44"/>
      <c r="F42" s="40"/>
      <c r="G42" s="44"/>
      <c r="H42" s="40"/>
      <c r="I42" s="45"/>
      <c r="J42" s="40"/>
      <c r="K42" s="44"/>
      <c r="L42" s="40"/>
      <c r="M42" s="44"/>
    </row>
    <row r="43" spans="1:13" x14ac:dyDescent="0.2">
      <c r="A43" s="36" t="s">
        <v>51</v>
      </c>
      <c r="B43" s="37"/>
      <c r="C43" s="38"/>
      <c r="D43" s="37"/>
      <c r="E43" s="38"/>
      <c r="F43" s="37"/>
      <c r="G43" s="38"/>
      <c r="H43" s="37"/>
      <c r="I43" s="38"/>
      <c r="J43" s="37"/>
      <c r="K43" s="38"/>
      <c r="L43" s="37"/>
      <c r="M43" s="38"/>
    </row>
    <row r="44" spans="1:13" x14ac:dyDescent="0.2">
      <c r="A44" s="44"/>
      <c r="B44" s="40"/>
      <c r="C44" s="41"/>
      <c r="D44" s="40">
        <v>1</v>
      </c>
      <c r="E44" s="41" t="s">
        <v>52</v>
      </c>
      <c r="F44" s="40"/>
      <c r="G44" s="46"/>
      <c r="H44" s="40"/>
      <c r="I44" s="41"/>
      <c r="J44" s="40"/>
      <c r="K44" s="47"/>
      <c r="L44" s="40"/>
      <c r="M44" s="41"/>
    </row>
    <row r="45" spans="1:13" x14ac:dyDescent="0.2">
      <c r="A45" s="44"/>
      <c r="B45" s="40"/>
      <c r="C45" s="41"/>
      <c r="D45" s="40">
        <v>2</v>
      </c>
      <c r="E45" s="41" t="s">
        <v>53</v>
      </c>
      <c r="F45" s="40"/>
      <c r="G45" s="46"/>
      <c r="H45" s="40"/>
      <c r="I45" s="41"/>
      <c r="J45" s="40"/>
      <c r="K45" s="47"/>
      <c r="L45" s="40"/>
      <c r="M45" s="41"/>
    </row>
    <row r="46" spans="1:13" x14ac:dyDescent="0.2">
      <c r="A46" s="44"/>
      <c r="B46" s="40"/>
      <c r="C46" s="41"/>
      <c r="D46" s="40">
        <v>3</v>
      </c>
      <c r="E46" s="41" t="s">
        <v>54</v>
      </c>
      <c r="F46" s="40"/>
      <c r="G46" s="46"/>
      <c r="H46" s="40"/>
      <c r="I46" s="41"/>
      <c r="J46" s="40"/>
      <c r="K46" s="47"/>
      <c r="L46" s="40"/>
      <c r="M46" s="41"/>
    </row>
    <row r="47" spans="1:13" x14ac:dyDescent="0.2">
      <c r="A47" s="44"/>
      <c r="B47" s="40"/>
      <c r="C47" s="41"/>
      <c r="D47" s="40">
        <v>4</v>
      </c>
      <c r="E47" s="41" t="s">
        <v>55</v>
      </c>
      <c r="F47" s="40"/>
      <c r="G47" s="46"/>
      <c r="H47" s="40"/>
      <c r="I47" s="41"/>
      <c r="J47" s="40"/>
      <c r="K47" s="47"/>
      <c r="L47" s="40"/>
      <c r="M47" s="41"/>
    </row>
    <row r="48" spans="1:13" x14ac:dyDescent="0.2">
      <c r="A48" s="44"/>
      <c r="B48" s="40"/>
      <c r="C48" s="41"/>
      <c r="D48" s="40">
        <v>5</v>
      </c>
      <c r="E48" s="41" t="s">
        <v>56</v>
      </c>
      <c r="F48" s="40"/>
      <c r="G48" s="46"/>
      <c r="H48" s="40"/>
      <c r="I48" s="41"/>
      <c r="J48" s="40"/>
      <c r="K48" s="47"/>
      <c r="L48" s="40"/>
      <c r="M48" s="41"/>
    </row>
    <row r="49" spans="1:13" x14ac:dyDescent="0.2">
      <c r="A49" s="44"/>
      <c r="B49" s="40"/>
      <c r="C49" s="41"/>
      <c r="D49" s="40">
        <v>6</v>
      </c>
      <c r="E49" s="41" t="s">
        <v>57</v>
      </c>
      <c r="F49" s="40"/>
      <c r="G49" s="46"/>
      <c r="H49" s="40"/>
      <c r="I49" s="41"/>
      <c r="J49" s="40"/>
      <c r="K49" s="47"/>
      <c r="L49" s="40"/>
      <c r="M49" s="41"/>
    </row>
    <row r="50" spans="1:13" x14ac:dyDescent="0.2">
      <c r="A50" s="44"/>
      <c r="B50" s="40"/>
      <c r="C50" s="41"/>
      <c r="D50" s="40">
        <v>7</v>
      </c>
      <c r="E50" s="41" t="s">
        <v>58</v>
      </c>
      <c r="F50" s="40"/>
      <c r="G50" s="46"/>
      <c r="H50" s="40"/>
      <c r="I50" s="41"/>
      <c r="J50" s="40"/>
      <c r="K50" s="47"/>
      <c r="L50" s="40"/>
      <c r="M50" s="41"/>
    </row>
    <row r="51" spans="1:13" s="49" customFormat="1" x14ac:dyDescent="0.2">
      <c r="A51" s="44"/>
      <c r="B51" s="40"/>
      <c r="C51" s="41"/>
      <c r="D51" s="40">
        <v>8</v>
      </c>
      <c r="E51" s="48" t="s">
        <v>59</v>
      </c>
      <c r="F51" s="40"/>
      <c r="G51" s="41"/>
      <c r="H51" s="40"/>
      <c r="I51" s="41"/>
      <c r="J51" s="40"/>
      <c r="K51" s="41"/>
      <c r="L51" s="40"/>
      <c r="M51" s="41"/>
    </row>
    <row r="52" spans="1:13" s="49" customFormat="1" x14ac:dyDescent="0.2">
      <c r="A52" s="44"/>
      <c r="B52" s="40"/>
      <c r="C52" s="41"/>
      <c r="D52" s="40"/>
      <c r="E52" s="48"/>
      <c r="F52" s="40"/>
      <c r="G52" s="41"/>
      <c r="H52" s="40"/>
      <c r="I52" s="41"/>
      <c r="J52" s="40"/>
      <c r="K52" s="41"/>
      <c r="L52" s="40"/>
      <c r="M52" s="41"/>
    </row>
    <row r="53" spans="1:13" x14ac:dyDescent="0.2">
      <c r="A53" s="36" t="s">
        <v>60</v>
      </c>
      <c r="B53" s="37"/>
      <c r="C53" s="38"/>
      <c r="D53" s="37"/>
      <c r="E53" s="38"/>
      <c r="F53" s="37"/>
      <c r="G53" s="38"/>
      <c r="H53" s="37"/>
      <c r="I53" s="38"/>
      <c r="J53" s="37"/>
      <c r="K53" s="38"/>
      <c r="L53" s="37"/>
      <c r="M53" s="38"/>
    </row>
    <row r="54" spans="1:13" x14ac:dyDescent="0.2">
      <c r="A54" s="44"/>
      <c r="B54" s="40"/>
      <c r="C54" s="41"/>
      <c r="D54" s="40">
        <v>1</v>
      </c>
      <c r="E54" s="41" t="s">
        <v>61</v>
      </c>
      <c r="F54" s="40"/>
      <c r="G54" s="46"/>
      <c r="H54" s="40"/>
      <c r="I54" s="41"/>
      <c r="J54" s="40"/>
      <c r="K54" s="47"/>
      <c r="L54" s="40"/>
      <c r="M54" s="41"/>
    </row>
    <row r="55" spans="1:13" x14ac:dyDescent="0.2">
      <c r="A55" s="44"/>
      <c r="B55" s="40"/>
      <c r="C55" s="44"/>
      <c r="D55" s="40">
        <v>2</v>
      </c>
      <c r="E55" s="44" t="s">
        <v>62</v>
      </c>
      <c r="F55" s="40"/>
      <c r="G55" s="46"/>
      <c r="H55" s="40"/>
      <c r="I55" s="44"/>
      <c r="J55" s="40"/>
      <c r="K55" s="46"/>
      <c r="L55" s="40"/>
      <c r="M55" s="44"/>
    </row>
    <row r="56" spans="1:13" x14ac:dyDescent="0.2">
      <c r="A56" s="44"/>
      <c r="B56" s="40"/>
      <c r="C56" s="44"/>
      <c r="D56" s="40">
        <v>3</v>
      </c>
      <c r="E56" s="44" t="s">
        <v>63</v>
      </c>
      <c r="F56" s="40"/>
      <c r="G56" s="46"/>
      <c r="H56" s="40"/>
      <c r="I56" s="44"/>
      <c r="J56" s="40"/>
      <c r="K56" s="46"/>
      <c r="L56" s="40"/>
      <c r="M56" s="44"/>
    </row>
    <row r="57" spans="1:13" x14ac:dyDescent="0.2">
      <c r="A57" s="44"/>
      <c r="B57" s="40"/>
      <c r="C57" s="44"/>
      <c r="D57" s="40">
        <v>4</v>
      </c>
      <c r="E57" s="41" t="s">
        <v>64</v>
      </c>
      <c r="F57" s="40"/>
      <c r="G57" s="46"/>
      <c r="H57" s="40"/>
      <c r="I57" s="44"/>
      <c r="J57" s="40"/>
      <c r="K57" s="46"/>
      <c r="L57" s="40"/>
      <c r="M57" s="44"/>
    </row>
    <row r="58" spans="1:13" x14ac:dyDescent="0.2">
      <c r="A58" s="44"/>
      <c r="B58" s="40"/>
      <c r="C58" s="44"/>
      <c r="D58" s="40">
        <v>5</v>
      </c>
      <c r="E58" s="41" t="s">
        <v>65</v>
      </c>
      <c r="F58" s="40"/>
      <c r="G58" s="46"/>
      <c r="H58" s="40"/>
      <c r="I58" s="44"/>
      <c r="J58" s="40"/>
      <c r="K58" s="46"/>
      <c r="L58" s="40"/>
      <c r="M58" s="44"/>
    </row>
    <row r="59" spans="1:13" x14ac:dyDescent="0.2">
      <c r="A59" s="44"/>
      <c r="B59" s="40"/>
      <c r="C59" s="44"/>
      <c r="D59" s="40">
        <v>6</v>
      </c>
      <c r="E59" s="41" t="s">
        <v>66</v>
      </c>
      <c r="F59" s="40"/>
      <c r="G59" s="46"/>
      <c r="H59" s="40"/>
      <c r="I59" s="44"/>
      <c r="J59" s="40"/>
      <c r="K59" s="46"/>
      <c r="L59" s="40"/>
      <c r="M59" s="44"/>
    </row>
    <row r="60" spans="1:13" x14ac:dyDescent="0.2">
      <c r="A60" s="44"/>
      <c r="B60" s="40"/>
      <c r="C60" s="44"/>
      <c r="D60" s="40">
        <v>7</v>
      </c>
      <c r="E60" s="41" t="s">
        <v>67</v>
      </c>
      <c r="F60" s="40"/>
      <c r="G60" s="46"/>
      <c r="H60" s="40"/>
      <c r="I60" s="44"/>
      <c r="J60" s="40"/>
      <c r="K60" s="46"/>
      <c r="L60" s="40"/>
      <c r="M60" s="44"/>
    </row>
    <row r="61" spans="1:13" x14ac:dyDescent="0.2">
      <c r="A61" s="44"/>
      <c r="B61" s="40"/>
      <c r="C61" s="44"/>
      <c r="D61" s="40">
        <v>8</v>
      </c>
      <c r="E61" s="41" t="s">
        <v>68</v>
      </c>
      <c r="F61" s="40"/>
      <c r="G61" s="46"/>
      <c r="H61" s="40"/>
      <c r="I61" s="44"/>
      <c r="J61" s="40"/>
      <c r="K61" s="46"/>
      <c r="L61" s="40"/>
      <c r="M61" s="44"/>
    </row>
    <row r="62" spans="1:13" x14ac:dyDescent="0.2">
      <c r="A62" s="44"/>
      <c r="B62" s="40"/>
      <c r="C62" s="44"/>
      <c r="D62" s="40">
        <v>9</v>
      </c>
      <c r="E62" s="41" t="s">
        <v>69</v>
      </c>
      <c r="F62" s="40"/>
      <c r="G62" s="46"/>
      <c r="H62" s="40"/>
      <c r="I62" s="44"/>
      <c r="J62" s="40"/>
      <c r="K62" s="46"/>
      <c r="L62" s="40"/>
      <c r="M62" s="44"/>
    </row>
    <row r="63" spans="1:13" x14ac:dyDescent="0.2">
      <c r="A63" s="44"/>
      <c r="B63" s="40"/>
      <c r="C63" s="44"/>
      <c r="D63" s="40">
        <v>10</v>
      </c>
      <c r="E63" s="41" t="s">
        <v>70</v>
      </c>
      <c r="F63" s="40"/>
      <c r="G63" s="46"/>
      <c r="H63" s="40"/>
      <c r="I63" s="44"/>
      <c r="J63" s="40"/>
      <c r="K63" s="46"/>
      <c r="L63" s="40"/>
      <c r="M63" s="44"/>
    </row>
    <row r="64" spans="1:13" x14ac:dyDescent="0.2">
      <c r="A64" s="44"/>
      <c r="B64" s="40"/>
      <c r="C64" s="44"/>
      <c r="D64" s="40">
        <v>11</v>
      </c>
      <c r="E64" s="41" t="s">
        <v>71</v>
      </c>
      <c r="F64" s="40"/>
      <c r="G64" s="46"/>
      <c r="H64" s="40"/>
      <c r="I64" s="44"/>
      <c r="J64" s="40"/>
      <c r="K64" s="46"/>
      <c r="L64" s="40"/>
      <c r="M64" s="44"/>
    </row>
    <row r="65" spans="1:13" x14ac:dyDescent="0.2">
      <c r="A65" s="44"/>
      <c r="B65" s="40"/>
      <c r="C65" s="44"/>
      <c r="D65" s="40">
        <v>12</v>
      </c>
      <c r="E65" s="44" t="s">
        <v>72</v>
      </c>
      <c r="F65" s="40"/>
      <c r="G65" s="46"/>
      <c r="H65" s="40"/>
      <c r="I65" s="44"/>
      <c r="J65" s="40"/>
      <c r="K65" s="46"/>
      <c r="L65" s="40"/>
      <c r="M65" s="44"/>
    </row>
    <row r="66" spans="1:13" x14ac:dyDescent="0.2">
      <c r="A66" s="44"/>
      <c r="B66" s="40"/>
      <c r="C66" s="44"/>
      <c r="D66" s="40">
        <v>13</v>
      </c>
      <c r="E66" s="41" t="s">
        <v>73</v>
      </c>
      <c r="F66" s="40"/>
      <c r="G66" s="46"/>
      <c r="H66" s="40"/>
      <c r="I66" s="44"/>
      <c r="J66" s="40"/>
      <c r="K66" s="46"/>
      <c r="L66" s="40"/>
      <c r="M66" s="44"/>
    </row>
    <row r="67" spans="1:13" x14ac:dyDescent="0.2">
      <c r="A67" s="44"/>
      <c r="B67" s="40"/>
      <c r="C67" s="41"/>
      <c r="D67" s="40">
        <v>14</v>
      </c>
      <c r="E67" s="50" t="s">
        <v>74</v>
      </c>
      <c r="F67" s="40"/>
      <c r="G67" s="47"/>
      <c r="H67" s="40"/>
      <c r="I67" s="41"/>
      <c r="J67" s="40"/>
      <c r="K67" s="47"/>
      <c r="L67" s="40"/>
      <c r="M67" s="41"/>
    </row>
    <row r="68" spans="1:13" x14ac:dyDescent="0.2">
      <c r="A68" s="44"/>
      <c r="B68" s="40"/>
      <c r="C68" s="41"/>
      <c r="D68" s="40">
        <v>15</v>
      </c>
      <c r="E68" s="50" t="s">
        <v>75</v>
      </c>
      <c r="F68" s="40"/>
      <c r="G68" s="41"/>
      <c r="H68" s="40"/>
      <c r="I68" s="41"/>
      <c r="J68" s="40"/>
      <c r="K68" s="41"/>
      <c r="L68" s="40"/>
      <c r="M68" s="41"/>
    </row>
    <row r="69" spans="1:13" x14ac:dyDescent="0.2">
      <c r="A69" s="44"/>
      <c r="B69" s="40"/>
      <c r="C69" s="44"/>
      <c r="D69" s="40">
        <v>16</v>
      </c>
      <c r="E69" s="50" t="s">
        <v>76</v>
      </c>
      <c r="F69" s="40"/>
      <c r="G69" s="44"/>
      <c r="H69" s="40"/>
      <c r="I69" s="44"/>
      <c r="J69" s="40"/>
      <c r="K69" s="44"/>
      <c r="L69" s="40"/>
      <c r="M69" s="44"/>
    </row>
    <row r="70" spans="1:13" s="49" customFormat="1" x14ac:dyDescent="0.2">
      <c r="A70" s="44"/>
      <c r="B70" s="40"/>
      <c r="C70" s="41"/>
      <c r="D70" s="40">
        <v>17</v>
      </c>
      <c r="E70" s="50" t="s">
        <v>77</v>
      </c>
      <c r="F70" s="40"/>
      <c r="G70" s="41"/>
      <c r="H70" s="40"/>
      <c r="I70" s="41"/>
      <c r="J70" s="40"/>
      <c r="K70" s="41"/>
      <c r="L70" s="40"/>
      <c r="M70" s="41"/>
    </row>
    <row r="71" spans="1:13" s="49" customFormat="1" x14ac:dyDescent="0.2">
      <c r="A71" s="44"/>
      <c r="B71" s="40"/>
      <c r="C71" s="41"/>
      <c r="D71" s="40">
        <v>18</v>
      </c>
      <c r="E71" s="41" t="s">
        <v>78</v>
      </c>
      <c r="F71" s="40"/>
      <c r="G71" s="41"/>
      <c r="H71" s="40"/>
      <c r="I71" s="41"/>
      <c r="J71" s="40"/>
      <c r="K71" s="41"/>
      <c r="L71" s="40"/>
      <c r="M71" s="41"/>
    </row>
    <row r="72" spans="1:13" s="49" customFormat="1" x14ac:dyDescent="0.2">
      <c r="A72" s="44"/>
      <c r="B72" s="40"/>
      <c r="C72" s="41"/>
      <c r="D72" s="40">
        <v>19</v>
      </c>
      <c r="E72" s="48" t="s">
        <v>79</v>
      </c>
      <c r="F72" s="40"/>
      <c r="G72" s="41"/>
      <c r="H72" s="40"/>
      <c r="I72" s="41"/>
      <c r="J72" s="40"/>
      <c r="K72" s="41"/>
      <c r="L72" s="40"/>
      <c r="M72" s="41"/>
    </row>
    <row r="73" spans="1:13" s="49" customFormat="1" x14ac:dyDescent="0.2">
      <c r="A73" s="44"/>
      <c r="B73" s="40"/>
      <c r="C73" s="41"/>
      <c r="D73" s="40">
        <v>20</v>
      </c>
      <c r="E73" s="48" t="s">
        <v>80</v>
      </c>
      <c r="F73" s="40"/>
      <c r="G73" s="41"/>
      <c r="H73" s="40"/>
      <c r="I73" s="41"/>
      <c r="J73" s="40"/>
      <c r="K73" s="41"/>
      <c r="L73" s="40"/>
      <c r="M73" s="41"/>
    </row>
    <row r="74" spans="1:13" s="49" customFormat="1" x14ac:dyDescent="0.2">
      <c r="A74" s="44"/>
      <c r="B74" s="40"/>
      <c r="C74" s="41"/>
      <c r="D74" s="40">
        <v>21</v>
      </c>
      <c r="E74" s="48" t="s">
        <v>81</v>
      </c>
      <c r="F74" s="40"/>
      <c r="G74" s="41"/>
      <c r="H74" s="40"/>
      <c r="I74" s="41"/>
      <c r="J74" s="40"/>
      <c r="K74" s="41"/>
      <c r="L74" s="40"/>
      <c r="M74" s="41"/>
    </row>
    <row r="75" spans="1:13" s="49" customFormat="1" x14ac:dyDescent="0.2">
      <c r="A75" s="44"/>
      <c r="B75" s="40"/>
      <c r="C75" s="41"/>
      <c r="D75" s="40">
        <v>22</v>
      </c>
      <c r="E75" s="48" t="s">
        <v>82</v>
      </c>
      <c r="F75" s="40"/>
      <c r="G75" s="41"/>
      <c r="H75" s="40"/>
      <c r="I75" s="41"/>
      <c r="J75" s="40"/>
      <c r="K75" s="41"/>
      <c r="L75" s="40"/>
      <c r="M75" s="41"/>
    </row>
    <row r="76" spans="1:13" s="49" customFormat="1" x14ac:dyDescent="0.2">
      <c r="A76" s="44"/>
      <c r="B76" s="40"/>
      <c r="C76" s="41"/>
      <c r="D76" s="40">
        <v>23</v>
      </c>
      <c r="E76" s="48" t="s">
        <v>83</v>
      </c>
      <c r="F76" s="40"/>
      <c r="G76" s="41"/>
      <c r="H76" s="40"/>
      <c r="I76" s="41"/>
      <c r="J76" s="40"/>
      <c r="K76" s="41"/>
      <c r="L76" s="40"/>
      <c r="M76" s="41"/>
    </row>
    <row r="77" spans="1:13" s="49" customFormat="1" x14ac:dyDescent="0.2">
      <c r="A77" s="44"/>
      <c r="B77" s="40"/>
      <c r="C77" s="41"/>
      <c r="D77" s="40">
        <v>24</v>
      </c>
      <c r="E77" s="48" t="s">
        <v>84</v>
      </c>
      <c r="F77" s="40"/>
      <c r="G77" s="41"/>
      <c r="H77" s="40"/>
      <c r="I77" s="41"/>
      <c r="J77" s="40"/>
      <c r="K77" s="41"/>
      <c r="L77" s="40"/>
      <c r="M77" s="41"/>
    </row>
    <row r="78" spans="1:13" s="49" customFormat="1" x14ac:dyDescent="0.2">
      <c r="A78" s="44"/>
      <c r="B78" s="40"/>
      <c r="C78" s="41"/>
      <c r="D78" s="40">
        <v>25</v>
      </c>
      <c r="E78" s="48" t="s">
        <v>85</v>
      </c>
      <c r="F78" s="40"/>
      <c r="G78" s="41"/>
      <c r="H78" s="40"/>
      <c r="I78" s="41"/>
      <c r="J78" s="40"/>
      <c r="K78" s="41"/>
      <c r="L78" s="40"/>
      <c r="M78" s="41"/>
    </row>
    <row r="79" spans="1:13" s="49" customFormat="1" x14ac:dyDescent="0.2">
      <c r="A79" s="44"/>
      <c r="B79" s="40"/>
      <c r="C79" s="41"/>
      <c r="D79" s="40">
        <v>26</v>
      </c>
      <c r="E79" s="48" t="s">
        <v>86</v>
      </c>
      <c r="F79" s="40"/>
      <c r="G79" s="41"/>
      <c r="H79" s="40"/>
      <c r="I79" s="41"/>
      <c r="J79" s="40"/>
      <c r="K79" s="41"/>
      <c r="L79" s="40"/>
      <c r="M79" s="41"/>
    </row>
    <row r="80" spans="1:13" s="49" customFormat="1" x14ac:dyDescent="0.2">
      <c r="A80" s="44"/>
      <c r="B80" s="40"/>
      <c r="C80" s="41"/>
      <c r="D80" s="40">
        <v>27</v>
      </c>
      <c r="E80" s="51" t="s">
        <v>87</v>
      </c>
      <c r="F80" s="40"/>
      <c r="G80" s="41"/>
      <c r="H80" s="40"/>
      <c r="I80" s="41"/>
      <c r="J80" s="40"/>
      <c r="K80" s="41"/>
      <c r="L80" s="40"/>
      <c r="M80" s="41"/>
    </row>
    <row r="81" spans="1:13" s="19" customFormat="1" ht="15.75" customHeight="1" x14ac:dyDescent="0.25">
      <c r="A81" s="44"/>
      <c r="B81" s="40"/>
      <c r="C81" s="41"/>
      <c r="D81" s="40">
        <v>28</v>
      </c>
      <c r="E81" s="44" t="s">
        <v>88</v>
      </c>
      <c r="F81" s="40"/>
      <c r="G81" s="41"/>
      <c r="H81" s="40"/>
      <c r="I81" s="41"/>
      <c r="J81" s="40"/>
      <c r="K81" s="41"/>
      <c r="L81" s="40"/>
      <c r="M81" s="41"/>
    </row>
    <row r="82" spans="1:13" s="49" customFormat="1" x14ac:dyDescent="0.2">
      <c r="A82" s="44"/>
      <c r="B82" s="40"/>
      <c r="C82" s="41"/>
      <c r="D82" s="40">
        <v>29</v>
      </c>
      <c r="E82" s="48" t="s">
        <v>89</v>
      </c>
      <c r="F82" s="40"/>
      <c r="G82" s="41"/>
      <c r="H82" s="40"/>
      <c r="I82" s="41"/>
      <c r="J82" s="40"/>
      <c r="K82" s="41"/>
      <c r="L82" s="40"/>
      <c r="M82" s="41"/>
    </row>
    <row r="83" spans="1:13" s="49" customFormat="1" x14ac:dyDescent="0.2">
      <c r="A83" s="44"/>
      <c r="B83" s="40"/>
      <c r="C83" s="41"/>
      <c r="D83" s="40">
        <v>30</v>
      </c>
      <c r="E83" s="48" t="s">
        <v>90</v>
      </c>
      <c r="F83" s="40"/>
      <c r="G83" s="41"/>
      <c r="H83" s="40"/>
      <c r="I83" s="41"/>
      <c r="J83" s="40"/>
      <c r="K83" s="41"/>
      <c r="L83" s="40"/>
      <c r="M83" s="41"/>
    </row>
    <row r="84" spans="1:13" s="49" customFormat="1" x14ac:dyDescent="0.2">
      <c r="A84" s="44"/>
      <c r="B84" s="40"/>
      <c r="C84" s="41"/>
      <c r="D84" s="40">
        <v>31</v>
      </c>
      <c r="E84" s="48" t="s">
        <v>91</v>
      </c>
      <c r="F84" s="40"/>
      <c r="G84" s="41"/>
      <c r="H84" s="40"/>
      <c r="I84" s="41"/>
      <c r="J84" s="40"/>
      <c r="K84" s="41"/>
      <c r="L84" s="40"/>
      <c r="M84" s="41"/>
    </row>
    <row r="85" spans="1:13" x14ac:dyDescent="0.2">
      <c r="A85" s="44"/>
      <c r="B85" s="40"/>
      <c r="C85" s="44"/>
      <c r="D85" s="40"/>
      <c r="E85" s="44"/>
      <c r="F85" s="40"/>
      <c r="G85" s="44"/>
      <c r="H85" s="40"/>
      <c r="I85" s="44"/>
      <c r="J85" s="40"/>
      <c r="K85" s="44"/>
      <c r="L85" s="40"/>
      <c r="M85" s="44"/>
    </row>
    <row r="86" spans="1:13" x14ac:dyDescent="0.2">
      <c r="A86" s="36" t="s">
        <v>92</v>
      </c>
      <c r="B86" s="37"/>
      <c r="C86" s="38"/>
      <c r="D86" s="37"/>
      <c r="E86" s="38"/>
      <c r="F86" s="37"/>
      <c r="G86" s="38"/>
      <c r="H86" s="37"/>
      <c r="I86" s="38"/>
      <c r="J86" s="37"/>
      <c r="K86" s="38"/>
      <c r="L86" s="37"/>
      <c r="M86" s="38"/>
    </row>
    <row r="87" spans="1:13" ht="25.5" x14ac:dyDescent="0.2">
      <c r="A87" s="44"/>
      <c r="B87" s="40">
        <v>1</v>
      </c>
      <c r="C87" s="41" t="s">
        <v>93</v>
      </c>
      <c r="D87" s="40">
        <v>1</v>
      </c>
      <c r="E87" s="41" t="s">
        <v>94</v>
      </c>
      <c r="F87" s="40"/>
      <c r="G87" s="41"/>
      <c r="H87" s="40"/>
      <c r="I87" s="41"/>
      <c r="J87" s="40"/>
      <c r="K87" s="41"/>
      <c r="L87" s="40"/>
      <c r="M87" s="41"/>
    </row>
    <row r="88" spans="1:13" ht="25.5" x14ac:dyDescent="0.2">
      <c r="A88" s="44"/>
      <c r="B88" s="40">
        <v>2</v>
      </c>
      <c r="C88" s="44" t="s">
        <v>95</v>
      </c>
      <c r="D88" s="40">
        <v>2</v>
      </c>
      <c r="E88" s="41" t="s">
        <v>96</v>
      </c>
      <c r="F88" s="40"/>
      <c r="G88" s="44"/>
      <c r="H88" s="40"/>
      <c r="I88" s="44"/>
      <c r="J88" s="40"/>
      <c r="K88" s="44"/>
      <c r="L88" s="40"/>
      <c r="M88" s="44"/>
    </row>
    <row r="89" spans="1:13" ht="25.5" x14ac:dyDescent="0.2">
      <c r="A89" s="44"/>
      <c r="B89" s="40"/>
      <c r="C89" s="41"/>
      <c r="D89" s="40">
        <v>3</v>
      </c>
      <c r="E89" s="41" t="s">
        <v>97</v>
      </c>
      <c r="F89" s="40"/>
      <c r="G89" s="41"/>
      <c r="H89" s="40"/>
      <c r="I89" s="41"/>
      <c r="J89" s="40"/>
      <c r="K89" s="41"/>
      <c r="L89" s="40"/>
      <c r="M89" s="41"/>
    </row>
    <row r="90" spans="1:13" ht="25.5" x14ac:dyDescent="0.2">
      <c r="A90" s="44"/>
      <c r="B90" s="40"/>
      <c r="C90" s="41"/>
      <c r="D90" s="40">
        <v>4</v>
      </c>
      <c r="E90" s="41" t="s">
        <v>98</v>
      </c>
      <c r="F90" s="40"/>
      <c r="G90" s="41"/>
      <c r="H90" s="40"/>
      <c r="I90" s="41"/>
      <c r="J90" s="40"/>
      <c r="K90" s="41"/>
      <c r="L90" s="40"/>
      <c r="M90" s="41"/>
    </row>
    <row r="91" spans="1:13" ht="38.25" x14ac:dyDescent="0.2">
      <c r="A91" s="44"/>
      <c r="B91" s="40"/>
      <c r="C91" s="41"/>
      <c r="D91" s="40">
        <v>5</v>
      </c>
      <c r="E91" s="45" t="s">
        <v>99</v>
      </c>
      <c r="F91" s="40"/>
      <c r="G91" s="41"/>
      <c r="H91" s="40"/>
      <c r="I91" s="41"/>
      <c r="J91" s="40"/>
      <c r="K91" s="41"/>
      <c r="L91" s="40"/>
      <c r="M91" s="41"/>
    </row>
    <row r="92" spans="1:13" x14ac:dyDescent="0.2">
      <c r="A92" s="44"/>
      <c r="B92" s="40"/>
      <c r="C92" s="41"/>
      <c r="D92" s="40">
        <v>6</v>
      </c>
      <c r="E92" s="45" t="s">
        <v>100</v>
      </c>
      <c r="F92" s="40"/>
      <c r="G92" s="41"/>
      <c r="H92" s="40"/>
      <c r="I92" s="41"/>
      <c r="J92" s="40"/>
      <c r="K92" s="41"/>
      <c r="L92" s="40"/>
      <c r="M92" s="41"/>
    </row>
    <row r="93" spans="1:13" ht="25.5" x14ac:dyDescent="0.2">
      <c r="A93" s="44"/>
      <c r="B93" s="40"/>
      <c r="C93" s="41"/>
      <c r="D93" s="40">
        <v>7</v>
      </c>
      <c r="E93" s="45" t="s">
        <v>101</v>
      </c>
      <c r="F93" s="40"/>
      <c r="G93" s="41"/>
      <c r="H93" s="40"/>
      <c r="I93" s="41"/>
      <c r="J93" s="40"/>
      <c r="K93" s="41"/>
      <c r="L93" s="40"/>
      <c r="M93" s="41"/>
    </row>
    <row r="94" spans="1:13" x14ac:dyDescent="0.2">
      <c r="A94" s="44"/>
      <c r="B94" s="40"/>
      <c r="C94" s="44"/>
      <c r="D94" s="40"/>
      <c r="E94" s="44"/>
      <c r="F94" s="40"/>
      <c r="G94" s="44"/>
      <c r="H94" s="40"/>
      <c r="I94" s="44"/>
      <c r="J94" s="40"/>
      <c r="K94" s="44"/>
      <c r="L94" s="40"/>
      <c r="M94" s="44"/>
    </row>
    <row r="95" spans="1:13" x14ac:dyDescent="0.2">
      <c r="A95" s="36" t="s">
        <v>102</v>
      </c>
      <c r="B95" s="37"/>
      <c r="C95" s="38"/>
      <c r="D95" s="37"/>
      <c r="E95" s="38"/>
      <c r="F95" s="37"/>
      <c r="G95" s="38"/>
      <c r="H95" s="37"/>
      <c r="I95" s="38"/>
      <c r="J95" s="37"/>
      <c r="K95" s="38"/>
      <c r="L95" s="37"/>
      <c r="M95" s="38"/>
    </row>
    <row r="96" spans="1:13" ht="25.5" x14ac:dyDescent="0.2">
      <c r="A96" s="44"/>
      <c r="B96" s="40">
        <v>1</v>
      </c>
      <c r="C96" s="41" t="s">
        <v>103</v>
      </c>
      <c r="D96" s="40">
        <v>1</v>
      </c>
      <c r="E96" s="41" t="s">
        <v>104</v>
      </c>
      <c r="F96" s="40">
        <v>1</v>
      </c>
      <c r="G96" s="46" t="s">
        <v>105</v>
      </c>
      <c r="H96" s="40">
        <v>1</v>
      </c>
      <c r="I96" s="41" t="s">
        <v>106</v>
      </c>
      <c r="J96" s="40">
        <v>1</v>
      </c>
      <c r="K96" s="46" t="s">
        <v>105</v>
      </c>
      <c r="L96" s="40"/>
      <c r="M96" s="41"/>
    </row>
    <row r="97" spans="1:13" ht="25.5" x14ac:dyDescent="0.2">
      <c r="A97" s="44"/>
      <c r="B97" s="40">
        <v>2</v>
      </c>
      <c r="C97" s="44" t="s">
        <v>107</v>
      </c>
      <c r="D97" s="40">
        <v>2</v>
      </c>
      <c r="E97" s="44" t="s">
        <v>108</v>
      </c>
      <c r="F97" s="40">
        <v>2</v>
      </c>
      <c r="G97" s="47" t="s">
        <v>109</v>
      </c>
      <c r="H97" s="40">
        <v>2</v>
      </c>
      <c r="I97" s="44" t="s">
        <v>108</v>
      </c>
      <c r="J97" s="40">
        <v>2</v>
      </c>
      <c r="K97" s="47" t="s">
        <v>109</v>
      </c>
      <c r="L97" s="40"/>
      <c r="M97" s="44"/>
    </row>
    <row r="98" spans="1:13" ht="25.5" x14ac:dyDescent="0.2">
      <c r="A98" s="44"/>
      <c r="B98" s="40">
        <v>3</v>
      </c>
      <c r="C98" s="52" t="s">
        <v>110</v>
      </c>
      <c r="D98" s="40">
        <v>3</v>
      </c>
      <c r="E98" s="44" t="s">
        <v>111</v>
      </c>
      <c r="F98" s="40"/>
      <c r="G98" s="41"/>
      <c r="H98" s="40">
        <v>3</v>
      </c>
      <c r="I98" s="44" t="s">
        <v>111</v>
      </c>
      <c r="J98" s="40">
        <v>3</v>
      </c>
      <c r="K98" s="47" t="s">
        <v>110</v>
      </c>
      <c r="L98" s="40"/>
      <c r="M98" s="41"/>
    </row>
    <row r="99" spans="1:13" ht="25.5" x14ac:dyDescent="0.2">
      <c r="A99" s="44"/>
      <c r="B99" s="40">
        <v>4</v>
      </c>
      <c r="C99" s="46" t="s">
        <v>105</v>
      </c>
      <c r="D99" s="40">
        <v>4</v>
      </c>
      <c r="E99" s="41" t="s">
        <v>112</v>
      </c>
      <c r="F99" s="40"/>
      <c r="G99" s="41"/>
      <c r="H99" s="40">
        <v>4</v>
      </c>
      <c r="I99" s="44" t="s">
        <v>113</v>
      </c>
      <c r="J99" s="40">
        <v>4</v>
      </c>
      <c r="K99" s="53" t="s">
        <v>114</v>
      </c>
      <c r="L99" s="40"/>
      <c r="M99" s="41"/>
    </row>
    <row r="100" spans="1:13" ht="25.5" x14ac:dyDescent="0.2">
      <c r="A100" s="44"/>
      <c r="B100" s="40">
        <v>5</v>
      </c>
      <c r="C100" s="54" t="s">
        <v>115</v>
      </c>
      <c r="D100" s="40">
        <v>5</v>
      </c>
      <c r="E100" s="41" t="s">
        <v>116</v>
      </c>
      <c r="F100" s="40"/>
      <c r="G100" s="41"/>
      <c r="H100" s="40">
        <v>5</v>
      </c>
      <c r="I100" s="41" t="s">
        <v>117</v>
      </c>
      <c r="J100" s="40"/>
      <c r="K100" s="53"/>
      <c r="L100" s="40"/>
      <c r="M100" s="41"/>
    </row>
    <row r="101" spans="1:13" ht="25.5" x14ac:dyDescent="0.2">
      <c r="A101" s="44"/>
      <c r="B101" s="40">
        <v>6</v>
      </c>
      <c r="C101" s="39" t="s">
        <v>118</v>
      </c>
      <c r="D101" s="40">
        <v>6</v>
      </c>
      <c r="E101" s="44" t="s">
        <v>113</v>
      </c>
      <c r="F101" s="40"/>
      <c r="G101" s="44"/>
      <c r="H101" s="40">
        <v>6</v>
      </c>
      <c r="I101" s="44" t="s">
        <v>119</v>
      </c>
      <c r="J101" s="40"/>
      <c r="K101" s="44"/>
      <c r="L101" s="40"/>
      <c r="M101" s="44"/>
    </row>
    <row r="102" spans="1:13" ht="25.5" x14ac:dyDescent="0.2">
      <c r="A102" s="44"/>
      <c r="B102" s="40"/>
      <c r="C102" s="55"/>
      <c r="D102" s="40">
        <v>7</v>
      </c>
      <c r="E102" s="41" t="s">
        <v>117</v>
      </c>
      <c r="F102" s="40"/>
      <c r="G102" s="41"/>
      <c r="H102" s="40">
        <v>7</v>
      </c>
      <c r="I102" s="45" t="s">
        <v>120</v>
      </c>
      <c r="J102" s="40"/>
      <c r="K102" s="41"/>
      <c r="L102" s="40"/>
      <c r="M102" s="41"/>
    </row>
    <row r="103" spans="1:13" ht="25.5" x14ac:dyDescent="0.2">
      <c r="A103" s="44"/>
      <c r="B103" s="40"/>
      <c r="C103" s="41"/>
      <c r="D103" s="40">
        <v>8</v>
      </c>
      <c r="E103" s="41" t="s">
        <v>121</v>
      </c>
      <c r="F103" s="40"/>
      <c r="G103" s="44"/>
      <c r="H103" s="40">
        <v>8</v>
      </c>
      <c r="I103" s="45" t="s">
        <v>122</v>
      </c>
      <c r="J103" s="40"/>
      <c r="K103" s="44"/>
      <c r="L103" s="40"/>
      <c r="M103" s="44"/>
    </row>
    <row r="104" spans="1:13" x14ac:dyDescent="0.2">
      <c r="A104" s="44"/>
      <c r="B104" s="40"/>
      <c r="C104" s="44"/>
      <c r="D104" s="40">
        <v>9</v>
      </c>
      <c r="E104" s="44" t="s">
        <v>119</v>
      </c>
      <c r="F104" s="40"/>
      <c r="G104" s="44"/>
      <c r="H104" s="40">
        <v>9</v>
      </c>
      <c r="I104" s="45" t="s">
        <v>123</v>
      </c>
      <c r="J104" s="40"/>
      <c r="K104" s="44"/>
      <c r="L104" s="40"/>
      <c r="M104" s="44"/>
    </row>
    <row r="105" spans="1:13" ht="25.5" x14ac:dyDescent="0.2">
      <c r="A105" s="44"/>
      <c r="B105" s="40"/>
      <c r="C105" s="44"/>
      <c r="D105" s="40">
        <v>10</v>
      </c>
      <c r="E105" s="47" t="s">
        <v>109</v>
      </c>
      <c r="F105" s="40"/>
      <c r="G105" s="44"/>
      <c r="H105" s="40"/>
      <c r="I105" s="55"/>
      <c r="J105" s="40"/>
      <c r="K105" s="44"/>
      <c r="L105" s="40"/>
      <c r="M105" s="44"/>
    </row>
    <row r="106" spans="1:13" ht="25.5" x14ac:dyDescent="0.2">
      <c r="A106" s="44"/>
      <c r="B106" s="40"/>
      <c r="C106" s="44"/>
      <c r="D106" s="40">
        <v>11</v>
      </c>
      <c r="E106" s="45" t="s">
        <v>120</v>
      </c>
      <c r="F106" s="40"/>
      <c r="G106" s="44"/>
      <c r="H106" s="40"/>
      <c r="I106" s="55"/>
      <c r="J106" s="40"/>
      <c r="K106" s="44"/>
      <c r="L106" s="40"/>
      <c r="M106" s="44"/>
    </row>
    <row r="107" spans="1:13" ht="25.5" x14ac:dyDescent="0.2">
      <c r="A107" s="44"/>
      <c r="B107" s="40"/>
      <c r="C107" s="44"/>
      <c r="D107" s="40">
        <v>12</v>
      </c>
      <c r="E107" s="45" t="s">
        <v>122</v>
      </c>
      <c r="F107" s="40"/>
      <c r="G107" s="44"/>
      <c r="H107" s="40"/>
      <c r="I107" s="55"/>
      <c r="J107" s="40"/>
      <c r="K107" s="44"/>
      <c r="L107" s="40"/>
      <c r="M107" s="44"/>
    </row>
    <row r="108" spans="1:13" ht="25.5" x14ac:dyDescent="0.2">
      <c r="A108" s="44"/>
      <c r="B108" s="40"/>
      <c r="C108" s="44"/>
      <c r="D108" s="40">
        <v>13</v>
      </c>
      <c r="E108" s="45" t="s">
        <v>124</v>
      </c>
      <c r="F108" s="40"/>
      <c r="G108" s="44"/>
      <c r="H108" s="40"/>
      <c r="I108" s="55"/>
      <c r="J108" s="40"/>
      <c r="K108" s="44"/>
      <c r="L108" s="40"/>
      <c r="M108" s="44"/>
    </row>
    <row r="109" spans="1:13" x14ac:dyDescent="0.2">
      <c r="A109" s="44"/>
      <c r="B109" s="40"/>
      <c r="C109" s="44"/>
      <c r="D109" s="40">
        <v>14</v>
      </c>
      <c r="E109" s="45" t="s">
        <v>123</v>
      </c>
      <c r="F109" s="40"/>
      <c r="G109" s="44"/>
      <c r="H109" s="40"/>
      <c r="I109" s="55"/>
      <c r="J109" s="40"/>
      <c r="K109" s="44"/>
      <c r="L109" s="40"/>
      <c r="M109" s="44"/>
    </row>
    <row r="110" spans="1:13" x14ac:dyDescent="0.2">
      <c r="A110" s="44"/>
      <c r="B110" s="40"/>
      <c r="C110" s="44"/>
      <c r="D110" s="40"/>
      <c r="E110" s="44"/>
      <c r="F110" s="40"/>
      <c r="G110" s="44"/>
      <c r="H110" s="40"/>
      <c r="I110" s="44"/>
      <c r="J110" s="40"/>
      <c r="K110" s="44"/>
      <c r="L110" s="40"/>
      <c r="M110" s="44"/>
    </row>
    <row r="111" spans="1:13" x14ac:dyDescent="0.2">
      <c r="A111" s="36" t="s">
        <v>125</v>
      </c>
      <c r="B111" s="37"/>
      <c r="C111" s="38"/>
      <c r="D111" s="37"/>
      <c r="E111" s="38"/>
      <c r="F111" s="37"/>
      <c r="G111" s="38"/>
      <c r="H111" s="37"/>
      <c r="I111" s="38"/>
      <c r="J111" s="37"/>
      <c r="K111" s="38"/>
      <c r="L111" s="37"/>
      <c r="M111" s="38"/>
    </row>
    <row r="112" spans="1:13" ht="38.25" x14ac:dyDescent="0.2">
      <c r="A112" s="44"/>
      <c r="B112" s="40">
        <v>1</v>
      </c>
      <c r="C112" s="41" t="s">
        <v>126</v>
      </c>
      <c r="D112" s="40">
        <v>1</v>
      </c>
      <c r="E112" s="41" t="s">
        <v>127</v>
      </c>
      <c r="F112" s="40">
        <v>1</v>
      </c>
      <c r="G112" s="56" t="s">
        <v>128</v>
      </c>
      <c r="H112" s="40">
        <v>1</v>
      </c>
      <c r="I112" s="41" t="s">
        <v>127</v>
      </c>
      <c r="J112" s="40">
        <v>1</v>
      </c>
      <c r="K112" s="47" t="s">
        <v>129</v>
      </c>
      <c r="L112" s="40">
        <v>1</v>
      </c>
      <c r="M112" s="57" t="s">
        <v>130</v>
      </c>
    </row>
    <row r="113" spans="1:13" ht="38.25" x14ac:dyDescent="0.2">
      <c r="A113" s="44"/>
      <c r="B113" s="40"/>
      <c r="C113" s="44"/>
      <c r="D113" s="40">
        <v>2</v>
      </c>
      <c r="E113" s="44" t="s">
        <v>131</v>
      </c>
      <c r="F113" s="40">
        <v>2</v>
      </c>
      <c r="G113" s="56" t="s">
        <v>130</v>
      </c>
      <c r="H113" s="40">
        <v>2</v>
      </c>
      <c r="I113" s="44" t="s">
        <v>131</v>
      </c>
      <c r="J113" s="40">
        <v>2</v>
      </c>
      <c r="K113" s="47" t="s">
        <v>132</v>
      </c>
      <c r="L113" s="40">
        <v>2</v>
      </c>
      <c r="M113" s="41" t="s">
        <v>133</v>
      </c>
    </row>
    <row r="114" spans="1:13" ht="25.5" x14ac:dyDescent="0.2">
      <c r="A114" s="44"/>
      <c r="B114" s="40"/>
      <c r="C114" s="41"/>
      <c r="D114" s="40">
        <v>3</v>
      </c>
      <c r="E114" s="41" t="s">
        <v>134</v>
      </c>
      <c r="F114" s="40">
        <v>3</v>
      </c>
      <c r="G114" s="56" t="s">
        <v>135</v>
      </c>
      <c r="H114" s="40">
        <v>3</v>
      </c>
      <c r="I114" s="41" t="s">
        <v>134</v>
      </c>
      <c r="J114" s="40">
        <v>3</v>
      </c>
      <c r="K114" s="47" t="s">
        <v>136</v>
      </c>
      <c r="L114" s="40">
        <v>3</v>
      </c>
      <c r="M114" s="58" t="s">
        <v>137</v>
      </c>
    </row>
    <row r="115" spans="1:13" ht="25.5" x14ac:dyDescent="0.2">
      <c r="A115" s="44"/>
      <c r="B115" s="40"/>
      <c r="C115" s="41"/>
      <c r="D115" s="40">
        <v>4</v>
      </c>
      <c r="E115" s="41" t="s">
        <v>138</v>
      </c>
      <c r="F115" s="40">
        <v>4</v>
      </c>
      <c r="G115" s="56" t="s">
        <v>139</v>
      </c>
      <c r="H115" s="40">
        <v>4</v>
      </c>
      <c r="I115" s="41" t="s">
        <v>138</v>
      </c>
      <c r="J115" s="40">
        <v>4</v>
      </c>
      <c r="K115" s="59" t="s">
        <v>140</v>
      </c>
      <c r="L115" s="40">
        <v>4</v>
      </c>
      <c r="M115" s="58" t="s">
        <v>141</v>
      </c>
    </row>
    <row r="116" spans="1:13" ht="25.5" x14ac:dyDescent="0.2">
      <c r="A116" s="44"/>
      <c r="B116" s="40"/>
      <c r="C116" s="41"/>
      <c r="D116" s="40">
        <v>5</v>
      </c>
      <c r="E116" s="41" t="s">
        <v>142</v>
      </c>
      <c r="F116" s="40">
        <v>5</v>
      </c>
      <c r="G116" s="42" t="s">
        <v>143</v>
      </c>
      <c r="H116" s="40">
        <v>5</v>
      </c>
      <c r="I116" s="41" t="s">
        <v>142</v>
      </c>
      <c r="J116" s="40"/>
      <c r="K116" s="59"/>
      <c r="L116" s="40">
        <v>5</v>
      </c>
      <c r="M116" s="58" t="s">
        <v>144</v>
      </c>
    </row>
    <row r="117" spans="1:13" ht="38.25" x14ac:dyDescent="0.2">
      <c r="A117" s="44"/>
      <c r="B117" s="40"/>
      <c r="C117" s="41"/>
      <c r="D117" s="40">
        <v>6</v>
      </c>
      <c r="E117" s="41" t="s">
        <v>145</v>
      </c>
      <c r="F117" s="40">
        <v>6</v>
      </c>
      <c r="G117" s="42" t="s">
        <v>133</v>
      </c>
      <c r="H117" s="40">
        <v>6</v>
      </c>
      <c r="I117" s="41" t="s">
        <v>145</v>
      </c>
      <c r="J117" s="40"/>
      <c r="K117" s="59"/>
      <c r="L117" s="40">
        <v>6</v>
      </c>
      <c r="M117" s="58" t="s">
        <v>146</v>
      </c>
    </row>
    <row r="118" spans="1:13" ht="25.5" x14ac:dyDescent="0.2">
      <c r="A118" s="44"/>
      <c r="B118" s="40"/>
      <c r="C118" s="41"/>
      <c r="D118" s="40">
        <v>7</v>
      </c>
      <c r="E118" s="41" t="s">
        <v>136</v>
      </c>
      <c r="F118" s="40">
        <v>7</v>
      </c>
      <c r="G118" s="45" t="s">
        <v>147</v>
      </c>
      <c r="H118" s="40">
        <v>7</v>
      </c>
      <c r="I118" s="41" t="s">
        <v>136</v>
      </c>
      <c r="J118" s="40"/>
      <c r="K118" s="41"/>
      <c r="L118" s="40">
        <v>7</v>
      </c>
      <c r="M118" s="58" t="s">
        <v>148</v>
      </c>
    </row>
    <row r="119" spans="1:13" ht="25.5" x14ac:dyDescent="0.2">
      <c r="A119" s="44"/>
      <c r="B119" s="40"/>
      <c r="C119" s="41"/>
      <c r="D119" s="40">
        <v>8</v>
      </c>
      <c r="E119" s="41" t="s">
        <v>149</v>
      </c>
      <c r="F119" s="40">
        <v>8</v>
      </c>
      <c r="G119" s="45" t="s">
        <v>150</v>
      </c>
      <c r="H119" s="40">
        <v>8</v>
      </c>
      <c r="I119" s="41" t="s">
        <v>149</v>
      </c>
      <c r="J119" s="40"/>
      <c r="K119" s="41"/>
      <c r="L119" s="40">
        <v>8</v>
      </c>
      <c r="M119" s="58" t="s">
        <v>151</v>
      </c>
    </row>
    <row r="120" spans="1:13" ht="38.25" x14ac:dyDescent="0.2">
      <c r="A120" s="44"/>
      <c r="B120" s="40"/>
      <c r="C120" s="41"/>
      <c r="D120" s="40">
        <v>9</v>
      </c>
      <c r="E120" s="56" t="s">
        <v>130</v>
      </c>
      <c r="F120" s="40"/>
      <c r="G120" s="45"/>
      <c r="H120" s="40">
        <v>9</v>
      </c>
      <c r="I120" s="58" t="s">
        <v>152</v>
      </c>
      <c r="J120" s="40"/>
      <c r="K120" s="41"/>
      <c r="L120" s="40"/>
      <c r="M120" s="41"/>
    </row>
    <row r="121" spans="1:13" ht="38.25" x14ac:dyDescent="0.2">
      <c r="A121" s="44"/>
      <c r="B121" s="40"/>
      <c r="C121" s="41"/>
      <c r="D121" s="40">
        <v>10</v>
      </c>
      <c r="E121" s="41" t="s">
        <v>153</v>
      </c>
      <c r="F121" s="40"/>
      <c r="G121" s="45"/>
      <c r="H121" s="40">
        <v>10</v>
      </c>
      <c r="I121" s="58" t="s">
        <v>154</v>
      </c>
      <c r="J121" s="40"/>
      <c r="K121" s="41"/>
      <c r="L121" s="40"/>
      <c r="M121" s="41"/>
    </row>
    <row r="122" spans="1:13" ht="25.5" x14ac:dyDescent="0.2">
      <c r="A122" s="44"/>
      <c r="B122" s="40"/>
      <c r="C122" s="41"/>
      <c r="D122" s="40">
        <v>11</v>
      </c>
      <c r="E122" s="41" t="s">
        <v>155</v>
      </c>
      <c r="F122" s="40"/>
      <c r="G122" s="45"/>
      <c r="H122" s="40">
        <v>11</v>
      </c>
      <c r="I122" s="58" t="s">
        <v>137</v>
      </c>
      <c r="J122" s="40"/>
      <c r="K122" s="41"/>
      <c r="L122" s="40"/>
      <c r="M122" s="41"/>
    </row>
    <row r="123" spans="1:13" ht="38.25" x14ac:dyDescent="0.2">
      <c r="A123" s="44"/>
      <c r="B123" s="40"/>
      <c r="C123" s="41"/>
      <c r="D123" s="40">
        <v>12</v>
      </c>
      <c r="E123" s="58" t="s">
        <v>156</v>
      </c>
      <c r="F123" s="40"/>
      <c r="G123" s="45"/>
      <c r="H123" s="40">
        <v>12</v>
      </c>
      <c r="I123" s="58" t="s">
        <v>141</v>
      </c>
      <c r="J123" s="40"/>
      <c r="K123" s="41"/>
      <c r="L123" s="40"/>
      <c r="M123" s="41"/>
    </row>
    <row r="124" spans="1:13" ht="38.25" x14ac:dyDescent="0.2">
      <c r="A124" s="44"/>
      <c r="B124" s="40"/>
      <c r="C124" s="41"/>
      <c r="D124" s="40">
        <v>13</v>
      </c>
      <c r="E124" s="58" t="s">
        <v>157</v>
      </c>
      <c r="F124" s="40"/>
      <c r="G124" s="45"/>
      <c r="H124" s="40">
        <v>13</v>
      </c>
      <c r="I124" s="58" t="s">
        <v>158</v>
      </c>
      <c r="J124" s="40"/>
      <c r="K124" s="41"/>
      <c r="L124" s="40"/>
      <c r="M124" s="41"/>
    </row>
    <row r="125" spans="1:13" ht="25.5" x14ac:dyDescent="0.2">
      <c r="A125" s="44"/>
      <c r="B125" s="40"/>
      <c r="C125" s="41"/>
      <c r="D125" s="40">
        <v>14</v>
      </c>
      <c r="E125" s="58" t="s">
        <v>159</v>
      </c>
      <c r="F125" s="40"/>
      <c r="G125" s="45"/>
      <c r="H125" s="40">
        <v>14</v>
      </c>
      <c r="I125" s="58" t="s">
        <v>160</v>
      </c>
      <c r="J125" s="40"/>
      <c r="K125" s="41"/>
      <c r="L125" s="40"/>
      <c r="M125" s="41"/>
    </row>
    <row r="126" spans="1:13" ht="38.25" x14ac:dyDescent="0.2">
      <c r="A126" s="44"/>
      <c r="B126" s="40"/>
      <c r="C126" s="41"/>
      <c r="D126" s="40">
        <v>15</v>
      </c>
      <c r="E126" s="58" t="s">
        <v>161</v>
      </c>
      <c r="F126" s="40"/>
      <c r="G126" s="45"/>
      <c r="H126" s="40">
        <v>15</v>
      </c>
      <c r="I126" s="58" t="s">
        <v>162</v>
      </c>
      <c r="J126" s="40"/>
      <c r="K126" s="41"/>
      <c r="L126" s="40"/>
      <c r="M126" s="41"/>
    </row>
    <row r="127" spans="1:13" ht="38.25" x14ac:dyDescent="0.2">
      <c r="A127" s="44"/>
      <c r="B127" s="40"/>
      <c r="C127" s="41"/>
      <c r="D127" s="40">
        <v>16</v>
      </c>
      <c r="E127" s="58" t="s">
        <v>163</v>
      </c>
      <c r="F127" s="40"/>
      <c r="G127" s="45"/>
      <c r="H127" s="40">
        <v>16</v>
      </c>
      <c r="I127" s="58" t="s">
        <v>164</v>
      </c>
      <c r="J127" s="40"/>
      <c r="K127" s="41"/>
      <c r="L127" s="40"/>
      <c r="M127" s="41"/>
    </row>
    <row r="128" spans="1:13" ht="38.25" x14ac:dyDescent="0.2">
      <c r="A128" s="44"/>
      <c r="B128" s="40"/>
      <c r="C128" s="41"/>
      <c r="D128" s="40">
        <v>17</v>
      </c>
      <c r="E128" s="58" t="s">
        <v>165</v>
      </c>
      <c r="F128" s="40"/>
      <c r="G128" s="45"/>
      <c r="H128" s="40">
        <v>17</v>
      </c>
      <c r="I128" s="58" t="s">
        <v>166</v>
      </c>
      <c r="J128" s="40"/>
      <c r="K128" s="41"/>
      <c r="L128" s="40"/>
      <c r="M128" s="41"/>
    </row>
    <row r="129" spans="1:13" ht="38.25" x14ac:dyDescent="0.2">
      <c r="A129" s="44"/>
      <c r="B129" s="40"/>
      <c r="C129" s="41"/>
      <c r="D129" s="40">
        <v>18</v>
      </c>
      <c r="E129" s="58" t="s">
        <v>152</v>
      </c>
      <c r="F129" s="40"/>
      <c r="G129" s="45"/>
      <c r="H129" s="40">
        <v>18</v>
      </c>
      <c r="I129" s="58" t="s">
        <v>167</v>
      </c>
      <c r="J129" s="40"/>
      <c r="K129" s="41"/>
      <c r="L129" s="40"/>
      <c r="M129" s="41"/>
    </row>
    <row r="130" spans="1:13" ht="25.5" x14ac:dyDescent="0.2">
      <c r="A130" s="44"/>
      <c r="B130" s="40"/>
      <c r="C130" s="41"/>
      <c r="D130" s="40">
        <v>19</v>
      </c>
      <c r="E130" s="58" t="s">
        <v>168</v>
      </c>
      <c r="F130" s="40"/>
      <c r="G130" s="45"/>
      <c r="H130" s="40">
        <v>19</v>
      </c>
      <c r="I130" s="58" t="s">
        <v>169</v>
      </c>
      <c r="J130" s="40"/>
      <c r="K130" s="41"/>
      <c r="L130" s="40"/>
      <c r="M130" s="41"/>
    </row>
    <row r="131" spans="1:13" ht="38.25" x14ac:dyDescent="0.2">
      <c r="A131" s="44"/>
      <c r="B131" s="40"/>
      <c r="C131" s="41"/>
      <c r="D131" s="40">
        <v>20</v>
      </c>
      <c r="E131" s="58" t="s">
        <v>154</v>
      </c>
      <c r="F131" s="40"/>
      <c r="G131" s="45"/>
      <c r="H131" s="40">
        <v>20</v>
      </c>
      <c r="I131" s="58" t="s">
        <v>170</v>
      </c>
      <c r="J131" s="40"/>
      <c r="K131" s="41"/>
      <c r="L131" s="40"/>
      <c r="M131" s="41"/>
    </row>
    <row r="132" spans="1:13" ht="25.5" x14ac:dyDescent="0.2">
      <c r="A132" s="44"/>
      <c r="B132" s="40"/>
      <c r="C132" s="41"/>
      <c r="D132" s="40">
        <v>21</v>
      </c>
      <c r="E132" s="58" t="s">
        <v>137</v>
      </c>
      <c r="F132" s="40"/>
      <c r="G132" s="45"/>
      <c r="H132" s="40">
        <v>21</v>
      </c>
      <c r="I132" s="58" t="s">
        <v>144</v>
      </c>
      <c r="J132" s="40"/>
      <c r="K132" s="41"/>
      <c r="L132" s="40"/>
      <c r="M132" s="41"/>
    </row>
    <row r="133" spans="1:13" ht="25.5" x14ac:dyDescent="0.2">
      <c r="A133" s="44"/>
      <c r="B133" s="40"/>
      <c r="C133" s="41"/>
      <c r="D133" s="40">
        <v>22</v>
      </c>
      <c r="E133" s="58" t="s">
        <v>141</v>
      </c>
      <c r="F133" s="40"/>
      <c r="G133" s="45"/>
      <c r="H133" s="40">
        <v>22</v>
      </c>
      <c r="I133" s="58" t="s">
        <v>171</v>
      </c>
      <c r="J133" s="40"/>
      <c r="K133" s="41"/>
      <c r="L133" s="40"/>
      <c r="M133" s="41"/>
    </row>
    <row r="134" spans="1:13" ht="38.25" x14ac:dyDescent="0.2">
      <c r="A134" s="44"/>
      <c r="B134" s="40"/>
      <c r="C134" s="41"/>
      <c r="D134" s="40">
        <v>23</v>
      </c>
      <c r="E134" s="58" t="s">
        <v>158</v>
      </c>
      <c r="F134" s="40"/>
      <c r="G134" s="45"/>
      <c r="H134" s="40">
        <v>23</v>
      </c>
      <c r="I134" s="58" t="s">
        <v>146</v>
      </c>
      <c r="J134" s="40"/>
      <c r="K134" s="41"/>
      <c r="L134" s="40"/>
      <c r="M134" s="55"/>
    </row>
    <row r="135" spans="1:13" ht="25.5" x14ac:dyDescent="0.2">
      <c r="A135" s="44"/>
      <c r="B135" s="40"/>
      <c r="C135" s="41"/>
      <c r="D135" s="40">
        <v>24</v>
      </c>
      <c r="E135" s="58" t="s">
        <v>160</v>
      </c>
      <c r="F135" s="40"/>
      <c r="G135" s="45"/>
      <c r="H135" s="40">
        <v>24</v>
      </c>
      <c r="I135" s="58" t="s">
        <v>148</v>
      </c>
      <c r="J135" s="40"/>
      <c r="K135" s="41"/>
      <c r="L135" s="40"/>
      <c r="M135" s="55"/>
    </row>
    <row r="136" spans="1:13" x14ac:dyDescent="0.2">
      <c r="A136" s="44"/>
      <c r="B136" s="40"/>
      <c r="C136" s="41"/>
      <c r="D136" s="40">
        <v>25</v>
      </c>
      <c r="E136" s="58" t="s">
        <v>162</v>
      </c>
      <c r="F136" s="40"/>
      <c r="G136" s="45"/>
      <c r="H136" s="40">
        <v>25</v>
      </c>
      <c r="I136" s="58" t="s">
        <v>151</v>
      </c>
      <c r="J136" s="40"/>
      <c r="K136" s="41"/>
      <c r="L136" s="40"/>
      <c r="M136" s="41"/>
    </row>
    <row r="137" spans="1:13" ht="38.25" x14ac:dyDescent="0.2">
      <c r="A137" s="44"/>
      <c r="B137" s="40"/>
      <c r="C137" s="41"/>
      <c r="D137" s="40">
        <v>26</v>
      </c>
      <c r="E137" s="58" t="s">
        <v>172</v>
      </c>
      <c r="F137" s="40"/>
      <c r="G137" s="45"/>
      <c r="H137" s="40"/>
      <c r="I137" s="55"/>
      <c r="J137" s="40"/>
      <c r="K137" s="41"/>
      <c r="L137" s="40"/>
      <c r="M137" s="41"/>
    </row>
    <row r="138" spans="1:13" x14ac:dyDescent="0.2">
      <c r="A138" s="44"/>
      <c r="B138" s="40"/>
      <c r="C138" s="41"/>
      <c r="D138" s="40">
        <v>27</v>
      </c>
      <c r="E138" s="58" t="s">
        <v>164</v>
      </c>
      <c r="F138" s="40"/>
      <c r="G138" s="45"/>
      <c r="H138" s="40"/>
      <c r="I138" s="55"/>
      <c r="J138" s="40"/>
      <c r="K138" s="41"/>
      <c r="L138" s="40"/>
      <c r="M138" s="41"/>
    </row>
    <row r="139" spans="1:13" ht="25.5" x14ac:dyDescent="0.2">
      <c r="A139" s="44"/>
      <c r="B139" s="40"/>
      <c r="C139" s="41"/>
      <c r="D139" s="40">
        <v>28</v>
      </c>
      <c r="E139" s="58" t="s">
        <v>166</v>
      </c>
      <c r="F139" s="40"/>
      <c r="G139" s="45"/>
      <c r="H139" s="40"/>
      <c r="I139" s="58"/>
      <c r="J139" s="40"/>
      <c r="K139" s="41"/>
      <c r="L139" s="40"/>
      <c r="M139" s="41"/>
    </row>
    <row r="140" spans="1:13" ht="25.5" x14ac:dyDescent="0.2">
      <c r="A140" s="44"/>
      <c r="B140" s="40"/>
      <c r="C140" s="41"/>
      <c r="D140" s="40">
        <v>29</v>
      </c>
      <c r="E140" s="58" t="s">
        <v>167</v>
      </c>
      <c r="F140" s="40"/>
      <c r="G140" s="45"/>
      <c r="H140" s="40"/>
      <c r="I140" s="55"/>
      <c r="J140" s="40"/>
      <c r="K140" s="41"/>
      <c r="L140" s="40"/>
      <c r="M140" s="41"/>
    </row>
    <row r="141" spans="1:13" ht="25.5" x14ac:dyDescent="0.2">
      <c r="A141" s="44"/>
      <c r="B141" s="40"/>
      <c r="C141" s="41"/>
      <c r="D141" s="40">
        <v>30</v>
      </c>
      <c r="E141" s="58" t="s">
        <v>143</v>
      </c>
      <c r="F141" s="40"/>
      <c r="G141" s="45"/>
      <c r="H141" s="40"/>
      <c r="I141" s="55"/>
      <c r="J141" s="40"/>
      <c r="K141" s="41"/>
      <c r="L141" s="40"/>
      <c r="M141" s="41"/>
    </row>
    <row r="142" spans="1:13" x14ac:dyDescent="0.2">
      <c r="A142" s="44"/>
      <c r="B142" s="40"/>
      <c r="C142" s="41"/>
      <c r="D142" s="40">
        <v>31</v>
      </c>
      <c r="E142" s="58" t="s">
        <v>173</v>
      </c>
      <c r="F142" s="40"/>
      <c r="G142" s="45"/>
      <c r="H142" s="40"/>
      <c r="I142" s="58"/>
      <c r="J142" s="40"/>
      <c r="K142" s="41"/>
      <c r="L142" s="40"/>
      <c r="M142" s="41"/>
    </row>
    <row r="143" spans="1:13" ht="25.5" x14ac:dyDescent="0.2">
      <c r="A143" s="44"/>
      <c r="B143" s="40"/>
      <c r="C143" s="41"/>
      <c r="D143" s="40">
        <v>32</v>
      </c>
      <c r="E143" s="58" t="s">
        <v>174</v>
      </c>
      <c r="F143" s="40"/>
      <c r="G143" s="45"/>
      <c r="H143" s="40"/>
      <c r="I143" s="58"/>
      <c r="J143" s="40"/>
      <c r="K143" s="41"/>
      <c r="L143" s="40"/>
      <c r="M143" s="41"/>
    </row>
    <row r="144" spans="1:13" ht="25.5" x14ac:dyDescent="0.2">
      <c r="A144" s="44"/>
      <c r="B144" s="40"/>
      <c r="C144" s="41"/>
      <c r="D144" s="40">
        <v>33</v>
      </c>
      <c r="E144" s="58" t="s">
        <v>175</v>
      </c>
      <c r="F144" s="40"/>
      <c r="G144" s="45"/>
      <c r="H144" s="40"/>
      <c r="I144" s="55"/>
      <c r="J144" s="40"/>
      <c r="K144" s="41"/>
      <c r="L144" s="40"/>
      <c r="M144" s="41"/>
    </row>
    <row r="145" spans="1:13" ht="25.5" x14ac:dyDescent="0.2">
      <c r="A145" s="44"/>
      <c r="B145" s="40"/>
      <c r="C145" s="41"/>
      <c r="D145" s="40">
        <v>34</v>
      </c>
      <c r="E145" s="58" t="s">
        <v>169</v>
      </c>
      <c r="F145" s="40"/>
      <c r="G145" s="45"/>
      <c r="H145" s="40"/>
      <c r="I145" s="58"/>
      <c r="J145" s="40"/>
      <c r="K145" s="41"/>
      <c r="L145" s="40"/>
      <c r="M145" s="41"/>
    </row>
    <row r="146" spans="1:13" ht="25.5" x14ac:dyDescent="0.2">
      <c r="A146" s="44"/>
      <c r="B146" s="40"/>
      <c r="C146" s="41"/>
      <c r="D146" s="40">
        <v>35</v>
      </c>
      <c r="E146" s="58" t="s">
        <v>170</v>
      </c>
      <c r="F146" s="40"/>
      <c r="G146" s="45"/>
      <c r="H146" s="40"/>
      <c r="I146" s="58"/>
      <c r="J146" s="40"/>
      <c r="K146" s="41"/>
      <c r="L146" s="40"/>
      <c r="M146" s="41"/>
    </row>
    <row r="147" spans="1:13" ht="25.5" x14ac:dyDescent="0.2">
      <c r="A147" s="44"/>
      <c r="B147" s="40"/>
      <c r="C147" s="41"/>
      <c r="D147" s="40">
        <v>36</v>
      </c>
      <c r="E147" s="58" t="s">
        <v>144</v>
      </c>
      <c r="F147" s="40"/>
      <c r="G147" s="45"/>
      <c r="H147" s="40"/>
      <c r="I147" s="58"/>
      <c r="J147" s="40"/>
      <c r="K147" s="41"/>
      <c r="L147" s="40"/>
      <c r="M147" s="41"/>
    </row>
    <row r="148" spans="1:13" ht="25.5" x14ac:dyDescent="0.2">
      <c r="A148" s="44"/>
      <c r="B148" s="40"/>
      <c r="C148" s="41"/>
      <c r="D148" s="40">
        <v>37</v>
      </c>
      <c r="E148" s="58" t="s">
        <v>171</v>
      </c>
      <c r="F148" s="40"/>
      <c r="G148" s="45"/>
      <c r="H148" s="40"/>
      <c r="I148" s="58"/>
      <c r="J148" s="40"/>
      <c r="K148" s="41"/>
      <c r="L148" s="40"/>
      <c r="M148" s="41"/>
    </row>
    <row r="149" spans="1:13" x14ac:dyDescent="0.2">
      <c r="A149" s="44"/>
      <c r="B149" s="40"/>
      <c r="C149" s="41"/>
      <c r="D149" s="40">
        <v>38</v>
      </c>
      <c r="E149" s="58" t="s">
        <v>146</v>
      </c>
      <c r="F149" s="40"/>
      <c r="G149" s="45"/>
      <c r="H149" s="40"/>
      <c r="I149" s="58"/>
      <c r="J149" s="40"/>
      <c r="K149" s="41"/>
      <c r="L149" s="40"/>
      <c r="M149" s="41"/>
    </row>
    <row r="150" spans="1:13" ht="25.5" x14ac:dyDescent="0.2">
      <c r="A150" s="44"/>
      <c r="B150" s="40"/>
      <c r="C150" s="41"/>
      <c r="D150" s="40">
        <v>39</v>
      </c>
      <c r="E150" s="58" t="s">
        <v>148</v>
      </c>
      <c r="F150" s="40"/>
      <c r="G150" s="45"/>
      <c r="H150" s="40"/>
      <c r="I150" s="58"/>
      <c r="J150" s="40"/>
      <c r="K150" s="41"/>
      <c r="L150" s="40"/>
      <c r="M150" s="58"/>
    </row>
    <row r="151" spans="1:13" x14ac:dyDescent="0.2">
      <c r="A151" s="44"/>
      <c r="B151" s="40"/>
      <c r="C151" s="41"/>
      <c r="D151" s="40">
        <v>40</v>
      </c>
      <c r="E151" s="58" t="s">
        <v>151</v>
      </c>
      <c r="F151" s="40"/>
      <c r="G151" s="45"/>
      <c r="H151" s="40"/>
      <c r="I151" s="55"/>
      <c r="J151" s="40"/>
      <c r="K151" s="41"/>
      <c r="L151" s="40"/>
      <c r="M151" s="41"/>
    </row>
    <row r="152" spans="1:13" x14ac:dyDescent="0.2">
      <c r="A152" s="44"/>
      <c r="B152" s="40"/>
      <c r="C152" s="41"/>
      <c r="D152" s="40"/>
      <c r="E152" s="41"/>
      <c r="F152" s="40"/>
      <c r="G152" s="41"/>
      <c r="H152" s="40"/>
      <c r="I152" s="41"/>
      <c r="J152" s="40"/>
      <c r="K152" s="41"/>
      <c r="L152" s="40"/>
      <c r="M152" s="41"/>
    </row>
    <row r="153" spans="1:13" x14ac:dyDescent="0.2">
      <c r="A153" s="36" t="s">
        <v>176</v>
      </c>
      <c r="B153" s="37"/>
      <c r="C153" s="38"/>
      <c r="D153" s="37"/>
      <c r="E153" s="38"/>
      <c r="F153" s="37"/>
      <c r="G153" s="38"/>
      <c r="H153" s="37"/>
      <c r="I153" s="38"/>
      <c r="J153" s="37"/>
      <c r="K153" s="38"/>
      <c r="L153" s="37"/>
      <c r="M153" s="38"/>
    </row>
    <row r="154" spans="1:13" s="49" customFormat="1" ht="38.25" x14ac:dyDescent="0.2">
      <c r="A154" s="44"/>
      <c r="B154" s="40">
        <v>1</v>
      </c>
      <c r="C154" s="41" t="s">
        <v>177</v>
      </c>
      <c r="D154" s="40">
        <v>1</v>
      </c>
      <c r="E154" s="41" t="s">
        <v>178</v>
      </c>
      <c r="F154" s="40">
        <v>1</v>
      </c>
      <c r="G154" s="43" t="s">
        <v>179</v>
      </c>
      <c r="H154" s="40">
        <v>1</v>
      </c>
      <c r="I154" s="60" t="s">
        <v>180</v>
      </c>
      <c r="J154" s="40">
        <v>1</v>
      </c>
      <c r="K154" s="46" t="s">
        <v>181</v>
      </c>
      <c r="L154" s="40">
        <v>1</v>
      </c>
      <c r="M154" s="61" t="s">
        <v>182</v>
      </c>
    </row>
    <row r="155" spans="1:13" s="49" customFormat="1" ht="25.5" x14ac:dyDescent="0.2">
      <c r="A155" s="44"/>
      <c r="B155" s="40">
        <v>2</v>
      </c>
      <c r="C155" s="44" t="s">
        <v>183</v>
      </c>
      <c r="D155" s="40">
        <v>2</v>
      </c>
      <c r="E155" s="44" t="s">
        <v>184</v>
      </c>
      <c r="F155" s="40">
        <v>2</v>
      </c>
      <c r="G155" s="43" t="s">
        <v>185</v>
      </c>
      <c r="H155" s="40">
        <v>2</v>
      </c>
      <c r="I155" s="62" t="s">
        <v>186</v>
      </c>
      <c r="J155" s="40">
        <v>2</v>
      </c>
      <c r="K155" s="46" t="s">
        <v>187</v>
      </c>
      <c r="L155" s="40">
        <v>2</v>
      </c>
      <c r="M155" s="61" t="s">
        <v>188</v>
      </c>
    </row>
    <row r="156" spans="1:13" s="49" customFormat="1" ht="25.5" x14ac:dyDescent="0.2">
      <c r="A156" s="44"/>
      <c r="B156" s="40">
        <v>3</v>
      </c>
      <c r="C156" s="44" t="s">
        <v>181</v>
      </c>
      <c r="D156" s="40">
        <v>3</v>
      </c>
      <c r="E156" s="44" t="s">
        <v>189</v>
      </c>
      <c r="F156" s="40">
        <v>3</v>
      </c>
      <c r="G156" s="43" t="s">
        <v>190</v>
      </c>
      <c r="H156" s="40">
        <v>3</v>
      </c>
      <c r="I156" s="63" t="s">
        <v>191</v>
      </c>
      <c r="J156" s="40">
        <v>3</v>
      </c>
      <c r="K156" s="46" t="s">
        <v>192</v>
      </c>
      <c r="L156" s="40">
        <v>3</v>
      </c>
      <c r="M156" s="62" t="s">
        <v>193</v>
      </c>
    </row>
    <row r="157" spans="1:13" s="49" customFormat="1" ht="38.25" x14ac:dyDescent="0.2">
      <c r="A157" s="44"/>
      <c r="B157" s="40">
        <v>4</v>
      </c>
      <c r="C157" s="44" t="s">
        <v>194</v>
      </c>
      <c r="D157" s="40">
        <v>4</v>
      </c>
      <c r="E157" s="44" t="s">
        <v>195</v>
      </c>
      <c r="F157" s="40">
        <v>4</v>
      </c>
      <c r="G157" s="43" t="s">
        <v>196</v>
      </c>
      <c r="H157" s="40">
        <v>4</v>
      </c>
      <c r="I157" s="61" t="s">
        <v>197</v>
      </c>
      <c r="J157" s="40">
        <v>4</v>
      </c>
      <c r="K157" s="46" t="s">
        <v>198</v>
      </c>
      <c r="L157" s="40"/>
      <c r="M157" s="44"/>
    </row>
    <row r="158" spans="1:13" s="49" customFormat="1" ht="25.5" x14ac:dyDescent="0.2">
      <c r="A158" s="44"/>
      <c r="B158" s="40">
        <v>5</v>
      </c>
      <c r="C158" s="44" t="s">
        <v>199</v>
      </c>
      <c r="D158" s="40">
        <v>5</v>
      </c>
      <c r="E158" s="44" t="s">
        <v>182</v>
      </c>
      <c r="F158" s="40">
        <v>5</v>
      </c>
      <c r="H158" s="40">
        <v>5</v>
      </c>
      <c r="I158" s="61" t="s">
        <v>200</v>
      </c>
      <c r="J158" s="40">
        <v>5</v>
      </c>
      <c r="K158" s="64" t="s">
        <v>201</v>
      </c>
      <c r="L158" s="40"/>
      <c r="M158" s="44"/>
    </row>
    <row r="159" spans="1:13" s="49" customFormat="1" ht="25.5" x14ac:dyDescent="0.2">
      <c r="A159" s="44"/>
      <c r="B159" s="40">
        <v>6</v>
      </c>
      <c r="C159" s="44" t="s">
        <v>202</v>
      </c>
      <c r="D159" s="40">
        <v>6</v>
      </c>
      <c r="E159" s="44" t="s">
        <v>188</v>
      </c>
      <c r="F159" s="40">
        <v>6</v>
      </c>
      <c r="G159" s="42" t="s">
        <v>203</v>
      </c>
      <c r="H159" s="40">
        <v>6</v>
      </c>
      <c r="I159" s="65" t="s">
        <v>204</v>
      </c>
      <c r="J159" s="40">
        <v>6</v>
      </c>
      <c r="K159" s="64" t="s">
        <v>205</v>
      </c>
      <c r="L159" s="40"/>
      <c r="M159" s="44"/>
    </row>
    <row r="160" spans="1:13" s="49" customFormat="1" ht="38.25" x14ac:dyDescent="0.2">
      <c r="A160" s="44"/>
      <c r="B160" s="40">
        <v>7</v>
      </c>
      <c r="C160" s="41" t="s">
        <v>206</v>
      </c>
      <c r="D160" s="40">
        <v>7</v>
      </c>
      <c r="E160" s="41" t="s">
        <v>207</v>
      </c>
      <c r="F160" s="40">
        <v>7</v>
      </c>
      <c r="G160" s="45" t="s">
        <v>208</v>
      </c>
      <c r="H160" s="40">
        <v>7</v>
      </c>
      <c r="I160" s="65" t="s">
        <v>209</v>
      </c>
      <c r="J160" s="40">
        <v>7</v>
      </c>
      <c r="K160" s="59" t="s">
        <v>210</v>
      </c>
      <c r="L160" s="40"/>
      <c r="M160" s="44"/>
    </row>
    <row r="161" spans="1:13" s="49" customFormat="1" ht="25.5" x14ac:dyDescent="0.2">
      <c r="A161" s="44"/>
      <c r="B161" s="40">
        <v>8</v>
      </c>
      <c r="C161" s="47" t="s">
        <v>211</v>
      </c>
      <c r="D161" s="40">
        <v>8</v>
      </c>
      <c r="E161" s="41" t="s">
        <v>212</v>
      </c>
      <c r="F161" s="40">
        <v>8</v>
      </c>
      <c r="G161" s="45" t="s">
        <v>213</v>
      </c>
      <c r="H161" s="40"/>
      <c r="J161" s="40">
        <v>8</v>
      </c>
      <c r="K161" s="59" t="s">
        <v>214</v>
      </c>
      <c r="L161" s="40"/>
      <c r="M161" s="41"/>
    </row>
    <row r="162" spans="1:13" s="49" customFormat="1" ht="38.25" x14ac:dyDescent="0.2">
      <c r="A162" s="44"/>
      <c r="B162" s="40">
        <v>9</v>
      </c>
      <c r="C162" s="47" t="s">
        <v>215</v>
      </c>
      <c r="D162" s="40">
        <v>9</v>
      </c>
      <c r="E162" s="41" t="s">
        <v>216</v>
      </c>
      <c r="F162" s="40">
        <v>9</v>
      </c>
      <c r="G162" s="66" t="s">
        <v>217</v>
      </c>
      <c r="H162" s="40"/>
      <c r="J162" s="40">
        <v>9</v>
      </c>
      <c r="K162" s="59" t="s">
        <v>218</v>
      </c>
      <c r="L162" s="40"/>
      <c r="M162" s="41"/>
    </row>
    <row r="163" spans="1:13" s="49" customFormat="1" ht="25.5" x14ac:dyDescent="0.2">
      <c r="A163" s="44"/>
      <c r="B163" s="40">
        <v>10</v>
      </c>
      <c r="C163" s="47" t="s">
        <v>219</v>
      </c>
      <c r="D163" s="40">
        <v>10</v>
      </c>
      <c r="E163" s="62" t="s">
        <v>193</v>
      </c>
      <c r="F163" s="40"/>
      <c r="H163" s="40"/>
      <c r="J163" s="40">
        <v>10</v>
      </c>
      <c r="K163" s="59" t="s">
        <v>201</v>
      </c>
      <c r="L163" s="40"/>
      <c r="M163" s="41"/>
    </row>
    <row r="164" spans="1:13" s="49" customFormat="1" x14ac:dyDescent="0.2">
      <c r="A164" s="44"/>
      <c r="B164" s="40">
        <v>11</v>
      </c>
      <c r="C164" s="56" t="s">
        <v>220</v>
      </c>
      <c r="D164" s="40">
        <v>11</v>
      </c>
      <c r="E164" s="65" t="s">
        <v>221</v>
      </c>
      <c r="F164" s="40"/>
      <c r="H164" s="40"/>
      <c r="J164" s="40">
        <v>11</v>
      </c>
      <c r="K164" s="61" t="s">
        <v>222</v>
      </c>
      <c r="L164" s="40"/>
      <c r="M164" s="41"/>
    </row>
    <row r="165" spans="1:13" s="49" customFormat="1" ht="25.5" x14ac:dyDescent="0.2">
      <c r="A165" s="44"/>
      <c r="B165" s="40"/>
      <c r="C165" s="47"/>
      <c r="D165" s="40">
        <v>12</v>
      </c>
      <c r="E165" s="62" t="s">
        <v>223</v>
      </c>
      <c r="F165" s="40"/>
      <c r="G165" s="41"/>
      <c r="H165" s="40"/>
      <c r="J165" s="40"/>
      <c r="L165" s="40"/>
      <c r="M165" s="41"/>
    </row>
    <row r="166" spans="1:13" s="49" customFormat="1" ht="25.5" x14ac:dyDescent="0.2">
      <c r="A166" s="44"/>
      <c r="B166" s="40"/>
      <c r="C166" s="47"/>
      <c r="D166" s="40">
        <v>13</v>
      </c>
      <c r="E166" s="60" t="s">
        <v>224</v>
      </c>
      <c r="F166" s="40"/>
      <c r="G166" s="41"/>
      <c r="H166" s="40"/>
      <c r="J166" s="40"/>
      <c r="K166" s="41"/>
      <c r="L166" s="40"/>
      <c r="M166" s="41"/>
    </row>
    <row r="167" spans="1:13" s="49" customFormat="1" x14ac:dyDescent="0.2">
      <c r="A167" s="44"/>
      <c r="B167" s="40"/>
      <c r="C167" s="41"/>
      <c r="D167" s="40"/>
      <c r="E167" s="41"/>
      <c r="F167" s="40"/>
      <c r="G167" s="41"/>
      <c r="H167" s="40"/>
      <c r="I167" s="41"/>
      <c r="J167" s="40"/>
      <c r="K167" s="41"/>
      <c r="L167" s="40"/>
      <c r="M167" s="41"/>
    </row>
    <row r="168" spans="1:13" x14ac:dyDescent="0.2">
      <c r="A168" s="36" t="s">
        <v>225</v>
      </c>
      <c r="B168" s="37"/>
      <c r="C168" s="38"/>
      <c r="D168" s="37"/>
      <c r="E168" s="38"/>
      <c r="F168" s="37"/>
      <c r="G168" s="38"/>
      <c r="H168" s="37"/>
      <c r="I168" s="38"/>
      <c r="J168" s="37"/>
      <c r="K168" s="38"/>
      <c r="L168" s="37"/>
      <c r="M168" s="38"/>
    </row>
    <row r="169" spans="1:13" ht="25.5" x14ac:dyDescent="0.2">
      <c r="A169" s="67"/>
      <c r="B169" s="40">
        <v>1</v>
      </c>
      <c r="C169" s="41" t="s">
        <v>226</v>
      </c>
      <c r="D169" s="40">
        <v>1</v>
      </c>
      <c r="E169" s="44" t="s">
        <v>227</v>
      </c>
      <c r="F169" s="40">
        <v>1</v>
      </c>
      <c r="G169" s="46" t="s">
        <v>228</v>
      </c>
      <c r="H169" s="40">
        <v>1</v>
      </c>
      <c r="I169" s="61" t="s">
        <v>229</v>
      </c>
      <c r="J169" s="40">
        <v>1</v>
      </c>
      <c r="K169" s="46" t="s">
        <v>230</v>
      </c>
      <c r="L169" s="40">
        <v>1</v>
      </c>
      <c r="M169" s="60" t="s">
        <v>231</v>
      </c>
    </row>
    <row r="170" spans="1:13" ht="25.5" x14ac:dyDescent="0.2">
      <c r="A170" s="67"/>
      <c r="B170" s="40">
        <v>2</v>
      </c>
      <c r="C170" s="44" t="s">
        <v>232</v>
      </c>
      <c r="D170" s="40">
        <v>2</v>
      </c>
      <c r="E170" s="41" t="s">
        <v>233</v>
      </c>
      <c r="F170" s="40">
        <v>2</v>
      </c>
      <c r="G170" s="46" t="s">
        <v>234</v>
      </c>
      <c r="H170" s="40">
        <v>2</v>
      </c>
      <c r="I170" s="60" t="s">
        <v>235</v>
      </c>
      <c r="J170" s="40">
        <v>2</v>
      </c>
      <c r="K170" s="46" t="s">
        <v>236</v>
      </c>
      <c r="L170" s="40">
        <v>2</v>
      </c>
      <c r="M170" s="62" t="s">
        <v>237</v>
      </c>
    </row>
    <row r="171" spans="1:13" ht="38.25" x14ac:dyDescent="0.2">
      <c r="A171" s="67"/>
      <c r="B171" s="40">
        <v>3</v>
      </c>
      <c r="C171" s="44" t="s">
        <v>238</v>
      </c>
      <c r="D171" s="40">
        <v>3</v>
      </c>
      <c r="E171" s="61" t="s">
        <v>229</v>
      </c>
      <c r="F171" s="40">
        <v>3</v>
      </c>
      <c r="G171" s="46" t="s">
        <v>239</v>
      </c>
      <c r="H171" s="40">
        <v>3</v>
      </c>
      <c r="I171" s="60" t="s">
        <v>231</v>
      </c>
      <c r="J171" s="40">
        <v>3</v>
      </c>
      <c r="K171" s="46" t="s">
        <v>240</v>
      </c>
      <c r="L171" s="40">
        <v>3</v>
      </c>
      <c r="M171" s="62" t="s">
        <v>241</v>
      </c>
    </row>
    <row r="172" spans="1:13" ht="25.5" x14ac:dyDescent="0.2">
      <c r="A172" s="67"/>
      <c r="B172" s="40">
        <v>4</v>
      </c>
      <c r="C172" s="44" t="s">
        <v>242</v>
      </c>
      <c r="D172" s="40">
        <v>4</v>
      </c>
      <c r="E172" s="60" t="s">
        <v>235</v>
      </c>
      <c r="F172" s="40">
        <v>4</v>
      </c>
      <c r="G172" s="46" t="s">
        <v>243</v>
      </c>
      <c r="H172" s="40">
        <v>4</v>
      </c>
      <c r="I172" s="62" t="s">
        <v>237</v>
      </c>
      <c r="J172" s="40">
        <v>4</v>
      </c>
      <c r="K172" s="46" t="s">
        <v>244</v>
      </c>
      <c r="L172" s="40">
        <v>4</v>
      </c>
      <c r="M172" s="62" t="s">
        <v>245</v>
      </c>
    </row>
    <row r="173" spans="1:13" ht="25.5" x14ac:dyDescent="0.2">
      <c r="A173" s="67"/>
      <c r="B173" s="40">
        <v>5</v>
      </c>
      <c r="C173" s="44" t="s">
        <v>246</v>
      </c>
      <c r="D173" s="40">
        <v>5</v>
      </c>
      <c r="E173" s="60" t="s">
        <v>231</v>
      </c>
      <c r="F173" s="40">
        <v>5</v>
      </c>
      <c r="G173" s="46" t="s">
        <v>247</v>
      </c>
      <c r="H173" s="40"/>
      <c r="J173" s="40">
        <v>5</v>
      </c>
      <c r="K173" s="46" t="s">
        <v>248</v>
      </c>
      <c r="L173" s="40"/>
      <c r="M173" s="44"/>
    </row>
    <row r="174" spans="1:13" ht="51" x14ac:dyDescent="0.2">
      <c r="A174" s="67"/>
      <c r="B174" s="40">
        <v>6</v>
      </c>
      <c r="C174" s="44" t="s">
        <v>249</v>
      </c>
      <c r="D174" s="40">
        <v>6</v>
      </c>
      <c r="E174" s="62" t="s">
        <v>237</v>
      </c>
      <c r="F174" s="40">
        <v>6</v>
      </c>
      <c r="G174" s="47" t="s">
        <v>250</v>
      </c>
      <c r="H174" s="40"/>
      <c r="J174" s="40">
        <v>6</v>
      </c>
      <c r="K174" s="46" t="s">
        <v>248</v>
      </c>
      <c r="L174" s="40"/>
      <c r="M174" s="44"/>
    </row>
    <row r="175" spans="1:13" ht="38.25" x14ac:dyDescent="0.2">
      <c r="A175" s="67"/>
      <c r="B175" s="40">
        <v>7</v>
      </c>
      <c r="C175" s="44" t="s">
        <v>251</v>
      </c>
      <c r="D175" s="40">
        <v>7</v>
      </c>
      <c r="E175" s="62" t="s">
        <v>241</v>
      </c>
      <c r="F175" s="40">
        <v>7</v>
      </c>
      <c r="G175" s="47" t="s">
        <v>252</v>
      </c>
      <c r="H175" s="40"/>
      <c r="J175" s="40">
        <v>7</v>
      </c>
      <c r="K175" s="46" t="s">
        <v>253</v>
      </c>
      <c r="L175" s="40"/>
      <c r="M175" s="44"/>
    </row>
    <row r="176" spans="1:13" ht="38.25" x14ac:dyDescent="0.2">
      <c r="A176" s="67"/>
      <c r="B176" s="40">
        <v>8</v>
      </c>
      <c r="C176" s="46" t="s">
        <v>254</v>
      </c>
      <c r="D176" s="40">
        <v>8</v>
      </c>
      <c r="E176" s="62" t="s">
        <v>245</v>
      </c>
      <c r="F176" s="40">
        <v>8</v>
      </c>
      <c r="G176" s="43" t="s">
        <v>255</v>
      </c>
      <c r="H176" s="40"/>
      <c r="J176" s="40">
        <v>8</v>
      </c>
      <c r="K176" s="46" t="s">
        <v>256</v>
      </c>
      <c r="L176" s="40"/>
      <c r="M176" s="44"/>
    </row>
    <row r="177" spans="1:13" ht="51" x14ac:dyDescent="0.2">
      <c r="A177" s="67"/>
      <c r="B177" s="40">
        <v>9</v>
      </c>
      <c r="C177" s="46" t="s">
        <v>257</v>
      </c>
      <c r="D177" s="40">
        <v>9</v>
      </c>
      <c r="E177" s="65" t="s">
        <v>258</v>
      </c>
      <c r="F177" s="40">
        <v>9</v>
      </c>
      <c r="G177" s="43" t="s">
        <v>259</v>
      </c>
      <c r="H177" s="40"/>
      <c r="J177" s="40">
        <v>9</v>
      </c>
      <c r="K177" s="46" t="s">
        <v>260</v>
      </c>
      <c r="L177" s="40"/>
      <c r="M177" s="44"/>
    </row>
    <row r="178" spans="1:13" ht="25.5" x14ac:dyDescent="0.2">
      <c r="A178" s="67"/>
      <c r="B178" s="40">
        <v>10</v>
      </c>
      <c r="C178" s="46" t="s">
        <v>261</v>
      </c>
      <c r="D178" s="40">
        <v>10</v>
      </c>
      <c r="E178" s="65" t="s">
        <v>262</v>
      </c>
      <c r="F178" s="40">
        <v>10</v>
      </c>
      <c r="G178" s="68" t="s">
        <v>263</v>
      </c>
      <c r="H178" s="40"/>
      <c r="J178" s="40">
        <v>10</v>
      </c>
      <c r="K178" s="46" t="s">
        <v>264</v>
      </c>
      <c r="L178" s="40"/>
      <c r="M178" s="44"/>
    </row>
    <row r="179" spans="1:13" ht="25.5" x14ac:dyDescent="0.2">
      <c r="A179" s="67"/>
      <c r="B179" s="40">
        <v>11</v>
      </c>
      <c r="C179" s="46" t="s">
        <v>265</v>
      </c>
      <c r="D179" s="40"/>
      <c r="E179" s="44"/>
      <c r="F179" s="40">
        <v>11</v>
      </c>
      <c r="G179" s="45" t="s">
        <v>266</v>
      </c>
      <c r="H179" s="40"/>
      <c r="J179" s="40">
        <v>11</v>
      </c>
      <c r="K179" s="69" t="s">
        <v>267</v>
      </c>
      <c r="L179" s="40"/>
      <c r="M179" s="44"/>
    </row>
    <row r="180" spans="1:13" s="49" customFormat="1" ht="63.75" x14ac:dyDescent="0.2">
      <c r="A180" s="67"/>
      <c r="B180" s="40">
        <v>12</v>
      </c>
      <c r="C180" s="47" t="s">
        <v>268</v>
      </c>
      <c r="D180" s="40"/>
      <c r="F180" s="40">
        <v>12</v>
      </c>
      <c r="G180" s="45" t="s">
        <v>269</v>
      </c>
      <c r="H180" s="40"/>
      <c r="J180" s="40">
        <v>12</v>
      </c>
      <c r="K180" s="69" t="s">
        <v>270</v>
      </c>
      <c r="L180" s="40"/>
      <c r="M180" s="41"/>
    </row>
    <row r="181" spans="1:13" s="49" customFormat="1" ht="38.25" x14ac:dyDescent="0.2">
      <c r="A181" s="67"/>
      <c r="B181" s="40">
        <v>13</v>
      </c>
      <c r="C181" s="47" t="s">
        <v>271</v>
      </c>
      <c r="D181" s="40"/>
      <c r="E181" s="41"/>
      <c r="F181" s="40">
        <v>13</v>
      </c>
      <c r="G181" s="45" t="s">
        <v>272</v>
      </c>
      <c r="H181" s="40"/>
      <c r="J181" s="40">
        <v>13</v>
      </c>
      <c r="K181" s="69" t="s">
        <v>273</v>
      </c>
      <c r="L181" s="40"/>
      <c r="M181" s="41"/>
    </row>
    <row r="182" spans="1:13" ht="25.5" x14ac:dyDescent="0.2">
      <c r="A182" s="67"/>
      <c r="B182" s="40">
        <v>14</v>
      </c>
      <c r="C182" s="46" t="s">
        <v>274</v>
      </c>
      <c r="D182" s="40"/>
      <c r="E182" s="44"/>
      <c r="F182" s="40">
        <v>14</v>
      </c>
      <c r="G182" s="45" t="s">
        <v>245</v>
      </c>
      <c r="H182" s="40"/>
      <c r="J182" s="40">
        <v>14</v>
      </c>
      <c r="K182" s="69" t="s">
        <v>275</v>
      </c>
      <c r="L182" s="40"/>
      <c r="M182" s="44"/>
    </row>
    <row r="183" spans="1:13" ht="25.5" x14ac:dyDescent="0.2">
      <c r="A183" s="67"/>
      <c r="B183" s="40">
        <v>15</v>
      </c>
      <c r="C183" s="46" t="s">
        <v>276</v>
      </c>
      <c r="D183" s="40"/>
      <c r="E183" s="44"/>
      <c r="F183" s="40">
        <v>15</v>
      </c>
      <c r="G183" s="43" t="s">
        <v>231</v>
      </c>
      <c r="H183" s="40"/>
      <c r="J183" s="40">
        <v>15</v>
      </c>
      <c r="K183" s="69" t="s">
        <v>277</v>
      </c>
      <c r="L183" s="40"/>
      <c r="M183" s="44"/>
    </row>
    <row r="184" spans="1:13" x14ac:dyDescent="0.2">
      <c r="A184" s="67"/>
      <c r="B184" s="40">
        <v>16</v>
      </c>
      <c r="C184" s="47" t="s">
        <v>278</v>
      </c>
      <c r="D184" s="40"/>
      <c r="E184" s="44"/>
      <c r="F184" s="40">
        <v>16</v>
      </c>
      <c r="G184" s="61" t="s">
        <v>279</v>
      </c>
      <c r="H184" s="40"/>
      <c r="I184" s="44"/>
      <c r="J184" s="40">
        <v>16</v>
      </c>
      <c r="K184" s="64" t="s">
        <v>280</v>
      </c>
      <c r="L184" s="40"/>
      <c r="M184" s="44"/>
    </row>
    <row r="185" spans="1:13" x14ac:dyDescent="0.2">
      <c r="A185" s="67"/>
      <c r="B185" s="40">
        <v>17</v>
      </c>
      <c r="C185" s="47" t="s">
        <v>281</v>
      </c>
      <c r="D185" s="40"/>
      <c r="E185" s="44"/>
      <c r="F185" s="40"/>
      <c r="H185" s="40"/>
      <c r="I185" s="44"/>
      <c r="J185" s="40">
        <v>17</v>
      </c>
      <c r="K185" s="64" t="s">
        <v>282</v>
      </c>
      <c r="L185" s="40"/>
      <c r="M185" s="44"/>
    </row>
    <row r="186" spans="1:13" x14ac:dyDescent="0.2">
      <c r="A186" s="67"/>
      <c r="B186" s="40">
        <v>18</v>
      </c>
      <c r="C186" s="47" t="s">
        <v>283</v>
      </c>
      <c r="D186" s="40"/>
      <c r="E186" s="44"/>
      <c r="F186" s="40"/>
      <c r="G186" s="44"/>
      <c r="H186" s="40"/>
      <c r="I186" s="44"/>
      <c r="J186" s="40"/>
      <c r="K186" s="44"/>
      <c r="L186" s="40"/>
      <c r="M186" s="44"/>
    </row>
    <row r="187" spans="1:13" x14ac:dyDescent="0.2">
      <c r="A187" s="67"/>
      <c r="B187" s="40">
        <v>19</v>
      </c>
      <c r="C187" s="47" t="s">
        <v>284</v>
      </c>
      <c r="D187" s="40"/>
      <c r="E187" s="44"/>
      <c r="F187" s="40"/>
      <c r="G187" s="44"/>
      <c r="H187" s="40"/>
      <c r="I187" s="44"/>
      <c r="J187" s="40"/>
      <c r="K187" s="44"/>
      <c r="L187" s="40"/>
      <c r="M187" s="44"/>
    </row>
    <row r="188" spans="1:13" x14ac:dyDescent="0.2">
      <c r="A188" s="67"/>
      <c r="B188" s="40">
        <v>20</v>
      </c>
      <c r="C188" s="47" t="s">
        <v>285</v>
      </c>
      <c r="D188" s="40"/>
      <c r="E188" s="44"/>
      <c r="F188" s="40"/>
      <c r="G188" s="44"/>
      <c r="H188" s="40"/>
      <c r="I188" s="44"/>
      <c r="J188" s="40"/>
      <c r="K188" s="44"/>
      <c r="L188" s="40"/>
      <c r="M188" s="44"/>
    </row>
    <row r="189" spans="1:13" x14ac:dyDescent="0.2">
      <c r="A189" s="67"/>
      <c r="B189" s="40">
        <v>21</v>
      </c>
      <c r="C189" s="47" t="s">
        <v>286</v>
      </c>
      <c r="D189" s="40"/>
      <c r="E189" s="44"/>
      <c r="F189" s="40"/>
      <c r="G189" s="44"/>
      <c r="H189" s="40"/>
      <c r="I189" s="44"/>
      <c r="J189" s="40"/>
      <c r="K189" s="44"/>
      <c r="L189" s="40"/>
      <c r="M189" s="44"/>
    </row>
    <row r="190" spans="1:13" x14ac:dyDescent="0.2">
      <c r="A190" s="67"/>
      <c r="B190" s="40">
        <v>22</v>
      </c>
      <c r="C190" s="47" t="s">
        <v>287</v>
      </c>
      <c r="D190" s="40"/>
      <c r="E190" s="44"/>
      <c r="F190" s="40"/>
      <c r="G190" s="44"/>
      <c r="H190" s="40"/>
      <c r="I190" s="44"/>
      <c r="J190" s="40"/>
      <c r="K190" s="44"/>
      <c r="L190" s="40"/>
      <c r="M190" s="44"/>
    </row>
    <row r="191" spans="1:13" x14ac:dyDescent="0.2">
      <c r="A191" s="67"/>
      <c r="B191" s="40">
        <v>23</v>
      </c>
      <c r="C191" s="47" t="s">
        <v>288</v>
      </c>
      <c r="D191" s="40"/>
      <c r="E191" s="44"/>
      <c r="F191" s="40"/>
      <c r="G191" s="44"/>
      <c r="H191" s="40"/>
      <c r="I191" s="44"/>
      <c r="J191" s="40"/>
      <c r="K191" s="44"/>
      <c r="L191" s="40"/>
      <c r="M191" s="44"/>
    </row>
    <row r="192" spans="1:13" x14ac:dyDescent="0.2">
      <c r="A192" s="67"/>
      <c r="B192" s="40">
        <v>24</v>
      </c>
      <c r="C192" s="47" t="s">
        <v>289</v>
      </c>
      <c r="D192" s="40"/>
      <c r="E192" s="44"/>
      <c r="F192" s="40"/>
      <c r="G192" s="44"/>
      <c r="H192" s="40"/>
      <c r="I192" s="44"/>
      <c r="J192" s="40"/>
      <c r="K192" s="44"/>
      <c r="L192" s="40"/>
      <c r="M192" s="44"/>
    </row>
    <row r="193" spans="1:13" ht="25.5" x14ac:dyDescent="0.2">
      <c r="A193" s="67"/>
      <c r="B193" s="40">
        <v>25</v>
      </c>
      <c r="C193" s="47" t="s">
        <v>290</v>
      </c>
      <c r="D193" s="40"/>
      <c r="E193" s="44"/>
      <c r="F193" s="40"/>
      <c r="G193" s="44"/>
      <c r="H193" s="40"/>
      <c r="I193" s="44"/>
      <c r="J193" s="40"/>
      <c r="K193" s="44"/>
      <c r="L193" s="40"/>
      <c r="M193" s="44"/>
    </row>
    <row r="194" spans="1:13" ht="38.25" x14ac:dyDescent="0.2">
      <c r="A194" s="67"/>
      <c r="B194" s="40">
        <v>26</v>
      </c>
      <c r="C194" s="47" t="s">
        <v>291</v>
      </c>
      <c r="D194" s="40"/>
      <c r="E194" s="44"/>
      <c r="F194" s="40"/>
      <c r="G194" s="44"/>
      <c r="H194" s="40"/>
      <c r="I194" s="44"/>
      <c r="J194" s="40"/>
      <c r="K194" s="44"/>
      <c r="L194" s="40"/>
      <c r="M194" s="44"/>
    </row>
    <row r="195" spans="1:13" x14ac:dyDescent="0.2">
      <c r="A195" s="67"/>
      <c r="B195" s="40">
        <v>27</v>
      </c>
      <c r="C195" s="47" t="s">
        <v>292</v>
      </c>
      <c r="D195" s="40"/>
      <c r="E195" s="44"/>
      <c r="F195" s="40"/>
      <c r="G195" s="44"/>
      <c r="H195" s="40"/>
      <c r="I195" s="44"/>
      <c r="J195" s="40"/>
      <c r="K195" s="44"/>
      <c r="L195" s="40"/>
      <c r="M195" s="44"/>
    </row>
    <row r="196" spans="1:13" ht="25.5" x14ac:dyDescent="0.2">
      <c r="A196" s="67"/>
      <c r="B196" s="40">
        <v>28</v>
      </c>
      <c r="C196" s="47" t="s">
        <v>293</v>
      </c>
      <c r="D196" s="40"/>
      <c r="E196" s="44"/>
      <c r="F196" s="40"/>
      <c r="G196" s="44"/>
      <c r="H196" s="40"/>
      <c r="I196" s="44"/>
      <c r="J196" s="40"/>
      <c r="K196" s="44"/>
      <c r="L196" s="40"/>
      <c r="M196" s="44"/>
    </row>
    <row r="197" spans="1:13" x14ac:dyDescent="0.2">
      <c r="A197" s="67"/>
      <c r="B197" s="40">
        <v>29</v>
      </c>
      <c r="C197" s="47" t="s">
        <v>294</v>
      </c>
      <c r="D197" s="40"/>
      <c r="E197" s="44"/>
      <c r="F197" s="40"/>
      <c r="G197" s="44"/>
      <c r="H197" s="40"/>
      <c r="I197" s="44"/>
      <c r="J197" s="40"/>
      <c r="K197" s="44"/>
      <c r="L197" s="40"/>
      <c r="M197" s="44"/>
    </row>
    <row r="198" spans="1:13" x14ac:dyDescent="0.2">
      <c r="A198" s="67"/>
      <c r="B198" s="40">
        <v>30</v>
      </c>
      <c r="C198" s="47" t="s">
        <v>295</v>
      </c>
      <c r="D198" s="40"/>
      <c r="E198" s="44"/>
      <c r="F198" s="40"/>
      <c r="G198" s="44"/>
      <c r="H198" s="40"/>
      <c r="I198" s="44"/>
      <c r="J198" s="40"/>
      <c r="K198" s="44"/>
      <c r="L198" s="40"/>
      <c r="M198" s="44"/>
    </row>
    <row r="199" spans="1:13" ht="25.5" x14ac:dyDescent="0.2">
      <c r="A199" s="67"/>
      <c r="B199" s="40">
        <v>31</v>
      </c>
      <c r="C199" s="47" t="s">
        <v>296</v>
      </c>
      <c r="D199" s="40"/>
      <c r="E199" s="44"/>
      <c r="F199" s="40"/>
      <c r="G199" s="44"/>
      <c r="H199" s="40"/>
      <c r="I199" s="44"/>
      <c r="J199" s="40"/>
      <c r="K199" s="44"/>
      <c r="L199" s="40"/>
      <c r="M199" s="44"/>
    </row>
    <row r="200" spans="1:13" x14ac:dyDescent="0.2">
      <c r="A200" s="67"/>
      <c r="B200" s="40">
        <v>32</v>
      </c>
      <c r="C200" s="47" t="s">
        <v>297</v>
      </c>
      <c r="D200" s="40"/>
      <c r="E200" s="44"/>
      <c r="F200" s="40"/>
      <c r="G200" s="44"/>
      <c r="H200" s="40"/>
      <c r="I200" s="44"/>
      <c r="J200" s="40"/>
      <c r="K200" s="44"/>
      <c r="L200" s="40"/>
      <c r="M200" s="44"/>
    </row>
    <row r="201" spans="1:13" ht="38.25" x14ac:dyDescent="0.2">
      <c r="A201" s="67"/>
      <c r="B201" s="40">
        <v>33</v>
      </c>
      <c r="C201" s="47" t="s">
        <v>298</v>
      </c>
      <c r="D201" s="40"/>
      <c r="E201" s="44"/>
      <c r="F201" s="40"/>
      <c r="G201" s="44"/>
      <c r="H201" s="40"/>
      <c r="I201" s="44"/>
      <c r="J201" s="40"/>
      <c r="K201" s="44"/>
      <c r="L201" s="40"/>
      <c r="M201" s="44"/>
    </row>
    <row r="202" spans="1:13" ht="25.5" x14ac:dyDescent="0.2">
      <c r="A202" s="67"/>
      <c r="B202" s="40">
        <v>34</v>
      </c>
      <c r="C202" s="47" t="s">
        <v>299</v>
      </c>
      <c r="D202" s="40"/>
      <c r="E202" s="44"/>
      <c r="F202" s="40"/>
      <c r="G202" s="44"/>
      <c r="H202" s="40"/>
      <c r="I202" s="44"/>
      <c r="J202" s="40"/>
      <c r="K202" s="44"/>
      <c r="L202" s="40"/>
      <c r="M202" s="44"/>
    </row>
    <row r="203" spans="1:13" x14ac:dyDescent="0.2">
      <c r="A203" s="67"/>
      <c r="B203" s="40">
        <v>35</v>
      </c>
      <c r="C203" s="62" t="s">
        <v>300</v>
      </c>
      <c r="D203" s="40"/>
      <c r="E203" s="44"/>
      <c r="F203" s="40"/>
      <c r="G203" s="44"/>
      <c r="H203" s="40"/>
      <c r="I203" s="44"/>
      <c r="J203" s="40"/>
      <c r="K203" s="44"/>
      <c r="L203" s="40"/>
      <c r="M203" s="44"/>
    </row>
    <row r="204" spans="1:13" x14ac:dyDescent="0.2">
      <c r="A204" s="67"/>
      <c r="B204" s="40">
        <v>36</v>
      </c>
      <c r="C204" s="61" t="s">
        <v>301</v>
      </c>
      <c r="D204" s="40"/>
      <c r="E204" s="44"/>
      <c r="F204" s="40"/>
      <c r="G204" s="44"/>
      <c r="H204" s="40"/>
      <c r="I204" s="44"/>
      <c r="J204" s="40"/>
      <c r="K204" s="44"/>
      <c r="L204" s="40"/>
      <c r="M204" s="44"/>
    </row>
    <row r="205" spans="1:13" x14ac:dyDescent="0.2">
      <c r="A205" s="44"/>
      <c r="B205" s="40"/>
      <c r="C205" s="47"/>
      <c r="D205" s="40"/>
      <c r="E205" s="44"/>
      <c r="F205" s="40"/>
      <c r="G205" s="44"/>
      <c r="H205" s="40"/>
      <c r="I205" s="44"/>
      <c r="J205" s="40"/>
      <c r="K205" s="44"/>
      <c r="L205" s="40"/>
      <c r="M205" s="44"/>
    </row>
    <row r="206" spans="1:13" x14ac:dyDescent="0.2">
      <c r="A206" s="36" t="s">
        <v>302</v>
      </c>
      <c r="B206" s="37"/>
      <c r="C206" s="38"/>
      <c r="D206" s="37"/>
      <c r="E206" s="38"/>
      <c r="F206" s="37"/>
      <c r="G206" s="38"/>
      <c r="H206" s="37"/>
      <c r="I206" s="38"/>
      <c r="J206" s="37"/>
      <c r="K206" s="38"/>
      <c r="L206" s="37"/>
      <c r="M206" s="38"/>
    </row>
    <row r="207" spans="1:13" ht="25.5" x14ac:dyDescent="0.2">
      <c r="A207" s="44"/>
      <c r="B207" s="40">
        <v>1</v>
      </c>
      <c r="C207" s="41" t="s">
        <v>303</v>
      </c>
      <c r="D207" s="40">
        <v>1</v>
      </c>
      <c r="E207" s="41" t="s">
        <v>304</v>
      </c>
      <c r="F207" s="40">
        <v>1</v>
      </c>
      <c r="G207" s="69" t="s">
        <v>305</v>
      </c>
      <c r="H207" s="40">
        <v>1</v>
      </c>
      <c r="I207" s="41" t="s">
        <v>304</v>
      </c>
      <c r="J207" s="40">
        <v>1</v>
      </c>
      <c r="K207" s="47" t="s">
        <v>306</v>
      </c>
      <c r="L207" s="40">
        <v>1</v>
      </c>
      <c r="M207" s="61" t="s">
        <v>307</v>
      </c>
    </row>
    <row r="208" spans="1:13" ht="38.25" x14ac:dyDescent="0.2">
      <c r="A208" s="44"/>
      <c r="B208" s="40">
        <v>2</v>
      </c>
      <c r="C208" s="44" t="s">
        <v>308</v>
      </c>
      <c r="D208" s="40">
        <v>2</v>
      </c>
      <c r="E208" s="44" t="s">
        <v>309</v>
      </c>
      <c r="F208" s="40">
        <v>2</v>
      </c>
      <c r="G208" s="46" t="s">
        <v>310</v>
      </c>
      <c r="H208" s="40">
        <v>2</v>
      </c>
      <c r="I208" s="44" t="s">
        <v>309</v>
      </c>
      <c r="J208" s="40">
        <v>2</v>
      </c>
      <c r="K208" s="69" t="s">
        <v>311</v>
      </c>
      <c r="L208" s="40">
        <v>2</v>
      </c>
      <c r="M208" s="61" t="s">
        <v>312</v>
      </c>
    </row>
    <row r="209" spans="1:13" ht="25.5" x14ac:dyDescent="0.2">
      <c r="A209" s="44"/>
      <c r="B209" s="40">
        <v>3</v>
      </c>
      <c r="C209" s="44" t="s">
        <v>313</v>
      </c>
      <c r="D209" s="40">
        <v>3</v>
      </c>
      <c r="E209" s="44" t="s">
        <v>314</v>
      </c>
      <c r="F209" s="40">
        <v>3</v>
      </c>
      <c r="G209" s="69" t="s">
        <v>305</v>
      </c>
      <c r="H209" s="40">
        <v>3</v>
      </c>
      <c r="I209" s="44" t="s">
        <v>315</v>
      </c>
      <c r="J209" s="40">
        <v>3</v>
      </c>
      <c r="K209" s="69" t="s">
        <v>305</v>
      </c>
      <c r="L209" s="40">
        <v>3</v>
      </c>
      <c r="M209" s="61" t="s">
        <v>312</v>
      </c>
    </row>
    <row r="210" spans="1:13" ht="38.25" x14ac:dyDescent="0.2">
      <c r="A210" s="44"/>
      <c r="B210" s="40">
        <v>4</v>
      </c>
      <c r="C210" s="44" t="s">
        <v>316</v>
      </c>
      <c r="D210" s="40">
        <v>4</v>
      </c>
      <c r="E210" s="44" t="s">
        <v>317</v>
      </c>
      <c r="F210" s="40">
        <v>4</v>
      </c>
      <c r="G210" s="46" t="s">
        <v>318</v>
      </c>
      <c r="H210" s="40">
        <v>4</v>
      </c>
      <c r="I210" s="61" t="s">
        <v>307</v>
      </c>
      <c r="J210" s="40">
        <v>4</v>
      </c>
      <c r="K210" s="46" t="s">
        <v>319</v>
      </c>
      <c r="L210" s="40"/>
      <c r="M210" s="44"/>
    </row>
    <row r="211" spans="1:13" x14ac:dyDescent="0.2">
      <c r="A211" s="44"/>
      <c r="B211" s="40">
        <v>5</v>
      </c>
      <c r="C211" s="46" t="s">
        <v>320</v>
      </c>
      <c r="D211" s="40">
        <v>5</v>
      </c>
      <c r="E211" s="44" t="s">
        <v>321</v>
      </c>
      <c r="F211" s="40">
        <v>5</v>
      </c>
      <c r="G211" s="46" t="s">
        <v>322</v>
      </c>
      <c r="H211" s="40">
        <v>5</v>
      </c>
      <c r="I211" s="61" t="s">
        <v>312</v>
      </c>
      <c r="J211" s="40">
        <v>5</v>
      </c>
      <c r="K211" s="46" t="s">
        <v>310</v>
      </c>
      <c r="L211" s="40"/>
      <c r="M211" s="44"/>
    </row>
    <row r="212" spans="1:13" ht="25.5" x14ac:dyDescent="0.2">
      <c r="A212" s="44"/>
      <c r="B212" s="40">
        <v>6</v>
      </c>
      <c r="C212" s="46" t="s">
        <v>323</v>
      </c>
      <c r="D212" s="40">
        <v>6</v>
      </c>
      <c r="E212" s="44" t="s">
        <v>324</v>
      </c>
      <c r="F212" s="40">
        <v>6</v>
      </c>
      <c r="G212" s="46" t="s">
        <v>325</v>
      </c>
      <c r="H212" s="40"/>
      <c r="I212" s="44"/>
      <c r="J212" s="40">
        <v>6</v>
      </c>
      <c r="K212" s="64" t="s">
        <v>326</v>
      </c>
      <c r="L212" s="40"/>
      <c r="M212" s="44"/>
    </row>
    <row r="213" spans="1:13" x14ac:dyDescent="0.2">
      <c r="A213" s="44"/>
      <c r="B213" s="40">
        <v>7</v>
      </c>
      <c r="C213" s="44" t="s">
        <v>327</v>
      </c>
      <c r="D213" s="40">
        <v>7</v>
      </c>
      <c r="E213" s="44" t="s">
        <v>315</v>
      </c>
      <c r="F213" s="40">
        <v>7</v>
      </c>
      <c r="G213" s="69" t="s">
        <v>328</v>
      </c>
      <c r="H213" s="40"/>
      <c r="I213" s="44"/>
      <c r="J213" s="40">
        <v>7</v>
      </c>
      <c r="K213" s="64" t="s">
        <v>329</v>
      </c>
      <c r="L213" s="40"/>
      <c r="M213" s="44"/>
    </row>
    <row r="214" spans="1:13" ht="25.5" x14ac:dyDescent="0.2">
      <c r="A214" s="44"/>
      <c r="B214" s="40">
        <v>8</v>
      </c>
      <c r="C214" s="69" t="s">
        <v>330</v>
      </c>
      <c r="D214" s="40">
        <v>8</v>
      </c>
      <c r="E214" s="61" t="s">
        <v>331</v>
      </c>
      <c r="F214" s="40">
        <v>8</v>
      </c>
      <c r="G214" s="69" t="s">
        <v>332</v>
      </c>
      <c r="H214" s="40"/>
      <c r="I214" s="44"/>
      <c r="J214" s="40"/>
      <c r="K214" s="44"/>
      <c r="L214" s="40"/>
      <c r="M214" s="44"/>
    </row>
    <row r="215" spans="1:13" ht="25.5" x14ac:dyDescent="0.2">
      <c r="A215" s="44"/>
      <c r="B215" s="40">
        <v>9</v>
      </c>
      <c r="C215" s="69" t="s">
        <v>333</v>
      </c>
      <c r="D215" s="40"/>
      <c r="E215" s="44"/>
      <c r="F215" s="40">
        <v>9</v>
      </c>
      <c r="G215" s="66" t="s">
        <v>334</v>
      </c>
      <c r="H215" s="40"/>
      <c r="I215" s="44"/>
      <c r="J215" s="40"/>
      <c r="K215" s="44"/>
      <c r="L215" s="40"/>
      <c r="M215" s="44"/>
    </row>
    <row r="216" spans="1:13" ht="38.25" x14ac:dyDescent="0.2">
      <c r="A216" s="44"/>
      <c r="B216" s="40">
        <v>10</v>
      </c>
      <c r="C216" s="69" t="s">
        <v>335</v>
      </c>
      <c r="D216" s="40"/>
      <c r="E216" s="44"/>
      <c r="F216" s="40">
        <v>10</v>
      </c>
      <c r="G216" s="66" t="s">
        <v>336</v>
      </c>
      <c r="H216" s="40"/>
      <c r="I216" s="44"/>
      <c r="J216" s="40"/>
      <c r="K216" s="44"/>
      <c r="L216" s="40"/>
      <c r="M216" s="44"/>
    </row>
    <row r="217" spans="1:13" ht="102" x14ac:dyDescent="0.2">
      <c r="A217" s="44"/>
      <c r="B217" s="40">
        <v>11</v>
      </c>
      <c r="C217" s="69" t="s">
        <v>337</v>
      </c>
      <c r="D217" s="40"/>
      <c r="E217" s="44"/>
      <c r="F217" s="40">
        <v>11</v>
      </c>
      <c r="G217" s="66" t="s">
        <v>338</v>
      </c>
      <c r="H217" s="40"/>
      <c r="I217" s="44"/>
      <c r="J217" s="40"/>
      <c r="K217" s="44"/>
      <c r="L217" s="40"/>
      <c r="M217" s="44"/>
    </row>
    <row r="218" spans="1:13" ht="38.25" x14ac:dyDescent="0.2">
      <c r="A218" s="44"/>
      <c r="B218" s="40">
        <v>12</v>
      </c>
      <c r="C218" s="69" t="s">
        <v>339</v>
      </c>
      <c r="D218" s="40"/>
      <c r="E218" s="44"/>
      <c r="F218" s="40">
        <v>12</v>
      </c>
      <c r="G218" s="66" t="s">
        <v>340</v>
      </c>
      <c r="H218" s="40"/>
      <c r="I218" s="44"/>
      <c r="J218" s="40"/>
      <c r="K218" s="44"/>
      <c r="L218" s="40"/>
      <c r="M218" s="44"/>
    </row>
    <row r="219" spans="1:13" ht="38.25" x14ac:dyDescent="0.2">
      <c r="A219" s="44"/>
      <c r="B219" s="40">
        <v>13</v>
      </c>
      <c r="C219" s="46" t="s">
        <v>341</v>
      </c>
      <c r="D219" s="40"/>
      <c r="E219" s="44"/>
      <c r="F219" s="40">
        <v>13</v>
      </c>
      <c r="G219" s="66" t="s">
        <v>342</v>
      </c>
      <c r="H219" s="40"/>
      <c r="I219" s="44"/>
      <c r="J219" s="40"/>
      <c r="K219" s="44"/>
      <c r="L219" s="40"/>
      <c r="M219" s="44"/>
    </row>
    <row r="220" spans="1:13" x14ac:dyDescent="0.2">
      <c r="A220" s="44"/>
      <c r="B220" s="40">
        <v>14</v>
      </c>
      <c r="C220" s="69" t="s">
        <v>343</v>
      </c>
      <c r="D220" s="40"/>
      <c r="E220" s="44"/>
      <c r="F220" s="40"/>
      <c r="G220" s="44"/>
      <c r="H220" s="40"/>
      <c r="I220" s="44"/>
      <c r="J220" s="40"/>
      <c r="K220" s="44"/>
      <c r="L220" s="40"/>
      <c r="M220" s="44"/>
    </row>
    <row r="221" spans="1:13" ht="25.5" x14ac:dyDescent="0.2">
      <c r="A221" s="44"/>
      <c r="B221" s="40">
        <v>15</v>
      </c>
      <c r="C221" s="69" t="s">
        <v>344</v>
      </c>
      <c r="D221" s="40"/>
      <c r="E221" s="44"/>
      <c r="F221" s="40"/>
      <c r="G221" s="44"/>
      <c r="H221" s="40"/>
      <c r="I221" s="44"/>
      <c r="J221" s="40"/>
      <c r="K221" s="44"/>
      <c r="L221" s="40"/>
      <c r="M221" s="44"/>
    </row>
    <row r="222" spans="1:13" x14ac:dyDescent="0.2">
      <c r="A222" s="44"/>
      <c r="B222" s="40"/>
      <c r="C222" s="44"/>
      <c r="D222" s="40"/>
      <c r="E222" s="44"/>
      <c r="F222" s="40"/>
      <c r="G222" s="44"/>
      <c r="H222" s="40"/>
      <c r="I222" s="44"/>
      <c r="J222" s="40"/>
      <c r="K222" s="44"/>
      <c r="L222" s="40"/>
      <c r="M222" s="44"/>
    </row>
    <row r="223" spans="1:13" x14ac:dyDescent="0.2">
      <c r="A223" s="36" t="s">
        <v>345</v>
      </c>
      <c r="B223" s="37"/>
      <c r="C223" s="38"/>
      <c r="D223" s="37"/>
      <c r="E223" s="38"/>
      <c r="F223" s="37"/>
      <c r="G223" s="38"/>
      <c r="H223" s="37"/>
      <c r="I223" s="38"/>
      <c r="J223" s="37"/>
      <c r="K223" s="38"/>
      <c r="L223" s="37"/>
      <c r="M223" s="38"/>
    </row>
    <row r="224" spans="1:13" ht="38.25" x14ac:dyDescent="0.2">
      <c r="A224" s="44"/>
      <c r="B224" s="40">
        <v>1</v>
      </c>
      <c r="C224" s="41" t="s">
        <v>346</v>
      </c>
      <c r="D224" s="40">
        <v>1</v>
      </c>
      <c r="E224" s="41" t="s">
        <v>347</v>
      </c>
      <c r="F224" s="40">
        <v>1</v>
      </c>
      <c r="G224" s="47" t="s">
        <v>348</v>
      </c>
      <c r="H224" s="40">
        <v>1</v>
      </c>
      <c r="I224" s="70" t="s">
        <v>349</v>
      </c>
      <c r="J224" s="40">
        <v>1</v>
      </c>
      <c r="K224" s="47" t="s">
        <v>350</v>
      </c>
      <c r="L224" s="40">
        <v>1</v>
      </c>
      <c r="M224" s="56" t="s">
        <v>351</v>
      </c>
    </row>
    <row r="225" spans="1:13" ht="76.5" x14ac:dyDescent="0.2">
      <c r="A225" s="44"/>
      <c r="B225" s="40">
        <v>2</v>
      </c>
      <c r="C225" s="46" t="s">
        <v>352</v>
      </c>
      <c r="D225" s="40">
        <v>2</v>
      </c>
      <c r="E225" s="44" t="s">
        <v>353</v>
      </c>
      <c r="F225" s="40">
        <v>2</v>
      </c>
      <c r="G225" s="42" t="s">
        <v>354</v>
      </c>
      <c r="H225" s="40">
        <v>2</v>
      </c>
      <c r="I225" s="62" t="s">
        <v>355</v>
      </c>
      <c r="J225" s="40">
        <v>2</v>
      </c>
      <c r="K225" s="47" t="s">
        <v>356</v>
      </c>
      <c r="L225" s="40">
        <v>2</v>
      </c>
      <c r="M225" s="60" t="s">
        <v>357</v>
      </c>
    </row>
    <row r="226" spans="1:13" ht="25.5" x14ac:dyDescent="0.2">
      <c r="A226" s="44"/>
      <c r="B226" s="40"/>
      <c r="C226" s="41"/>
      <c r="D226" s="40">
        <v>3</v>
      </c>
      <c r="E226" s="41" t="s">
        <v>358</v>
      </c>
      <c r="F226" s="40">
        <v>3</v>
      </c>
      <c r="G226" s="42" t="s">
        <v>359</v>
      </c>
      <c r="H226" s="40">
        <v>3</v>
      </c>
      <c r="I226" s="71" t="s">
        <v>360</v>
      </c>
      <c r="J226" s="40">
        <v>3</v>
      </c>
      <c r="K226" s="56" t="s">
        <v>361</v>
      </c>
      <c r="L226" s="40">
        <v>3</v>
      </c>
      <c r="M226" s="65" t="s">
        <v>362</v>
      </c>
    </row>
    <row r="227" spans="1:13" ht="51" x14ac:dyDescent="0.2">
      <c r="A227" s="44"/>
      <c r="B227" s="40"/>
      <c r="C227" s="41"/>
      <c r="D227" s="40">
        <v>4</v>
      </c>
      <c r="E227" s="41" t="s">
        <v>363</v>
      </c>
      <c r="F227" s="40">
        <v>4</v>
      </c>
      <c r="G227" s="56" t="s">
        <v>364</v>
      </c>
      <c r="H227" s="40">
        <v>4</v>
      </c>
      <c r="I227" s="71" t="s">
        <v>365</v>
      </c>
      <c r="J227" s="40">
        <v>4</v>
      </c>
      <c r="K227" s="56" t="s">
        <v>366</v>
      </c>
      <c r="L227" s="40"/>
      <c r="M227" s="72"/>
    </row>
    <row r="228" spans="1:13" ht="25.5" x14ac:dyDescent="0.2">
      <c r="A228" s="44"/>
      <c r="B228" s="40"/>
      <c r="C228" s="41"/>
      <c r="D228" s="40">
        <v>5</v>
      </c>
      <c r="E228" s="41" t="s">
        <v>367</v>
      </c>
      <c r="F228" s="40">
        <v>5</v>
      </c>
      <c r="G228" s="45" t="s">
        <v>368</v>
      </c>
      <c r="H228" s="40">
        <v>5</v>
      </c>
      <c r="I228" s="71" t="s">
        <v>369</v>
      </c>
      <c r="J228" s="40">
        <v>5</v>
      </c>
      <c r="K228" s="59" t="s">
        <v>140</v>
      </c>
      <c r="L228" s="40"/>
      <c r="M228" s="73"/>
    </row>
    <row r="229" spans="1:13" ht="25.5" x14ac:dyDescent="0.2">
      <c r="A229" s="44"/>
      <c r="B229" s="40"/>
      <c r="C229" s="41"/>
      <c r="D229" s="40">
        <v>6</v>
      </c>
      <c r="E229" s="41" t="s">
        <v>370</v>
      </c>
      <c r="F229" s="40">
        <v>6</v>
      </c>
      <c r="G229" s="45" t="s">
        <v>371</v>
      </c>
      <c r="H229" s="40">
        <v>6</v>
      </c>
      <c r="I229" s="74" t="s">
        <v>372</v>
      </c>
      <c r="J229" s="40">
        <v>6</v>
      </c>
      <c r="K229" s="59" t="s">
        <v>373</v>
      </c>
      <c r="L229" s="40"/>
      <c r="M229" s="72"/>
    </row>
    <row r="230" spans="1:13" ht="25.5" x14ac:dyDescent="0.2">
      <c r="A230" s="44"/>
      <c r="B230" s="40"/>
      <c r="C230" s="41"/>
      <c r="D230" s="40">
        <v>7</v>
      </c>
      <c r="E230" s="41" t="s">
        <v>374</v>
      </c>
      <c r="F230" s="40">
        <v>7</v>
      </c>
      <c r="G230" s="45" t="s">
        <v>375</v>
      </c>
      <c r="H230" s="40">
        <v>7</v>
      </c>
      <c r="I230" s="74" t="s">
        <v>376</v>
      </c>
      <c r="J230" s="40"/>
      <c r="K230" s="41"/>
      <c r="L230" s="40"/>
      <c r="M230" s="72"/>
    </row>
    <row r="231" spans="1:13" ht="38.25" x14ac:dyDescent="0.2">
      <c r="A231" s="44"/>
      <c r="B231" s="40"/>
      <c r="C231" s="41"/>
      <c r="D231" s="40">
        <v>8</v>
      </c>
      <c r="E231" s="75" t="s">
        <v>377</v>
      </c>
      <c r="F231" s="40">
        <v>8</v>
      </c>
      <c r="G231" s="45" t="s">
        <v>378</v>
      </c>
      <c r="H231" s="40">
        <v>8</v>
      </c>
      <c r="I231" s="74" t="s">
        <v>379</v>
      </c>
      <c r="J231" s="40"/>
      <c r="K231" s="41"/>
      <c r="L231" s="40"/>
      <c r="M231" s="72"/>
    </row>
    <row r="232" spans="1:13" x14ac:dyDescent="0.2">
      <c r="A232" s="44"/>
      <c r="B232" s="40"/>
      <c r="C232" s="41"/>
      <c r="D232" s="40">
        <v>9</v>
      </c>
      <c r="E232" s="62" t="s">
        <v>380</v>
      </c>
      <c r="F232" s="40"/>
      <c r="G232" s="45"/>
      <c r="H232" s="40"/>
      <c r="I232" s="72"/>
      <c r="J232" s="40"/>
      <c r="K232" s="41"/>
      <c r="L232" s="40"/>
      <c r="M232" s="72"/>
    </row>
    <row r="233" spans="1:13" x14ac:dyDescent="0.2">
      <c r="A233" s="44"/>
      <c r="B233" s="40"/>
      <c r="C233" s="41"/>
      <c r="D233" s="40">
        <v>10</v>
      </c>
      <c r="E233" s="63" t="s">
        <v>381</v>
      </c>
      <c r="F233" s="40"/>
      <c r="G233" s="45"/>
      <c r="H233" s="40"/>
      <c r="I233" s="72"/>
      <c r="J233" s="40"/>
      <c r="K233" s="41"/>
      <c r="L233" s="40"/>
      <c r="M233" s="72"/>
    </row>
    <row r="234" spans="1:13" x14ac:dyDescent="0.2">
      <c r="A234" s="44"/>
      <c r="B234" s="40"/>
      <c r="C234" s="41"/>
      <c r="D234" s="40">
        <v>11</v>
      </c>
      <c r="E234" s="75" t="s">
        <v>382</v>
      </c>
      <c r="F234" s="40"/>
      <c r="G234" s="45"/>
      <c r="H234" s="40"/>
      <c r="J234" s="40"/>
      <c r="K234" s="41"/>
      <c r="L234" s="40"/>
      <c r="M234" s="72"/>
    </row>
    <row r="235" spans="1:13" x14ac:dyDescent="0.2">
      <c r="A235" s="44"/>
      <c r="B235" s="40"/>
      <c r="C235" s="41"/>
      <c r="D235" s="40">
        <v>12</v>
      </c>
      <c r="E235" s="75" t="s">
        <v>383</v>
      </c>
      <c r="F235" s="40"/>
      <c r="G235" s="45"/>
      <c r="H235" s="40"/>
      <c r="J235" s="40"/>
      <c r="K235" s="41"/>
      <c r="L235" s="40"/>
      <c r="M235" s="72"/>
    </row>
    <row r="236" spans="1:13" x14ac:dyDescent="0.2">
      <c r="A236" s="44"/>
      <c r="B236" s="40"/>
      <c r="C236" s="41"/>
      <c r="D236" s="40">
        <v>13</v>
      </c>
      <c r="E236" s="75" t="s">
        <v>384</v>
      </c>
      <c r="F236" s="40"/>
      <c r="G236" s="45"/>
      <c r="H236" s="40"/>
      <c r="I236" s="72"/>
      <c r="J236" s="40"/>
      <c r="K236" s="41"/>
      <c r="L236" s="40"/>
      <c r="M236" s="72"/>
    </row>
    <row r="237" spans="1:13" ht="25.5" x14ac:dyDescent="0.2">
      <c r="A237" s="44"/>
      <c r="B237" s="40"/>
      <c r="C237" s="41"/>
      <c r="D237" s="40">
        <v>14</v>
      </c>
      <c r="E237" s="65" t="s">
        <v>385</v>
      </c>
      <c r="F237" s="40"/>
      <c r="G237" s="45"/>
      <c r="H237" s="40"/>
      <c r="I237" s="72"/>
      <c r="J237" s="40"/>
      <c r="K237" s="41"/>
      <c r="L237" s="40"/>
      <c r="M237" s="72"/>
    </row>
    <row r="238" spans="1:13" ht="25.5" x14ac:dyDescent="0.2">
      <c r="A238" s="44"/>
      <c r="B238" s="40"/>
      <c r="C238" s="41"/>
      <c r="D238" s="40">
        <v>15</v>
      </c>
      <c r="E238" s="62" t="s">
        <v>386</v>
      </c>
      <c r="F238" s="40"/>
      <c r="G238" s="45"/>
      <c r="H238" s="40"/>
      <c r="I238" s="76"/>
      <c r="J238" s="40"/>
      <c r="K238" s="41"/>
      <c r="L238" s="40"/>
      <c r="M238" s="72"/>
    </row>
    <row r="239" spans="1:13" x14ac:dyDescent="0.2">
      <c r="A239" s="44"/>
      <c r="B239" s="40"/>
      <c r="C239" s="41"/>
      <c r="D239" s="40">
        <v>16</v>
      </c>
      <c r="E239" s="77" t="s">
        <v>387</v>
      </c>
      <c r="F239" s="40"/>
      <c r="G239" s="45"/>
      <c r="H239" s="40"/>
      <c r="I239" s="78"/>
      <c r="J239" s="40"/>
      <c r="K239" s="41"/>
      <c r="L239" s="40"/>
      <c r="M239" s="72"/>
    </row>
    <row r="240" spans="1:13" ht="25.5" x14ac:dyDescent="0.2">
      <c r="A240" s="44"/>
      <c r="B240" s="40"/>
      <c r="C240" s="41"/>
      <c r="D240" s="40">
        <v>17</v>
      </c>
      <c r="E240" s="62" t="s">
        <v>369</v>
      </c>
      <c r="F240" s="40"/>
      <c r="G240" s="45"/>
      <c r="H240" s="40"/>
      <c r="I240" s="79"/>
      <c r="J240" s="40"/>
      <c r="K240" s="41"/>
      <c r="L240" s="40"/>
      <c r="M240" s="72"/>
    </row>
    <row r="241" spans="1:13" ht="25.5" x14ac:dyDescent="0.2">
      <c r="A241" s="44"/>
      <c r="B241" s="40"/>
      <c r="C241" s="41"/>
      <c r="D241" s="40">
        <v>18</v>
      </c>
      <c r="E241" s="80" t="s">
        <v>372</v>
      </c>
      <c r="F241" s="40"/>
      <c r="G241" s="45"/>
      <c r="H241" s="40"/>
      <c r="I241" s="78"/>
      <c r="J241" s="40"/>
      <c r="K241" s="41"/>
      <c r="L241" s="40"/>
      <c r="M241" s="72"/>
    </row>
    <row r="242" spans="1:13" ht="25.5" x14ac:dyDescent="0.2">
      <c r="A242" s="44"/>
      <c r="B242" s="40"/>
      <c r="C242" s="41"/>
      <c r="D242" s="40">
        <v>19</v>
      </c>
      <c r="E242" s="80" t="s">
        <v>388</v>
      </c>
      <c r="F242" s="40"/>
      <c r="G242" s="45"/>
      <c r="H242" s="40"/>
      <c r="I242" s="73"/>
      <c r="J242" s="40"/>
      <c r="K242" s="41"/>
      <c r="L242" s="40"/>
      <c r="M242" s="81"/>
    </row>
    <row r="243" spans="1:13" ht="25.5" x14ac:dyDescent="0.2">
      <c r="A243" s="44"/>
      <c r="B243" s="40"/>
      <c r="C243" s="41"/>
      <c r="D243" s="40">
        <v>20</v>
      </c>
      <c r="E243" s="63" t="s">
        <v>389</v>
      </c>
      <c r="F243" s="40"/>
      <c r="G243" s="45"/>
      <c r="H243" s="40"/>
      <c r="I243" s="72"/>
      <c r="J243" s="40"/>
      <c r="K243" s="41"/>
      <c r="L243" s="40"/>
      <c r="M243" s="81"/>
    </row>
    <row r="244" spans="1:13" x14ac:dyDescent="0.2">
      <c r="A244" s="44"/>
      <c r="B244" s="40"/>
      <c r="C244" s="41"/>
      <c r="D244" s="40">
        <v>21</v>
      </c>
      <c r="E244" s="65" t="s">
        <v>362</v>
      </c>
      <c r="F244" s="40"/>
      <c r="G244" s="41"/>
      <c r="H244" s="40"/>
      <c r="I244" s="72"/>
      <c r="J244" s="40"/>
      <c r="K244" s="41"/>
      <c r="L244" s="40"/>
      <c r="M244" s="81"/>
    </row>
    <row r="245" spans="1:13" x14ac:dyDescent="0.2">
      <c r="A245" s="44"/>
      <c r="B245" s="40"/>
      <c r="C245" s="41"/>
      <c r="D245" s="40"/>
      <c r="E245" s="41"/>
      <c r="F245" s="40"/>
      <c r="G245" s="41"/>
      <c r="H245" s="40"/>
      <c r="I245" s="41"/>
      <c r="J245" s="40"/>
      <c r="K245" s="41"/>
      <c r="L245" s="40"/>
      <c r="M245" s="41"/>
    </row>
    <row r="246" spans="1:13" x14ac:dyDescent="0.2">
      <c r="A246" s="44"/>
      <c r="B246" s="40"/>
      <c r="C246" s="41"/>
      <c r="D246" s="40"/>
      <c r="E246" s="41"/>
      <c r="F246" s="40"/>
      <c r="G246" s="41"/>
      <c r="H246" s="40"/>
      <c r="I246" s="41"/>
      <c r="J246" s="40"/>
      <c r="K246" s="41"/>
      <c r="L246" s="40"/>
      <c r="M246" s="41"/>
    </row>
    <row r="247" spans="1:13" x14ac:dyDescent="0.2">
      <c r="A247" s="36" t="s">
        <v>390</v>
      </c>
      <c r="B247" s="37"/>
      <c r="C247" s="38"/>
      <c r="D247" s="37"/>
      <c r="E247" s="38"/>
      <c r="F247" s="37"/>
      <c r="G247" s="38"/>
      <c r="H247" s="37"/>
      <c r="I247" s="38"/>
      <c r="J247" s="37"/>
      <c r="K247" s="38"/>
      <c r="L247" s="37"/>
      <c r="M247" s="38"/>
    </row>
    <row r="248" spans="1:13" x14ac:dyDescent="0.2">
      <c r="A248" s="44"/>
      <c r="B248" s="40">
        <v>1</v>
      </c>
      <c r="C248" s="41" t="s">
        <v>391</v>
      </c>
      <c r="D248" s="40">
        <v>1</v>
      </c>
      <c r="E248" s="41" t="s">
        <v>392</v>
      </c>
      <c r="F248" s="40">
        <v>1</v>
      </c>
      <c r="G248" s="47" t="s">
        <v>393</v>
      </c>
      <c r="H248" s="40"/>
      <c r="I248" s="41"/>
      <c r="J248" s="40">
        <v>1</v>
      </c>
      <c r="K248" s="82" t="s">
        <v>394</v>
      </c>
      <c r="L248" s="40"/>
      <c r="M248" s="41"/>
    </row>
    <row r="249" spans="1:13" x14ac:dyDescent="0.2">
      <c r="A249" s="44"/>
      <c r="B249" s="40">
        <v>2</v>
      </c>
      <c r="C249" s="44" t="s">
        <v>395</v>
      </c>
      <c r="D249" s="40">
        <v>2</v>
      </c>
      <c r="E249" s="57" t="s">
        <v>396</v>
      </c>
      <c r="F249" s="40">
        <v>2</v>
      </c>
      <c r="G249" s="47" t="s">
        <v>397</v>
      </c>
      <c r="H249" s="40"/>
      <c r="I249" s="44"/>
      <c r="J249" s="40">
        <v>2</v>
      </c>
      <c r="K249" s="83" t="s">
        <v>398</v>
      </c>
      <c r="L249" s="40"/>
      <c r="M249" s="44"/>
    </row>
    <row r="250" spans="1:13" ht="25.5" x14ac:dyDescent="0.2">
      <c r="A250" s="44"/>
      <c r="B250" s="40">
        <v>3</v>
      </c>
      <c r="C250" s="41" t="s">
        <v>399</v>
      </c>
      <c r="D250" s="40">
        <v>3</v>
      </c>
      <c r="E250" s="41" t="s">
        <v>400</v>
      </c>
      <c r="F250" s="40">
        <v>3</v>
      </c>
      <c r="G250" s="42" t="s">
        <v>401</v>
      </c>
      <c r="H250" s="40"/>
      <c r="I250" s="41"/>
      <c r="J250" s="40">
        <v>3</v>
      </c>
      <c r="K250" s="82" t="s">
        <v>402</v>
      </c>
      <c r="L250" s="40"/>
      <c r="M250" s="41"/>
    </row>
    <row r="251" spans="1:13" x14ac:dyDescent="0.2">
      <c r="A251" s="44"/>
      <c r="B251" s="40">
        <v>4</v>
      </c>
      <c r="C251" s="41" t="s">
        <v>403</v>
      </c>
      <c r="D251" s="40">
        <v>4</v>
      </c>
      <c r="E251" s="41" t="s">
        <v>404</v>
      </c>
      <c r="F251" s="40">
        <v>4</v>
      </c>
      <c r="G251" s="41"/>
      <c r="H251" s="40"/>
      <c r="I251" s="41"/>
      <c r="J251" s="40"/>
      <c r="K251" s="41"/>
      <c r="L251" s="40"/>
      <c r="M251" s="41"/>
    </row>
    <row r="252" spans="1:13" x14ac:dyDescent="0.2">
      <c r="A252" s="44"/>
      <c r="B252" s="40">
        <v>5</v>
      </c>
      <c r="C252" s="41" t="s">
        <v>397</v>
      </c>
      <c r="D252" s="40">
        <v>5</v>
      </c>
      <c r="E252" s="41" t="s">
        <v>405</v>
      </c>
      <c r="F252" s="40"/>
      <c r="G252" s="41"/>
      <c r="H252" s="40"/>
      <c r="I252" s="41"/>
      <c r="J252" s="40"/>
      <c r="K252" s="41"/>
      <c r="L252" s="40"/>
      <c r="M252" s="41"/>
    </row>
    <row r="253" spans="1:13" x14ac:dyDescent="0.2">
      <c r="A253" s="44"/>
      <c r="B253" s="40">
        <v>6</v>
      </c>
      <c r="C253" s="41" t="s">
        <v>406</v>
      </c>
      <c r="D253" s="40">
        <v>6</v>
      </c>
      <c r="E253" s="41" t="s">
        <v>407</v>
      </c>
      <c r="F253" s="40"/>
      <c r="G253" s="41"/>
      <c r="H253" s="40"/>
      <c r="I253" s="41"/>
      <c r="J253" s="40"/>
      <c r="K253" s="41"/>
      <c r="L253" s="40"/>
      <c r="M253" s="41"/>
    </row>
    <row r="254" spans="1:13" ht="25.5" x14ac:dyDescent="0.2">
      <c r="A254" s="44"/>
      <c r="B254" s="40">
        <v>7</v>
      </c>
      <c r="C254" s="41" t="s">
        <v>408</v>
      </c>
      <c r="D254" s="40">
        <v>7</v>
      </c>
      <c r="E254" s="41" t="s">
        <v>409</v>
      </c>
      <c r="F254" s="40"/>
      <c r="G254" s="41"/>
      <c r="H254" s="40"/>
      <c r="I254" s="41"/>
      <c r="J254" s="40"/>
      <c r="K254" s="41"/>
      <c r="L254" s="40"/>
      <c r="M254" s="41"/>
    </row>
    <row r="255" spans="1:13" x14ac:dyDescent="0.2">
      <c r="A255" s="44"/>
      <c r="B255" s="40">
        <v>8</v>
      </c>
      <c r="C255" s="41" t="s">
        <v>410</v>
      </c>
      <c r="D255" s="40">
        <v>8</v>
      </c>
      <c r="E255" s="41" t="s">
        <v>411</v>
      </c>
      <c r="F255" s="40"/>
      <c r="G255" s="41"/>
      <c r="H255" s="40"/>
      <c r="I255" s="41"/>
      <c r="J255" s="40"/>
      <c r="K255" s="41"/>
      <c r="L255" s="40"/>
      <c r="M255" s="41"/>
    </row>
    <row r="256" spans="1:13" x14ac:dyDescent="0.2">
      <c r="A256" s="44"/>
      <c r="B256" s="40">
        <v>9</v>
      </c>
      <c r="C256" s="41" t="s">
        <v>412</v>
      </c>
      <c r="D256" s="40">
        <v>9</v>
      </c>
      <c r="E256" s="41" t="s">
        <v>413</v>
      </c>
      <c r="F256" s="40"/>
      <c r="G256" s="41"/>
      <c r="H256" s="40"/>
      <c r="I256" s="41"/>
      <c r="J256" s="40"/>
      <c r="K256" s="41"/>
      <c r="L256" s="40"/>
      <c r="M256" s="41"/>
    </row>
    <row r="257" spans="1:13" x14ac:dyDescent="0.2">
      <c r="A257" s="44"/>
      <c r="B257" s="40">
        <v>10</v>
      </c>
      <c r="C257" s="41" t="s">
        <v>414</v>
      </c>
      <c r="D257" s="40">
        <v>10</v>
      </c>
      <c r="E257" s="84" t="s">
        <v>415</v>
      </c>
      <c r="F257" s="40"/>
      <c r="G257" s="41"/>
      <c r="H257" s="40"/>
      <c r="I257" s="41"/>
      <c r="J257" s="40"/>
      <c r="K257" s="41"/>
      <c r="L257" s="40"/>
      <c r="M257" s="41"/>
    </row>
    <row r="258" spans="1:13" x14ac:dyDescent="0.2">
      <c r="A258" s="44"/>
      <c r="B258" s="40"/>
      <c r="C258" s="41"/>
      <c r="D258" s="40">
        <v>11</v>
      </c>
      <c r="E258" s="84" t="s">
        <v>416</v>
      </c>
      <c r="F258" s="40"/>
      <c r="G258" s="41"/>
      <c r="H258" s="40"/>
      <c r="I258" s="41"/>
      <c r="J258" s="40"/>
      <c r="K258" s="41"/>
      <c r="L258" s="40"/>
      <c r="M258" s="41"/>
    </row>
    <row r="259" spans="1:13" x14ac:dyDescent="0.2">
      <c r="A259" s="44"/>
      <c r="B259" s="40"/>
      <c r="C259" s="41"/>
      <c r="D259" s="40">
        <v>12</v>
      </c>
      <c r="E259" s="84" t="s">
        <v>417</v>
      </c>
      <c r="F259" s="40"/>
      <c r="G259" s="41"/>
      <c r="H259" s="40"/>
      <c r="I259" s="41"/>
      <c r="J259" s="40"/>
      <c r="K259" s="41"/>
      <c r="L259" s="40"/>
      <c r="M259" s="41"/>
    </row>
    <row r="260" spans="1:13" ht="25.5" x14ac:dyDescent="0.2">
      <c r="A260" s="44"/>
      <c r="B260" s="40"/>
      <c r="C260" s="41"/>
      <c r="D260" s="40">
        <v>13</v>
      </c>
      <c r="E260" s="84" t="s">
        <v>418</v>
      </c>
      <c r="F260" s="40"/>
      <c r="G260" s="41"/>
      <c r="H260" s="40"/>
      <c r="I260" s="41"/>
      <c r="J260" s="40"/>
      <c r="K260" s="41"/>
      <c r="L260" s="40"/>
      <c r="M260" s="41"/>
    </row>
    <row r="261" spans="1:13" x14ac:dyDescent="0.2">
      <c r="A261" s="44"/>
      <c r="B261" s="40"/>
      <c r="C261" s="41"/>
      <c r="D261" s="40">
        <v>14</v>
      </c>
      <c r="E261" s="84" t="s">
        <v>419</v>
      </c>
      <c r="F261" s="40"/>
      <c r="G261" s="41"/>
      <c r="H261" s="40"/>
      <c r="I261" s="41"/>
      <c r="J261" s="40"/>
      <c r="K261" s="41"/>
      <c r="L261" s="40"/>
      <c r="M261" s="41"/>
    </row>
    <row r="262" spans="1:13" x14ac:dyDescent="0.2">
      <c r="A262" s="44"/>
      <c r="B262" s="40"/>
      <c r="C262" s="41"/>
      <c r="D262" s="40">
        <v>15</v>
      </c>
      <c r="E262" s="84" t="s">
        <v>420</v>
      </c>
      <c r="F262" s="40"/>
      <c r="G262" s="41"/>
      <c r="H262" s="40"/>
      <c r="I262" s="41"/>
      <c r="J262" s="40"/>
      <c r="K262" s="41"/>
      <c r="L262" s="40"/>
      <c r="M262" s="41"/>
    </row>
    <row r="263" spans="1:13" x14ac:dyDescent="0.2">
      <c r="A263" s="44"/>
      <c r="B263" s="40"/>
      <c r="C263" s="41"/>
      <c r="D263" s="40">
        <v>16</v>
      </c>
      <c r="E263" s="84" t="s">
        <v>421</v>
      </c>
      <c r="F263" s="40"/>
      <c r="G263" s="41"/>
      <c r="H263" s="40"/>
      <c r="I263" s="41"/>
      <c r="J263" s="40"/>
      <c r="K263" s="41"/>
      <c r="L263" s="40"/>
      <c r="M263" s="41"/>
    </row>
    <row r="264" spans="1:13" x14ac:dyDescent="0.2">
      <c r="A264" s="44"/>
      <c r="B264" s="40"/>
      <c r="C264" s="41"/>
      <c r="D264" s="40"/>
      <c r="E264" s="41"/>
      <c r="F264" s="40"/>
      <c r="G264" s="41"/>
      <c r="H264" s="40"/>
      <c r="I264" s="41"/>
      <c r="J264" s="40"/>
      <c r="K264" s="41"/>
      <c r="L264" s="40"/>
      <c r="M264" s="41"/>
    </row>
    <row r="265" spans="1:13" x14ac:dyDescent="0.2">
      <c r="A265" s="36" t="s">
        <v>422</v>
      </c>
      <c r="B265" s="37"/>
      <c r="C265" s="38"/>
      <c r="D265" s="37"/>
      <c r="E265" s="38"/>
      <c r="F265" s="37"/>
      <c r="G265" s="38"/>
      <c r="H265" s="37"/>
      <c r="I265" s="38"/>
      <c r="J265" s="37"/>
      <c r="K265" s="38"/>
      <c r="L265" s="37"/>
      <c r="M265" s="38"/>
    </row>
    <row r="266" spans="1:13" ht="25.5" x14ac:dyDescent="0.2">
      <c r="A266" s="44"/>
      <c r="B266" s="40">
        <v>1</v>
      </c>
      <c r="C266" s="56" t="s">
        <v>423</v>
      </c>
      <c r="D266" s="40">
        <v>1</v>
      </c>
      <c r="E266" s="41" t="s">
        <v>424</v>
      </c>
      <c r="F266" s="40">
        <v>1</v>
      </c>
      <c r="G266" s="42" t="s">
        <v>425</v>
      </c>
      <c r="H266" s="40"/>
      <c r="I266" s="41"/>
      <c r="J266" s="40"/>
      <c r="K266" s="41"/>
      <c r="L266" s="40"/>
      <c r="M266" s="41"/>
    </row>
    <row r="267" spans="1:13" ht="25.5" x14ac:dyDescent="0.2">
      <c r="A267" s="44"/>
      <c r="B267" s="40">
        <v>2</v>
      </c>
      <c r="C267" s="85" t="s">
        <v>426</v>
      </c>
      <c r="D267" s="40">
        <v>2</v>
      </c>
      <c r="E267" s="44" t="s">
        <v>427</v>
      </c>
      <c r="F267" s="40">
        <v>2</v>
      </c>
      <c r="G267" s="43" t="s">
        <v>428</v>
      </c>
      <c r="H267" s="40"/>
      <c r="I267" s="44"/>
      <c r="J267" s="40"/>
      <c r="K267" s="44"/>
      <c r="L267" s="40"/>
      <c r="M267" s="44"/>
    </row>
    <row r="268" spans="1:13" x14ac:dyDescent="0.2">
      <c r="A268" s="44"/>
      <c r="B268" s="40"/>
      <c r="C268" s="85"/>
      <c r="D268" s="40">
        <v>3</v>
      </c>
      <c r="E268" s="44" t="s">
        <v>429</v>
      </c>
      <c r="F268" s="40"/>
      <c r="G268" s="43"/>
      <c r="H268" s="40"/>
      <c r="I268" s="44"/>
      <c r="J268" s="40"/>
      <c r="K268" s="44"/>
      <c r="L268" s="40"/>
      <c r="M268" s="44"/>
    </row>
    <row r="269" spans="1:13" x14ac:dyDescent="0.2">
      <c r="A269" s="44"/>
      <c r="B269" s="40">
        <v>3</v>
      </c>
      <c r="C269" s="85" t="s">
        <v>430</v>
      </c>
      <c r="D269" s="104">
        <v>4</v>
      </c>
      <c r="E269" s="41" t="s">
        <v>431</v>
      </c>
      <c r="F269" s="40"/>
      <c r="G269" s="41"/>
      <c r="H269" s="40"/>
      <c r="I269" s="41"/>
      <c r="J269" s="40"/>
      <c r="K269" s="41"/>
      <c r="L269" s="40"/>
      <c r="M269" s="41"/>
    </row>
    <row r="270" spans="1:13" x14ac:dyDescent="0.2">
      <c r="A270" s="103"/>
      <c r="B270" s="104"/>
      <c r="C270" s="105"/>
      <c r="D270" s="104">
        <v>5</v>
      </c>
      <c r="E270" s="105" t="s">
        <v>432</v>
      </c>
      <c r="F270" s="104"/>
      <c r="G270" s="105"/>
      <c r="H270" s="104"/>
      <c r="I270" s="105"/>
      <c r="J270" s="104"/>
      <c r="K270" s="105"/>
      <c r="L270" s="104"/>
      <c r="M270" s="105"/>
    </row>
    <row r="271" spans="1:13" ht="25.5" x14ac:dyDescent="0.2">
      <c r="A271" s="103"/>
      <c r="B271" s="104"/>
      <c r="C271" s="105"/>
      <c r="D271" s="104">
        <v>6</v>
      </c>
      <c r="E271" s="105" t="s">
        <v>433</v>
      </c>
      <c r="F271" s="104"/>
      <c r="G271" s="105"/>
      <c r="H271" s="104"/>
      <c r="I271" s="105"/>
      <c r="J271" s="104"/>
      <c r="K271" s="105"/>
      <c r="L271" s="104"/>
      <c r="M271" s="105"/>
    </row>
    <row r="272" spans="1:13" x14ac:dyDescent="0.2">
      <c r="A272" s="103"/>
      <c r="B272" s="104"/>
      <c r="C272" s="105"/>
      <c r="D272" s="104">
        <v>7</v>
      </c>
      <c r="E272" s="105" t="s">
        <v>434</v>
      </c>
      <c r="F272" s="104"/>
      <c r="G272" s="105"/>
      <c r="H272" s="104"/>
      <c r="I272" s="105"/>
      <c r="J272" s="104"/>
      <c r="K272" s="105"/>
      <c r="L272" s="104"/>
      <c r="M272" s="105"/>
    </row>
    <row r="273" spans="1:13" ht="25.5" x14ac:dyDescent="0.2">
      <c r="A273" s="103"/>
      <c r="B273" s="104"/>
      <c r="C273" s="105"/>
      <c r="D273" s="104">
        <v>8</v>
      </c>
      <c r="E273" s="105" t="s">
        <v>435</v>
      </c>
      <c r="F273" s="104"/>
      <c r="G273" s="105"/>
      <c r="H273" s="104"/>
      <c r="I273" s="105"/>
      <c r="J273" s="104"/>
      <c r="K273" s="105"/>
      <c r="L273" s="104"/>
      <c r="M273" s="105"/>
    </row>
    <row r="274" spans="1:13" ht="25.5" x14ac:dyDescent="0.2">
      <c r="A274" s="103"/>
      <c r="B274" s="104"/>
      <c r="C274" s="105"/>
      <c r="D274" s="104">
        <v>9</v>
      </c>
      <c r="E274" s="105" t="s">
        <v>436</v>
      </c>
      <c r="F274" s="104"/>
      <c r="G274" s="105"/>
      <c r="H274" s="104"/>
      <c r="I274" s="105"/>
      <c r="J274" s="104"/>
      <c r="K274" s="105"/>
      <c r="L274" s="104"/>
      <c r="M274" s="105"/>
    </row>
    <row r="275" spans="1:13" x14ac:dyDescent="0.2">
      <c r="A275" s="103"/>
      <c r="B275" s="104"/>
      <c r="C275" s="105"/>
      <c r="D275" s="104">
        <v>10</v>
      </c>
      <c r="E275" s="105" t="s">
        <v>437</v>
      </c>
      <c r="F275" s="104"/>
      <c r="G275" s="105"/>
      <c r="H275" s="104"/>
      <c r="I275" s="105"/>
      <c r="J275" s="104"/>
      <c r="K275" s="105"/>
      <c r="L275" s="104"/>
      <c r="M275" s="105"/>
    </row>
    <row r="276" spans="1:13" x14ac:dyDescent="0.2">
      <c r="A276" s="103"/>
      <c r="B276" s="104"/>
      <c r="C276" s="105"/>
      <c r="D276" s="104">
        <v>11</v>
      </c>
      <c r="E276" s="105" t="s">
        <v>438</v>
      </c>
      <c r="F276" s="104"/>
      <c r="G276" s="105"/>
      <c r="H276" s="104"/>
      <c r="I276" s="105"/>
      <c r="J276" s="104"/>
      <c r="K276" s="105"/>
      <c r="L276" s="104"/>
      <c r="M276" s="105"/>
    </row>
    <row r="277" spans="1:13" x14ac:dyDescent="0.2">
      <c r="A277" s="103"/>
      <c r="B277" s="104"/>
      <c r="C277" s="105"/>
      <c r="D277" s="104">
        <v>12</v>
      </c>
      <c r="E277" s="105" t="s">
        <v>439</v>
      </c>
      <c r="F277" s="104"/>
      <c r="G277" s="105"/>
      <c r="H277" s="104"/>
      <c r="I277" s="105"/>
      <c r="J277" s="104"/>
      <c r="K277" s="105"/>
      <c r="L277" s="104"/>
      <c r="M277" s="105"/>
    </row>
    <row r="278" spans="1:13" ht="25.5" x14ac:dyDescent="0.2">
      <c r="A278" s="103"/>
      <c r="B278" s="104"/>
      <c r="C278" s="105"/>
      <c r="D278" s="104">
        <v>13</v>
      </c>
      <c r="E278" s="105" t="s">
        <v>440</v>
      </c>
      <c r="F278" s="104"/>
      <c r="G278" s="105"/>
      <c r="H278" s="104"/>
      <c r="I278" s="105"/>
      <c r="J278" s="104"/>
      <c r="K278" s="105"/>
      <c r="L278" s="104"/>
      <c r="M278" s="105"/>
    </row>
    <row r="279" spans="1:13" x14ac:dyDescent="0.2">
      <c r="A279" s="103"/>
      <c r="B279" s="104"/>
      <c r="C279" s="105"/>
      <c r="D279" s="104">
        <v>15</v>
      </c>
      <c r="E279" s="105" t="s">
        <v>441</v>
      </c>
      <c r="F279" s="104"/>
      <c r="G279" s="105"/>
      <c r="H279" s="104"/>
      <c r="I279" s="105"/>
      <c r="J279" s="104"/>
      <c r="K279" s="105"/>
      <c r="L279" s="104"/>
      <c r="M279" s="105"/>
    </row>
    <row r="280" spans="1:13" x14ac:dyDescent="0.2">
      <c r="A280" s="103"/>
      <c r="B280" s="104"/>
      <c r="C280" s="105"/>
      <c r="D280" s="104">
        <v>16</v>
      </c>
      <c r="E280" s="105" t="s">
        <v>442</v>
      </c>
      <c r="F280" s="104"/>
      <c r="G280" s="105"/>
      <c r="H280" s="104"/>
      <c r="I280" s="105"/>
      <c r="J280" s="104"/>
      <c r="K280" s="105"/>
      <c r="L280" s="104"/>
      <c r="M280" s="105"/>
    </row>
    <row r="281" spans="1:13" x14ac:dyDescent="0.2">
      <c r="A281" s="103"/>
      <c r="B281" s="104"/>
      <c r="C281" s="105"/>
      <c r="D281" s="104">
        <v>17</v>
      </c>
      <c r="E281" s="105" t="s">
        <v>443</v>
      </c>
      <c r="F281" s="104"/>
      <c r="G281" s="105"/>
      <c r="H281" s="104"/>
      <c r="I281" s="105"/>
      <c r="J281" s="104"/>
      <c r="K281" s="105"/>
      <c r="L281" s="104"/>
      <c r="M281" s="105"/>
    </row>
    <row r="282" spans="1:13" x14ac:dyDescent="0.2">
      <c r="A282" s="103"/>
      <c r="B282" s="104"/>
      <c r="C282" s="105"/>
      <c r="D282" s="104">
        <v>18</v>
      </c>
      <c r="E282" s="105" t="s">
        <v>444</v>
      </c>
      <c r="F282" s="104"/>
      <c r="G282" s="105"/>
      <c r="H282" s="104"/>
      <c r="I282" s="105"/>
      <c r="J282" s="104"/>
      <c r="K282" s="105"/>
      <c r="L282" s="104"/>
      <c r="M282" s="105"/>
    </row>
    <row r="283" spans="1:13" x14ac:dyDescent="0.2">
      <c r="A283" s="103"/>
      <c r="B283" s="104"/>
      <c r="C283" s="105"/>
      <c r="D283" s="104">
        <v>19</v>
      </c>
      <c r="E283" s="105" t="s">
        <v>445</v>
      </c>
      <c r="F283" s="104"/>
      <c r="G283" s="105"/>
      <c r="H283" s="104"/>
      <c r="I283" s="105"/>
      <c r="J283" s="104"/>
      <c r="K283" s="105"/>
      <c r="L283" s="104"/>
      <c r="M283" s="105"/>
    </row>
    <row r="284" spans="1:13" x14ac:dyDescent="0.2">
      <c r="A284" s="103"/>
      <c r="B284" s="104"/>
      <c r="C284" s="105"/>
      <c r="D284" s="104">
        <v>20</v>
      </c>
      <c r="E284" s="105" t="s">
        <v>446</v>
      </c>
      <c r="F284" s="104"/>
      <c r="G284" s="105"/>
      <c r="H284" s="104"/>
      <c r="I284" s="105"/>
      <c r="J284" s="104"/>
      <c r="K284" s="105"/>
      <c r="L284" s="104"/>
      <c r="M284" s="105"/>
    </row>
    <row r="285" spans="1:13" x14ac:dyDescent="0.2">
      <c r="A285" s="103"/>
      <c r="B285" s="104"/>
      <c r="C285" s="105"/>
      <c r="D285" s="104">
        <v>21</v>
      </c>
      <c r="E285" s="57" t="s">
        <v>447</v>
      </c>
      <c r="F285" s="104"/>
      <c r="G285" s="105"/>
      <c r="H285" s="104"/>
      <c r="I285" s="105"/>
      <c r="J285" s="104"/>
      <c r="K285" s="105"/>
      <c r="L285" s="104"/>
      <c r="M285" s="105"/>
    </row>
    <row r="286" spans="1:13" x14ac:dyDescent="0.2">
      <c r="A286" s="103"/>
      <c r="B286" s="104"/>
      <c r="C286" s="105"/>
      <c r="D286" s="104">
        <v>22</v>
      </c>
      <c r="E286" s="105" t="s">
        <v>448</v>
      </c>
      <c r="F286" s="104"/>
      <c r="G286" s="105"/>
      <c r="H286" s="104"/>
      <c r="I286" s="105"/>
      <c r="J286" s="104"/>
      <c r="K286" s="105"/>
      <c r="L286" s="104"/>
      <c r="M286" s="105"/>
    </row>
    <row r="287" spans="1:13" x14ac:dyDescent="0.2">
      <c r="A287" s="103"/>
      <c r="B287" s="104"/>
      <c r="C287" s="105"/>
      <c r="D287" s="104">
        <v>23</v>
      </c>
      <c r="E287" s="105" t="s">
        <v>449</v>
      </c>
      <c r="F287" s="104"/>
      <c r="G287" s="105"/>
      <c r="H287" s="104"/>
      <c r="I287" s="105"/>
      <c r="J287" s="104"/>
      <c r="K287" s="105"/>
      <c r="L287" s="104"/>
      <c r="M287" s="105"/>
    </row>
    <row r="288" spans="1:13" ht="25.5" x14ac:dyDescent="0.2">
      <c r="A288" s="103"/>
      <c r="B288" s="104"/>
      <c r="C288" s="105"/>
      <c r="D288" s="104">
        <v>24</v>
      </c>
      <c r="E288" s="105" t="s">
        <v>450</v>
      </c>
      <c r="F288" s="104"/>
      <c r="G288" s="105"/>
      <c r="H288" s="104"/>
      <c r="I288" s="105"/>
      <c r="J288" s="104"/>
      <c r="K288" s="105"/>
      <c r="L288" s="104"/>
      <c r="M288" s="105"/>
    </row>
    <row r="289" spans="1:13" x14ac:dyDescent="0.2">
      <c r="A289" s="103"/>
      <c r="B289" s="104"/>
      <c r="C289" s="105"/>
      <c r="D289" s="104">
        <v>25</v>
      </c>
      <c r="E289" s="105" t="s">
        <v>451</v>
      </c>
      <c r="F289" s="104"/>
      <c r="G289" s="105"/>
      <c r="H289" s="104"/>
      <c r="I289" s="105"/>
      <c r="J289" s="104"/>
      <c r="K289" s="105"/>
      <c r="L289" s="104"/>
      <c r="M289" s="105"/>
    </row>
    <row r="290" spans="1:13" x14ac:dyDescent="0.2">
      <c r="A290" s="103"/>
      <c r="B290" s="104"/>
      <c r="C290" s="105"/>
      <c r="D290" s="104">
        <v>26</v>
      </c>
      <c r="E290" s="105" t="s">
        <v>452</v>
      </c>
      <c r="F290" s="104"/>
      <c r="G290" s="105"/>
      <c r="H290" s="104"/>
      <c r="I290" s="105"/>
      <c r="J290" s="104"/>
      <c r="K290" s="105"/>
      <c r="L290" s="104"/>
      <c r="M290" s="105"/>
    </row>
    <row r="291" spans="1:13" x14ac:dyDescent="0.2">
      <c r="A291" s="103"/>
      <c r="B291" s="104"/>
      <c r="C291" s="105"/>
      <c r="D291" s="104">
        <v>27</v>
      </c>
      <c r="E291" s="105" t="s">
        <v>453</v>
      </c>
      <c r="F291" s="104"/>
      <c r="G291" s="105"/>
      <c r="H291" s="104"/>
      <c r="I291" s="105"/>
      <c r="J291" s="104"/>
      <c r="K291" s="105"/>
      <c r="L291" s="104"/>
      <c r="M291" s="105"/>
    </row>
    <row r="292" spans="1:13" x14ac:dyDescent="0.2">
      <c r="A292" s="103"/>
      <c r="B292" s="104"/>
      <c r="C292" s="105"/>
      <c r="D292" s="104">
        <v>28</v>
      </c>
      <c r="E292" s="105" t="s">
        <v>454</v>
      </c>
      <c r="F292" s="104"/>
      <c r="G292" s="105"/>
      <c r="H292" s="104"/>
      <c r="I292" s="105"/>
      <c r="J292" s="104"/>
      <c r="K292" s="105"/>
      <c r="L292" s="104"/>
      <c r="M292" s="105"/>
    </row>
    <row r="293" spans="1:13" x14ac:dyDescent="0.2">
      <c r="A293" s="103"/>
      <c r="B293" s="104"/>
      <c r="C293" s="105"/>
      <c r="D293" s="104">
        <v>29</v>
      </c>
      <c r="E293" s="105" t="s">
        <v>455</v>
      </c>
      <c r="F293" s="104"/>
      <c r="G293" s="105"/>
      <c r="H293" s="104"/>
      <c r="I293" s="105"/>
      <c r="J293" s="104"/>
      <c r="K293" s="105"/>
      <c r="L293" s="104"/>
      <c r="M293" s="105"/>
    </row>
    <row r="294" spans="1:13" ht="25.5" x14ac:dyDescent="0.2">
      <c r="A294" s="103"/>
      <c r="B294" s="104"/>
      <c r="C294" s="105"/>
      <c r="D294" s="104">
        <v>30</v>
      </c>
      <c r="E294" s="105" t="s">
        <v>456</v>
      </c>
      <c r="F294" s="104"/>
      <c r="G294" s="105"/>
      <c r="H294" s="104"/>
      <c r="I294" s="105"/>
      <c r="J294" s="104"/>
      <c r="K294" s="105"/>
      <c r="L294" s="104"/>
      <c r="M294" s="105"/>
    </row>
    <row r="295" spans="1:13" x14ac:dyDescent="0.2">
      <c r="A295" s="103"/>
      <c r="B295" s="104"/>
      <c r="C295" s="105"/>
      <c r="D295" s="104">
        <v>31</v>
      </c>
      <c r="E295" s="105" t="s">
        <v>457</v>
      </c>
      <c r="F295" s="104"/>
      <c r="G295" s="105"/>
      <c r="H295" s="104"/>
      <c r="I295" s="105"/>
      <c r="J295" s="104"/>
      <c r="K295" s="105"/>
      <c r="L295" s="104"/>
      <c r="M295" s="105"/>
    </row>
    <row r="296" spans="1:13" x14ac:dyDescent="0.2">
      <c r="A296" s="103"/>
      <c r="B296" s="104"/>
      <c r="C296" s="105"/>
      <c r="D296" s="104">
        <v>32</v>
      </c>
      <c r="E296" s="105" t="s">
        <v>458</v>
      </c>
      <c r="F296" s="104"/>
      <c r="G296" s="105"/>
      <c r="H296" s="104"/>
      <c r="I296" s="105"/>
      <c r="J296" s="104"/>
      <c r="K296" s="105"/>
      <c r="L296" s="104"/>
      <c r="M296" s="105"/>
    </row>
    <row r="297" spans="1:13" x14ac:dyDescent="0.2">
      <c r="A297" s="103"/>
      <c r="B297" s="104"/>
      <c r="C297" s="105"/>
      <c r="D297" s="104">
        <v>33</v>
      </c>
      <c r="E297" s="105" t="s">
        <v>459</v>
      </c>
      <c r="F297" s="104"/>
      <c r="G297" s="105"/>
      <c r="H297" s="104"/>
      <c r="I297" s="105"/>
      <c r="J297" s="104"/>
      <c r="K297" s="105"/>
      <c r="L297" s="104"/>
      <c r="M297" s="105"/>
    </row>
    <row r="298" spans="1:13" ht="25.5" x14ac:dyDescent="0.2">
      <c r="A298" s="103"/>
      <c r="B298" s="104"/>
      <c r="C298" s="105"/>
      <c r="D298" s="104">
        <v>34</v>
      </c>
      <c r="E298" s="105" t="s">
        <v>460</v>
      </c>
      <c r="F298" s="104"/>
      <c r="G298" s="105"/>
      <c r="H298" s="104"/>
      <c r="I298" s="105"/>
      <c r="J298" s="104"/>
      <c r="K298" s="105"/>
      <c r="L298" s="104"/>
      <c r="M298" s="105"/>
    </row>
    <row r="299" spans="1:13" x14ac:dyDescent="0.2">
      <c r="A299" s="103"/>
      <c r="B299" s="104"/>
      <c r="C299" s="105"/>
      <c r="D299" s="104">
        <v>35</v>
      </c>
      <c r="E299" s="105" t="s">
        <v>461</v>
      </c>
      <c r="F299" s="104"/>
      <c r="G299" s="105"/>
      <c r="H299" s="104"/>
      <c r="I299" s="105"/>
      <c r="J299" s="104"/>
      <c r="K299" s="105"/>
      <c r="L299" s="104"/>
      <c r="M299" s="105"/>
    </row>
    <row r="300" spans="1:13" x14ac:dyDescent="0.2">
      <c r="A300" s="103"/>
      <c r="B300" s="104"/>
      <c r="C300" s="105"/>
      <c r="D300" s="104">
        <v>36</v>
      </c>
      <c r="E300" s="105" t="s">
        <v>462</v>
      </c>
      <c r="F300" s="104"/>
      <c r="G300" s="105"/>
      <c r="H300" s="104"/>
      <c r="I300" s="105"/>
      <c r="J300" s="104"/>
      <c r="K300" s="105"/>
      <c r="L300" s="104"/>
      <c r="M300" s="105"/>
    </row>
    <row r="301" spans="1:13" x14ac:dyDescent="0.2">
      <c r="A301" s="103"/>
      <c r="B301" s="104"/>
      <c r="C301" s="105"/>
      <c r="D301" s="104">
        <v>37</v>
      </c>
      <c r="E301" s="105" t="s">
        <v>463</v>
      </c>
      <c r="F301" s="104"/>
      <c r="G301" s="105"/>
      <c r="H301" s="104"/>
      <c r="I301" s="105"/>
      <c r="J301" s="104"/>
      <c r="K301" s="105"/>
      <c r="L301" s="104"/>
      <c r="M301" s="105"/>
    </row>
    <row r="302" spans="1:13" x14ac:dyDescent="0.2">
      <c r="A302" s="103"/>
      <c r="B302" s="104"/>
      <c r="C302" s="105"/>
      <c r="D302" s="104">
        <v>38</v>
      </c>
      <c r="E302" s="105" t="s">
        <v>464</v>
      </c>
      <c r="F302" s="104"/>
      <c r="G302" s="105"/>
      <c r="H302" s="104"/>
      <c r="I302" s="105"/>
      <c r="J302" s="104"/>
      <c r="K302" s="105"/>
      <c r="L302" s="104"/>
      <c r="M302" s="105"/>
    </row>
    <row r="303" spans="1:13" x14ac:dyDescent="0.2">
      <c r="A303" s="103"/>
      <c r="B303" s="104"/>
      <c r="C303" s="105"/>
      <c r="D303" s="104">
        <v>39</v>
      </c>
      <c r="E303" s="105" t="s">
        <v>465</v>
      </c>
      <c r="F303" s="104"/>
      <c r="G303" s="105"/>
      <c r="H303" s="104"/>
      <c r="I303" s="105"/>
      <c r="J303" s="104"/>
      <c r="K303" s="105"/>
      <c r="L303" s="104"/>
      <c r="M303" s="105"/>
    </row>
    <row r="304" spans="1:13" x14ac:dyDescent="0.2">
      <c r="A304" s="103"/>
      <c r="B304" s="104"/>
      <c r="C304" s="105"/>
      <c r="D304" s="104">
        <v>40</v>
      </c>
      <c r="E304" s="105" t="s">
        <v>466</v>
      </c>
      <c r="F304" s="104"/>
      <c r="G304" s="105"/>
      <c r="H304" s="104"/>
      <c r="I304" s="105"/>
      <c r="J304" s="104"/>
      <c r="K304" s="105"/>
      <c r="L304" s="104"/>
      <c r="M304" s="105"/>
    </row>
    <row r="305" spans="1:13" ht="25.5" x14ac:dyDescent="0.2">
      <c r="A305" s="103"/>
      <c r="B305" s="104"/>
      <c r="C305" s="105"/>
      <c r="D305" s="104">
        <v>41</v>
      </c>
      <c r="E305" s="105" t="s">
        <v>467</v>
      </c>
      <c r="F305" s="104"/>
      <c r="G305" s="105"/>
      <c r="H305" s="104"/>
      <c r="I305" s="105"/>
      <c r="J305" s="104"/>
      <c r="K305" s="105"/>
      <c r="L305" s="104"/>
      <c r="M305" s="105"/>
    </row>
    <row r="306" spans="1:13" x14ac:dyDescent="0.2">
      <c r="A306" s="103"/>
      <c r="B306" s="104"/>
      <c r="C306" s="105"/>
      <c r="D306" s="104"/>
      <c r="E306" s="105"/>
      <c r="F306" s="104"/>
      <c r="G306" s="105"/>
      <c r="H306" s="104"/>
      <c r="I306" s="105"/>
      <c r="J306" s="104"/>
      <c r="K306" s="105"/>
      <c r="L306" s="104"/>
      <c r="M306" s="105"/>
    </row>
    <row r="307" spans="1:13" x14ac:dyDescent="0.2">
      <c r="A307" s="103"/>
      <c r="B307" s="104"/>
      <c r="C307" s="105"/>
      <c r="D307" s="104"/>
      <c r="E307" s="105"/>
      <c r="F307" s="104"/>
      <c r="G307" s="105"/>
      <c r="H307" s="104"/>
      <c r="I307" s="105"/>
      <c r="J307" s="104"/>
      <c r="K307" s="105"/>
      <c r="L307" s="104"/>
      <c r="M307" s="105"/>
    </row>
    <row r="308" spans="1:13" x14ac:dyDescent="0.2">
      <c r="A308" s="103"/>
      <c r="B308" s="104"/>
      <c r="C308" s="105"/>
      <c r="D308" s="104"/>
      <c r="E308" s="105"/>
      <c r="F308" s="104"/>
      <c r="G308" s="105"/>
      <c r="H308" s="104"/>
      <c r="I308" s="105"/>
      <c r="J308" s="104"/>
      <c r="K308" s="105"/>
      <c r="L308" s="104"/>
      <c r="M308" s="105"/>
    </row>
    <row r="309" spans="1:13" x14ac:dyDescent="0.2">
      <c r="A309" s="103"/>
      <c r="B309" s="104"/>
      <c r="C309" s="105"/>
      <c r="D309" s="104"/>
      <c r="E309" s="105"/>
      <c r="F309" s="104"/>
      <c r="G309" s="105"/>
      <c r="H309" s="104"/>
      <c r="I309" s="105"/>
      <c r="J309" s="104"/>
      <c r="K309" s="105"/>
      <c r="L309" s="104"/>
      <c r="M309" s="105"/>
    </row>
    <row r="310" spans="1:13" x14ac:dyDescent="0.2">
      <c r="A310" s="103"/>
      <c r="B310" s="104"/>
      <c r="C310" s="105"/>
      <c r="D310" s="104"/>
      <c r="E310" s="105"/>
      <c r="F310" s="104"/>
      <c r="G310" s="105"/>
      <c r="H310" s="104"/>
      <c r="I310" s="105"/>
      <c r="J310" s="104"/>
      <c r="K310" s="105"/>
      <c r="L310" s="104"/>
      <c r="M310" s="105"/>
    </row>
    <row r="311" spans="1:13" x14ac:dyDescent="0.2">
      <c r="A311" s="103"/>
      <c r="B311" s="104"/>
      <c r="C311" s="105"/>
      <c r="D311" s="104"/>
      <c r="E311" s="105"/>
      <c r="F311" s="104"/>
      <c r="G311" s="105"/>
      <c r="H311" s="104"/>
      <c r="I311" s="105"/>
      <c r="J311" s="104"/>
      <c r="K311" s="105"/>
      <c r="L311" s="104"/>
      <c r="M311" s="105"/>
    </row>
    <row r="312" spans="1:13" x14ac:dyDescent="0.2">
      <c r="A312" s="36" t="s">
        <v>468</v>
      </c>
      <c r="B312" s="37"/>
      <c r="C312" s="38"/>
      <c r="D312" s="37"/>
      <c r="E312" s="38"/>
      <c r="F312" s="37"/>
      <c r="G312" s="38"/>
      <c r="H312" s="37"/>
      <c r="I312" s="38"/>
      <c r="J312" s="37"/>
      <c r="K312" s="38"/>
      <c r="L312" s="37"/>
      <c r="M312" s="38"/>
    </row>
    <row r="313" spans="1:13" x14ac:dyDescent="0.2">
      <c r="A313" s="103"/>
      <c r="B313" s="104"/>
      <c r="C313" s="108"/>
      <c r="D313" s="104">
        <v>1</v>
      </c>
      <c r="E313" s="86" t="s">
        <v>469</v>
      </c>
      <c r="F313" s="104"/>
      <c r="G313" s="109"/>
      <c r="H313" s="104"/>
      <c r="I313" s="105"/>
      <c r="J313" s="104"/>
      <c r="K313" s="105"/>
      <c r="L313" s="104"/>
      <c r="M313" s="105"/>
    </row>
    <row r="314" spans="1:13" x14ac:dyDescent="0.2">
      <c r="A314" s="103"/>
      <c r="B314" s="104"/>
      <c r="C314" s="108"/>
      <c r="D314" s="104">
        <v>2</v>
      </c>
      <c r="E314" s="86" t="s">
        <v>470</v>
      </c>
      <c r="F314" s="104"/>
      <c r="G314" s="109"/>
      <c r="H314" s="104"/>
      <c r="I314" s="105"/>
      <c r="J314" s="104"/>
      <c r="K314" s="105"/>
      <c r="L314" s="104"/>
      <c r="M314" s="105"/>
    </row>
    <row r="315" spans="1:13" ht="25.5" x14ac:dyDescent="0.2">
      <c r="A315" s="103"/>
      <c r="B315" s="104"/>
      <c r="C315" s="108"/>
      <c r="D315" s="104">
        <v>3</v>
      </c>
      <c r="E315" s="86" t="s">
        <v>471</v>
      </c>
      <c r="F315" s="104"/>
      <c r="G315" s="109"/>
      <c r="H315" s="104"/>
      <c r="I315" s="105"/>
      <c r="J315" s="104"/>
      <c r="K315" s="105"/>
      <c r="L315" s="104"/>
      <c r="M315" s="105"/>
    </row>
    <row r="316" spans="1:13" x14ac:dyDescent="0.2">
      <c r="A316" s="103"/>
      <c r="B316" s="104"/>
      <c r="C316" s="108"/>
      <c r="D316" s="104">
        <v>4</v>
      </c>
      <c r="E316" s="86" t="s">
        <v>472</v>
      </c>
      <c r="F316" s="104"/>
      <c r="G316" s="109"/>
      <c r="H316" s="104"/>
      <c r="I316" s="105"/>
      <c r="J316" s="104"/>
      <c r="K316" s="105"/>
      <c r="L316" s="104"/>
      <c r="M316" s="105"/>
    </row>
    <row r="317" spans="1:13" ht="25.5" x14ac:dyDescent="0.2">
      <c r="A317" s="103"/>
      <c r="B317" s="104"/>
      <c r="C317" s="108"/>
      <c r="D317" s="104">
        <v>5</v>
      </c>
      <c r="E317" s="86" t="s">
        <v>473</v>
      </c>
      <c r="F317" s="104"/>
      <c r="G317" s="109"/>
      <c r="H317" s="104"/>
      <c r="I317" s="105"/>
      <c r="J317" s="104"/>
      <c r="K317" s="105"/>
      <c r="L317" s="104"/>
      <c r="M317" s="105"/>
    </row>
    <row r="318" spans="1:13" x14ac:dyDescent="0.2">
      <c r="A318" s="103"/>
      <c r="B318" s="104"/>
      <c r="C318" s="108"/>
      <c r="D318" s="104">
        <v>6</v>
      </c>
      <c r="E318" s="86" t="s">
        <v>474</v>
      </c>
      <c r="F318" s="104"/>
      <c r="G318" s="109"/>
      <c r="H318" s="104"/>
      <c r="I318" s="105"/>
      <c r="J318" s="104"/>
      <c r="K318" s="105"/>
      <c r="L318" s="104"/>
      <c r="M318" s="105"/>
    </row>
    <row r="319" spans="1:13" ht="25.5" x14ac:dyDescent="0.2">
      <c r="A319" s="103"/>
      <c r="B319" s="104"/>
      <c r="C319" s="108"/>
      <c r="D319" s="104">
        <v>7</v>
      </c>
      <c r="E319" s="86" t="s">
        <v>475</v>
      </c>
      <c r="F319" s="104"/>
      <c r="G319" s="109"/>
      <c r="H319" s="104"/>
      <c r="I319" s="105"/>
      <c r="J319" s="104"/>
      <c r="K319" s="105"/>
      <c r="L319" s="104"/>
      <c r="M319" s="105"/>
    </row>
    <row r="320" spans="1:13" x14ac:dyDescent="0.2">
      <c r="A320" s="103"/>
      <c r="B320" s="104"/>
      <c r="C320" s="108"/>
      <c r="D320" s="104">
        <v>8</v>
      </c>
      <c r="E320" s="86" t="s">
        <v>476</v>
      </c>
      <c r="F320" s="104"/>
      <c r="G320" s="109"/>
      <c r="H320" s="104"/>
      <c r="I320" s="105"/>
      <c r="J320" s="104"/>
      <c r="K320" s="105"/>
      <c r="L320" s="104"/>
      <c r="M320" s="105"/>
    </row>
    <row r="321" spans="1:13" x14ac:dyDescent="0.2">
      <c r="A321" s="103"/>
      <c r="B321" s="104"/>
      <c r="C321" s="108"/>
      <c r="D321" s="104">
        <v>9</v>
      </c>
      <c r="E321" s="86" t="s">
        <v>477</v>
      </c>
      <c r="F321" s="104"/>
      <c r="G321" s="109"/>
      <c r="H321" s="104"/>
      <c r="I321" s="105"/>
      <c r="J321" s="104"/>
      <c r="K321" s="105"/>
      <c r="L321" s="104"/>
      <c r="M321" s="105"/>
    </row>
    <row r="322" spans="1:13" x14ac:dyDescent="0.2">
      <c r="A322" s="103"/>
      <c r="B322" s="104"/>
      <c r="C322" s="108"/>
      <c r="D322" s="104">
        <v>10</v>
      </c>
      <c r="E322" s="86" t="s">
        <v>478</v>
      </c>
      <c r="F322" s="104"/>
      <c r="G322" s="109"/>
      <c r="H322" s="104"/>
      <c r="I322" s="105"/>
      <c r="J322" s="104"/>
      <c r="K322" s="105"/>
      <c r="L322" s="104"/>
      <c r="M322" s="105"/>
    </row>
    <row r="323" spans="1:13" x14ac:dyDescent="0.2">
      <c r="A323" s="103"/>
      <c r="B323" s="104"/>
      <c r="C323" s="108"/>
      <c r="D323" s="104">
        <v>11</v>
      </c>
      <c r="E323" s="86" t="s">
        <v>479</v>
      </c>
      <c r="F323" s="104"/>
      <c r="G323" s="109"/>
      <c r="H323" s="104"/>
      <c r="I323" s="105"/>
      <c r="J323" s="104"/>
      <c r="K323" s="105"/>
      <c r="L323" s="104"/>
      <c r="M323" s="105"/>
    </row>
    <row r="324" spans="1:13" x14ac:dyDescent="0.2">
      <c r="A324" s="103"/>
      <c r="B324" s="104"/>
      <c r="C324" s="108"/>
      <c r="D324" s="104">
        <v>12</v>
      </c>
      <c r="E324" s="86" t="s">
        <v>480</v>
      </c>
      <c r="F324" s="104"/>
      <c r="G324" s="109"/>
      <c r="H324" s="104"/>
      <c r="I324" s="105"/>
      <c r="J324" s="104"/>
      <c r="K324" s="105"/>
      <c r="L324" s="104"/>
      <c r="M324" s="105"/>
    </row>
    <row r="325" spans="1:13" ht="25.5" x14ac:dyDescent="0.2">
      <c r="A325" s="103"/>
      <c r="B325" s="104"/>
      <c r="C325" s="108"/>
      <c r="D325" s="104">
        <v>13</v>
      </c>
      <c r="E325" s="86" t="s">
        <v>481</v>
      </c>
      <c r="F325" s="104"/>
      <c r="G325" s="109"/>
      <c r="H325" s="104"/>
      <c r="I325" s="105"/>
      <c r="J325" s="104"/>
      <c r="K325" s="105"/>
      <c r="L325" s="104"/>
      <c r="M325" s="105"/>
    </row>
    <row r="326" spans="1:13" x14ac:dyDescent="0.2">
      <c r="A326" s="110"/>
      <c r="B326" s="111"/>
      <c r="C326" s="112"/>
      <c r="D326" s="111"/>
      <c r="E326" s="112"/>
      <c r="F326" s="111"/>
      <c r="G326" s="112"/>
      <c r="H326" s="111"/>
      <c r="I326" s="112"/>
      <c r="J326" s="111"/>
      <c r="K326" s="112"/>
      <c r="L326" s="111"/>
      <c r="M326" s="112"/>
    </row>
  </sheetData>
  <mergeCells count="4">
    <mergeCell ref="A7:A8"/>
    <mergeCell ref="B7:E7"/>
    <mergeCell ref="F7:I7"/>
    <mergeCell ref="J7:M7"/>
  </mergeCells>
  <printOptions horizontalCentered="1"/>
  <pageMargins left="0.51181102362204722" right="0.51181102362204722" top="0.74803149606299213" bottom="0.55118110236220474" header="0.31496062992125984" footer="0.31496062992125984"/>
  <pageSetup paperSize="8" scale="82" orientation="landscape" r:id="rId1"/>
  <headerFooter>
    <oddFooter>&amp;LTFC - MATRIX&amp;RPage No.: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EC7AD-3040-468C-A772-01F117445140}">
  <sheetPr>
    <tabColor rgb="FF00B050"/>
  </sheetPr>
  <dimension ref="A1:I21"/>
  <sheetViews>
    <sheetView workbookViewId="0">
      <selection activeCell="G10" sqref="G10"/>
    </sheetView>
  </sheetViews>
  <sheetFormatPr defaultRowHeight="15" x14ac:dyDescent="0.25"/>
  <cols>
    <col min="2" max="2" width="39.5703125" customWidth="1"/>
    <col min="3" max="3" width="16.7109375" style="354" customWidth="1"/>
    <col min="4" max="4" width="20.140625" style="354" customWidth="1"/>
    <col min="5" max="6" width="10.28515625" bestFit="1" customWidth="1"/>
  </cols>
  <sheetData>
    <row r="1" spans="1:9" ht="18.75" x14ac:dyDescent="0.3">
      <c r="A1" s="1233" t="s">
        <v>2566</v>
      </c>
      <c r="B1" s="1233"/>
      <c r="C1" s="1233"/>
      <c r="D1" s="1233"/>
    </row>
    <row r="2" spans="1:9" ht="18.75" x14ac:dyDescent="0.3">
      <c r="A2" s="341"/>
      <c r="B2" s="342"/>
      <c r="C2" s="343" t="s">
        <v>2385</v>
      </c>
      <c r="D2" s="344" t="s">
        <v>2809</v>
      </c>
    </row>
    <row r="3" spans="1:9" x14ac:dyDescent="0.25">
      <c r="A3" s="345" t="s">
        <v>2386</v>
      </c>
      <c r="B3" s="346" t="s">
        <v>2387</v>
      </c>
      <c r="C3" s="347" t="s">
        <v>2382</v>
      </c>
      <c r="D3" s="344" t="s">
        <v>2382</v>
      </c>
    </row>
    <row r="4" spans="1:9" x14ac:dyDescent="0.25">
      <c r="A4" s="348"/>
      <c r="B4" s="348"/>
      <c r="C4" s="345"/>
      <c r="D4" s="345"/>
    </row>
    <row r="5" spans="1:9" x14ac:dyDescent="0.25">
      <c r="A5" s="345">
        <v>1</v>
      </c>
      <c r="B5" s="349" t="s">
        <v>2388</v>
      </c>
      <c r="C5" s="350">
        <f>'D. Waterproofing '!J39</f>
        <v>229724.55</v>
      </c>
      <c r="D5" s="350">
        <f>'D. Waterproofing '!L39</f>
        <v>380999.86330000003</v>
      </c>
      <c r="E5" s="387"/>
      <c r="F5" s="387"/>
    </row>
    <row r="6" spans="1:9" x14ac:dyDescent="0.25">
      <c r="A6" s="345">
        <v>2</v>
      </c>
      <c r="B6" s="349" t="s">
        <v>2389</v>
      </c>
      <c r="C6" s="350">
        <f>'E. Masonry &amp; Plaster'!J59</f>
        <v>441635.79</v>
      </c>
      <c r="D6" s="350">
        <f>'E. Masonry &amp; Plaster'!L59</f>
        <v>338560.19179999997</v>
      </c>
      <c r="E6" s="387"/>
    </row>
    <row r="7" spans="1:9" x14ac:dyDescent="0.25">
      <c r="A7" s="345">
        <v>3</v>
      </c>
      <c r="B7" s="349" t="s">
        <v>2390</v>
      </c>
      <c r="C7" s="345">
        <f>G.Flooring!K124</f>
        <v>1098267.5</v>
      </c>
      <c r="D7" s="350">
        <f>G.Flooring!M124</f>
        <v>1059036.7983950002</v>
      </c>
      <c r="E7" s="387"/>
    </row>
    <row r="8" spans="1:9" x14ac:dyDescent="0.25">
      <c r="A8" s="351">
        <v>4</v>
      </c>
      <c r="B8" s="352" t="s">
        <v>2391</v>
      </c>
      <c r="C8" s="350">
        <f>'H.Wall Finishes'!J122</f>
        <v>2064214.7081062498</v>
      </c>
      <c r="D8" s="350">
        <f>'H.Wall Finishes'!L122</f>
        <v>2386547.5285781245</v>
      </c>
      <c r="E8" s="387"/>
      <c r="F8" s="387"/>
    </row>
    <row r="9" spans="1:9" x14ac:dyDescent="0.25">
      <c r="A9" s="345">
        <v>5</v>
      </c>
      <c r="B9" s="349" t="s">
        <v>1782</v>
      </c>
      <c r="C9" s="350">
        <f>'I. Ceiling'!J40</f>
        <v>783998.22500000009</v>
      </c>
      <c r="D9" s="350">
        <f>'I. Ceiling'!L40</f>
        <v>674089.95946707507</v>
      </c>
      <c r="E9" s="387"/>
    </row>
    <row r="10" spans="1:9" x14ac:dyDescent="0.25">
      <c r="A10" s="345">
        <v>6</v>
      </c>
      <c r="B10" s="349" t="s">
        <v>1918</v>
      </c>
      <c r="C10" s="350">
        <f>'J. Doors'!I69</f>
        <v>115776</v>
      </c>
      <c r="D10" s="345">
        <f>'J. Doors'!L69</f>
        <v>79388</v>
      </c>
      <c r="E10" s="387"/>
    </row>
    <row r="11" spans="1:9" x14ac:dyDescent="0.25">
      <c r="A11" s="345">
        <v>7</v>
      </c>
      <c r="B11" s="349" t="s">
        <v>2393</v>
      </c>
      <c r="C11" s="350">
        <f>L.Painting!J62</f>
        <v>71494.8</v>
      </c>
      <c r="D11" s="350">
        <f>L.Painting!L62</f>
        <v>68595.324250000005</v>
      </c>
      <c r="E11" s="387"/>
    </row>
    <row r="12" spans="1:9" x14ac:dyDescent="0.25">
      <c r="A12" s="345">
        <v>8</v>
      </c>
      <c r="B12" s="349" t="s">
        <v>2394</v>
      </c>
      <c r="C12" s="350">
        <f>'N. Miscellaneous'!J78</f>
        <v>181948.32</v>
      </c>
      <c r="D12" s="350">
        <f>'N. Miscellaneous'!L78</f>
        <v>30914.640000000003</v>
      </c>
      <c r="E12" s="387"/>
    </row>
    <row r="13" spans="1:9" x14ac:dyDescent="0.25">
      <c r="A13" s="345">
        <v>9</v>
      </c>
      <c r="B13" s="349" t="s">
        <v>2392</v>
      </c>
      <c r="C13" s="357">
        <f>'Counter &amp; Others'!I36</f>
        <v>2024306.4762499996</v>
      </c>
      <c r="D13" s="350">
        <f>'Counter &amp; Others'!K36</f>
        <v>1899244.4843999997</v>
      </c>
      <c r="E13" s="387"/>
    </row>
    <row r="14" spans="1:9" x14ac:dyDescent="0.25">
      <c r="A14" s="349"/>
      <c r="B14" s="349"/>
      <c r="C14" s="345"/>
      <c r="D14" s="345"/>
      <c r="E14" s="387"/>
      <c r="F14" s="387"/>
    </row>
    <row r="15" spans="1:9" x14ac:dyDescent="0.25">
      <c r="A15" s="349"/>
      <c r="B15" s="349"/>
      <c r="C15" s="345"/>
      <c r="D15" s="345"/>
      <c r="G15" s="794" t="s">
        <v>2700</v>
      </c>
    </row>
    <row r="16" spans="1:9" x14ac:dyDescent="0.25">
      <c r="A16" s="349"/>
      <c r="B16" s="345" t="s">
        <v>2395</v>
      </c>
      <c r="C16" s="353">
        <f>SUM(C5:C14)</f>
        <v>7011366.3693562485</v>
      </c>
      <c r="D16" s="353">
        <f>SUM(D5:D14)</f>
        <v>6917376.7901901985</v>
      </c>
      <c r="F16" s="390">
        <f>C16-D16</f>
        <v>93989.579166050069</v>
      </c>
      <c r="G16" s="795">
        <v>7062918</v>
      </c>
      <c r="I16" s="390">
        <f>C16-G16</f>
        <v>-51551.630643751472</v>
      </c>
    </row>
    <row r="17" spans="1:5" x14ac:dyDescent="0.25">
      <c r="A17" s="349"/>
      <c r="B17" s="345" t="s">
        <v>2397</v>
      </c>
      <c r="C17" s="353">
        <f>C16*18%</f>
        <v>1262045.9464841248</v>
      </c>
      <c r="D17" s="353">
        <f>D16*18%</f>
        <v>1245127.8222342357</v>
      </c>
    </row>
    <row r="18" spans="1:5" x14ac:dyDescent="0.25">
      <c r="A18" s="349"/>
      <c r="B18" s="345" t="s">
        <v>496</v>
      </c>
      <c r="C18" s="353">
        <f>SUM(C16:C17)</f>
        <v>8273412.3158403728</v>
      </c>
      <c r="D18" s="353">
        <f>D17+D16</f>
        <v>8162504.6124244342</v>
      </c>
      <c r="E18" s="390"/>
    </row>
    <row r="19" spans="1:5" x14ac:dyDescent="0.25">
      <c r="A19" s="349"/>
      <c r="B19" s="349"/>
      <c r="C19" s="345"/>
      <c r="D19" s="345"/>
    </row>
    <row r="21" spans="1:5" x14ac:dyDescent="0.25">
      <c r="B21" t="s">
        <v>2396</v>
      </c>
    </row>
  </sheetData>
  <mergeCells count="1">
    <mergeCell ref="A1:D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90BD-A8AA-45F3-998A-E14467A068F3}">
  <sheetPr filterMode="1">
    <tabColor rgb="FF00B050"/>
  </sheetPr>
  <dimension ref="A1:L40"/>
  <sheetViews>
    <sheetView view="pageBreakPreview" zoomScale="60" zoomScaleNormal="75" workbookViewId="0">
      <pane xSplit="6" ySplit="2" topLeftCell="G3" activePane="bottomRight" state="frozen"/>
      <selection pane="topRight" activeCell="G1" sqref="G1"/>
      <selection pane="bottomLeft" activeCell="A8" sqref="A8"/>
      <selection pane="bottomRight" activeCell="L39" sqref="L39"/>
    </sheetView>
  </sheetViews>
  <sheetFormatPr defaultRowHeight="21" x14ac:dyDescent="0.25"/>
  <cols>
    <col min="1" max="1" width="8.85546875" style="412" customWidth="1"/>
    <col min="2" max="2" width="12.7109375" style="412" customWidth="1"/>
    <col min="3" max="3" width="14" style="412" customWidth="1"/>
    <col min="4" max="4" width="14.42578125" style="412" customWidth="1"/>
    <col min="5" max="5" width="25.42578125" style="412" customWidth="1"/>
    <col min="6" max="6" width="73.42578125" style="412" customWidth="1"/>
    <col min="7" max="7" width="8.85546875" style="427" customWidth="1"/>
    <col min="8" max="8" width="12" style="437" bestFit="1" customWidth="1"/>
    <col min="9" max="9" width="12.85546875" style="427" customWidth="1"/>
    <col min="10" max="10" width="17.42578125" style="427" customWidth="1"/>
    <col min="11" max="11" width="10.85546875" style="425" bestFit="1" customWidth="1"/>
    <col min="12" max="12" width="18.42578125" style="427" bestFit="1" customWidth="1"/>
    <col min="13" max="16384" width="9.140625" style="145"/>
  </cols>
  <sheetData>
    <row r="1" spans="1:12" x14ac:dyDescent="0.25">
      <c r="A1" s="413"/>
      <c r="B1" s="413"/>
      <c r="C1" s="413"/>
      <c r="D1" s="413"/>
      <c r="E1" s="414" t="s">
        <v>992</v>
      </c>
      <c r="F1" s="413"/>
      <c r="G1" s="425"/>
      <c r="H1" s="426"/>
      <c r="I1" s="425"/>
      <c r="J1" s="425"/>
    </row>
    <row r="2" spans="1:12" ht="84" x14ac:dyDescent="0.25">
      <c r="A2" s="415" t="s">
        <v>485</v>
      </c>
      <c r="B2" s="416" t="s">
        <v>486</v>
      </c>
      <c r="C2" s="416" t="s">
        <v>487</v>
      </c>
      <c r="D2" s="416" t="s">
        <v>488</v>
      </c>
      <c r="E2" s="416" t="s">
        <v>489</v>
      </c>
      <c r="F2" s="416" t="s">
        <v>672</v>
      </c>
      <c r="G2" s="418" t="s">
        <v>491</v>
      </c>
      <c r="H2" s="428" t="s">
        <v>993</v>
      </c>
      <c r="I2" s="418" t="s">
        <v>495</v>
      </c>
      <c r="J2" s="418" t="s">
        <v>496</v>
      </c>
      <c r="K2" s="417" t="s">
        <v>2381</v>
      </c>
      <c r="L2" s="418" t="s">
        <v>2382</v>
      </c>
    </row>
    <row r="3" spans="1:12" ht="12" hidden="1" x14ac:dyDescent="0.25">
      <c r="A3" s="143"/>
      <c r="B3" s="280"/>
      <c r="C3" s="280"/>
      <c r="D3" s="280"/>
      <c r="E3" s="280"/>
      <c r="F3" s="280" t="s">
        <v>497</v>
      </c>
      <c r="G3" s="143"/>
      <c r="H3" s="171"/>
      <c r="I3" s="143"/>
      <c r="J3" s="143"/>
      <c r="K3" s="145"/>
      <c r="L3" s="176"/>
    </row>
    <row r="4" spans="1:12" ht="24" hidden="1" x14ac:dyDescent="0.25">
      <c r="A4" s="143" t="s">
        <v>498</v>
      </c>
      <c r="B4" s="281"/>
      <c r="C4" s="281"/>
      <c r="D4" s="281"/>
      <c r="E4" s="281"/>
      <c r="F4" s="281" t="s">
        <v>499</v>
      </c>
      <c r="G4" s="143"/>
      <c r="H4" s="171"/>
      <c r="I4" s="143"/>
      <c r="J4" s="143"/>
      <c r="K4" s="145"/>
      <c r="L4" s="177"/>
    </row>
    <row r="5" spans="1:12" ht="24" hidden="1" x14ac:dyDescent="0.25">
      <c r="A5" s="143" t="s">
        <v>500</v>
      </c>
      <c r="B5" s="281"/>
      <c r="C5" s="281"/>
      <c r="D5" s="281"/>
      <c r="E5" s="281"/>
      <c r="F5" s="281" t="s">
        <v>501</v>
      </c>
      <c r="G5" s="143"/>
      <c r="H5" s="171"/>
      <c r="I5" s="143"/>
      <c r="J5" s="143"/>
      <c r="K5" s="145"/>
      <c r="L5" s="177"/>
    </row>
    <row r="6" spans="1:12" ht="36" hidden="1" x14ac:dyDescent="0.25">
      <c r="A6" s="143" t="s">
        <v>502</v>
      </c>
      <c r="B6" s="281"/>
      <c r="C6" s="281"/>
      <c r="D6" s="281"/>
      <c r="E6" s="281"/>
      <c r="F6" s="281" t="s">
        <v>503</v>
      </c>
      <c r="G6" s="143"/>
      <c r="H6" s="171"/>
      <c r="I6" s="143"/>
      <c r="J6" s="143"/>
      <c r="K6" s="145"/>
      <c r="L6" s="177"/>
    </row>
    <row r="7" spans="1:12" ht="12" hidden="1" x14ac:dyDescent="0.25">
      <c r="A7" s="143" t="s">
        <v>504</v>
      </c>
      <c r="B7" s="281"/>
      <c r="C7" s="281"/>
      <c r="D7" s="281"/>
      <c r="E7" s="281"/>
      <c r="F7" s="281" t="s">
        <v>505</v>
      </c>
      <c r="G7" s="143"/>
      <c r="H7" s="171"/>
      <c r="I7" s="143"/>
      <c r="J7" s="143"/>
      <c r="K7" s="145"/>
      <c r="L7" s="145"/>
    </row>
    <row r="8" spans="1:12" ht="12" hidden="1" x14ac:dyDescent="0.25">
      <c r="A8" s="143"/>
      <c r="B8" s="281"/>
      <c r="C8" s="281"/>
      <c r="D8" s="281"/>
      <c r="E8" s="281"/>
      <c r="F8" s="281" t="s">
        <v>506</v>
      </c>
      <c r="G8" s="143"/>
      <c r="H8" s="171"/>
      <c r="I8" s="143"/>
      <c r="J8" s="143"/>
      <c r="K8" s="145"/>
      <c r="L8" s="145"/>
    </row>
    <row r="9" spans="1:12" ht="12" hidden="1" x14ac:dyDescent="0.25">
      <c r="A9" s="143"/>
      <c r="B9" s="281"/>
      <c r="C9" s="281"/>
      <c r="D9" s="281"/>
      <c r="E9" s="281"/>
      <c r="F9" s="281" t="s">
        <v>507</v>
      </c>
      <c r="G9" s="143"/>
      <c r="H9" s="171"/>
      <c r="I9" s="143"/>
      <c r="J9" s="143"/>
      <c r="K9" s="145"/>
      <c r="L9" s="145"/>
    </row>
    <row r="10" spans="1:12" ht="12" hidden="1" x14ac:dyDescent="0.25">
      <c r="A10" s="143"/>
      <c r="B10" s="281"/>
      <c r="C10" s="281"/>
      <c r="D10" s="281"/>
      <c r="E10" s="281"/>
      <c r="F10" s="281" t="s">
        <v>508</v>
      </c>
      <c r="G10" s="143"/>
      <c r="H10" s="171"/>
      <c r="I10" s="143"/>
      <c r="J10" s="143"/>
      <c r="K10" s="145"/>
      <c r="L10" s="145"/>
    </row>
    <row r="11" spans="1:12" ht="16.5" hidden="1" customHeight="1" x14ac:dyDescent="0.25">
      <c r="A11" s="143"/>
      <c r="B11" s="281"/>
      <c r="C11" s="281"/>
      <c r="D11" s="281"/>
      <c r="E11" s="281"/>
      <c r="F11" s="281" t="s">
        <v>509</v>
      </c>
      <c r="G11" s="143"/>
      <c r="H11" s="171"/>
      <c r="I11" s="143"/>
      <c r="J11" s="143"/>
      <c r="K11" s="145"/>
      <c r="L11" s="145"/>
    </row>
    <row r="12" spans="1:12" ht="114" hidden="1" customHeight="1" x14ac:dyDescent="0.25">
      <c r="A12" s="143"/>
      <c r="B12" s="148"/>
      <c r="C12" s="148"/>
      <c r="D12" s="148"/>
      <c r="E12" s="148"/>
      <c r="F12" s="148" t="s">
        <v>510</v>
      </c>
      <c r="G12" s="143"/>
      <c r="H12" s="171"/>
      <c r="I12" s="143"/>
      <c r="J12" s="143"/>
      <c r="K12" s="145"/>
      <c r="L12" s="145"/>
    </row>
    <row r="13" spans="1:12" ht="156" hidden="1" x14ac:dyDescent="0.25">
      <c r="A13" s="143"/>
      <c r="B13" s="282"/>
      <c r="C13" s="282"/>
      <c r="D13" s="282"/>
      <c r="E13" s="282"/>
      <c r="F13" s="148" t="s">
        <v>994</v>
      </c>
      <c r="G13" s="143"/>
      <c r="H13" s="171"/>
      <c r="I13" s="143"/>
      <c r="J13" s="143"/>
      <c r="K13" s="145"/>
      <c r="L13" s="145"/>
    </row>
    <row r="14" spans="1:12" ht="12" hidden="1" x14ac:dyDescent="0.25">
      <c r="A14" s="149">
        <v>4</v>
      </c>
      <c r="B14" s="149"/>
      <c r="C14" s="149"/>
      <c r="D14" s="149"/>
      <c r="E14" s="149"/>
      <c r="F14" s="283" t="s">
        <v>995</v>
      </c>
      <c r="G14" s="149"/>
      <c r="H14" s="168"/>
      <c r="I14" s="149"/>
      <c r="J14" s="149"/>
      <c r="K14" s="145"/>
      <c r="L14" s="145"/>
    </row>
    <row r="15" spans="1:12" ht="48" hidden="1" x14ac:dyDescent="0.25">
      <c r="A15" s="143">
        <v>4.0999999999999996</v>
      </c>
      <c r="B15" s="151" t="s">
        <v>996</v>
      </c>
      <c r="C15" s="151" t="s">
        <v>997</v>
      </c>
      <c r="D15" s="151" t="s">
        <v>998</v>
      </c>
      <c r="E15" s="152" t="s">
        <v>999</v>
      </c>
      <c r="F15" s="148" t="s">
        <v>1000</v>
      </c>
      <c r="G15" s="143" t="s">
        <v>530</v>
      </c>
      <c r="H15" s="171"/>
      <c r="I15" s="143"/>
      <c r="J15" s="143"/>
      <c r="K15" s="145"/>
      <c r="L15" s="145"/>
    </row>
    <row r="16" spans="1:12" s="153" customFormat="1" ht="60" hidden="1" x14ac:dyDescent="0.25">
      <c r="A16" s="284">
        <v>4.2</v>
      </c>
      <c r="B16" s="285" t="s">
        <v>996</v>
      </c>
      <c r="C16" s="285" t="s">
        <v>997</v>
      </c>
      <c r="D16" s="151" t="s">
        <v>1001</v>
      </c>
      <c r="E16" s="286" t="s">
        <v>1002</v>
      </c>
      <c r="F16" s="287" t="s">
        <v>1003</v>
      </c>
      <c r="G16" s="284" t="s">
        <v>530</v>
      </c>
      <c r="H16" s="288"/>
      <c r="I16" s="284"/>
      <c r="J16" s="284"/>
    </row>
    <row r="17" spans="1:12" s="153" customFormat="1" ht="209.25" hidden="1" customHeight="1" x14ac:dyDescent="0.25">
      <c r="A17" s="143">
        <v>4.3</v>
      </c>
      <c r="B17" s="285" t="s">
        <v>996</v>
      </c>
      <c r="C17" s="285" t="s">
        <v>997</v>
      </c>
      <c r="D17" s="151" t="s">
        <v>1004</v>
      </c>
      <c r="E17" s="178"/>
      <c r="F17" s="179" t="s">
        <v>1005</v>
      </c>
      <c r="G17" s="180"/>
      <c r="H17" s="188"/>
      <c r="I17" s="180"/>
      <c r="J17" s="180"/>
    </row>
    <row r="18" spans="1:12" ht="157.5" customHeight="1" x14ac:dyDescent="0.25">
      <c r="A18" s="419">
        <v>4.4000000000000004</v>
      </c>
      <c r="B18" s="420" t="s">
        <v>996</v>
      </c>
      <c r="C18" s="421" t="s">
        <v>997</v>
      </c>
      <c r="D18" s="420" t="s">
        <v>1006</v>
      </c>
      <c r="E18" s="421" t="s">
        <v>1007</v>
      </c>
      <c r="F18" s="421" t="s">
        <v>2567</v>
      </c>
      <c r="G18" s="429" t="s">
        <v>530</v>
      </c>
      <c r="H18" s="430">
        <v>34.5</v>
      </c>
      <c r="I18" s="429">
        <v>1695</v>
      </c>
      <c r="J18" s="431">
        <f>I18*H18</f>
        <v>58477.5</v>
      </c>
      <c r="K18" s="443">
        <f>'MB waterproffing '!G14</f>
        <v>63.961765000000007</v>
      </c>
      <c r="L18" s="796">
        <f>I18*K18</f>
        <v>108415.19167500001</v>
      </c>
    </row>
    <row r="19" spans="1:12" ht="157.5" customHeight="1" x14ac:dyDescent="0.25">
      <c r="A19" s="422" t="s">
        <v>1008</v>
      </c>
      <c r="B19" s="420" t="s">
        <v>996</v>
      </c>
      <c r="C19" s="421" t="s">
        <v>997</v>
      </c>
      <c r="D19" s="420" t="s">
        <v>1006</v>
      </c>
      <c r="E19" s="421" t="s">
        <v>1009</v>
      </c>
      <c r="F19" s="421" t="s">
        <v>2568</v>
      </c>
      <c r="G19" s="429" t="s">
        <v>530</v>
      </c>
      <c r="H19" s="430">
        <f>26.6*0.9</f>
        <v>23.94</v>
      </c>
      <c r="I19" s="429">
        <v>1695</v>
      </c>
      <c r="J19" s="431">
        <f>I19*H19</f>
        <v>40578.300000000003</v>
      </c>
      <c r="K19" s="443">
        <f>'MB waterproffing '!G47</f>
        <v>51.713099999999997</v>
      </c>
      <c r="L19" s="796">
        <f>I19*K19</f>
        <v>87653.704499999993</v>
      </c>
    </row>
    <row r="20" spans="1:12" ht="131.25" customHeight="1" x14ac:dyDescent="0.25">
      <c r="A20" s="419">
        <v>4.5</v>
      </c>
      <c r="B20" s="420" t="s">
        <v>996</v>
      </c>
      <c r="C20" s="421" t="s">
        <v>997</v>
      </c>
      <c r="D20" s="420" t="s">
        <v>1010</v>
      </c>
      <c r="E20" s="423" t="s">
        <v>2569</v>
      </c>
      <c r="F20" s="423" t="s">
        <v>2570</v>
      </c>
      <c r="G20" s="429" t="s">
        <v>516</v>
      </c>
      <c r="H20" s="430">
        <f>145.5*0.05</f>
        <v>7.2750000000000004</v>
      </c>
      <c r="I20" s="429">
        <v>6250</v>
      </c>
      <c r="J20" s="431">
        <f>I20*H20</f>
        <v>45468.75</v>
      </c>
      <c r="K20" s="443">
        <f>'MB waterproffing '!G63</f>
        <v>8.5121514000000005</v>
      </c>
      <c r="L20" s="796">
        <f>I20*K20</f>
        <v>53200.946250000001</v>
      </c>
    </row>
    <row r="21" spans="1:12" ht="108" hidden="1" x14ac:dyDescent="0.25">
      <c r="A21" s="284">
        <v>4.5999999999999996</v>
      </c>
      <c r="B21" s="151" t="s">
        <v>996</v>
      </c>
      <c r="C21" s="152" t="s">
        <v>997</v>
      </c>
      <c r="D21" s="151" t="s">
        <v>1012</v>
      </c>
      <c r="E21" s="148" t="s">
        <v>1013</v>
      </c>
      <c r="F21" s="148" t="s">
        <v>1014</v>
      </c>
      <c r="G21" s="143" t="s">
        <v>516</v>
      </c>
      <c r="H21" s="171"/>
      <c r="I21" s="143"/>
      <c r="J21" s="184"/>
      <c r="K21" s="145"/>
      <c r="L21" s="145"/>
    </row>
    <row r="22" spans="1:12" ht="336" x14ac:dyDescent="0.25">
      <c r="A22" s="419" t="s">
        <v>1015</v>
      </c>
      <c r="B22" s="420" t="s">
        <v>996</v>
      </c>
      <c r="C22" s="421" t="s">
        <v>997</v>
      </c>
      <c r="D22" s="420" t="s">
        <v>1012</v>
      </c>
      <c r="E22" s="423" t="s">
        <v>1016</v>
      </c>
      <c r="F22" s="423" t="s">
        <v>2571</v>
      </c>
      <c r="G22" s="429" t="s">
        <v>516</v>
      </c>
      <c r="H22" s="430">
        <f>32*0.15</f>
        <v>4.8</v>
      </c>
      <c r="I22" s="429">
        <v>6250</v>
      </c>
      <c r="J22" s="433">
        <f>I22*H22</f>
        <v>30000</v>
      </c>
      <c r="K22" s="443">
        <f>'MB waterproffing '!G70</f>
        <v>4.8638714999999992</v>
      </c>
      <c r="L22" s="796">
        <f>I22*K22</f>
        <v>30399.196874999994</v>
      </c>
    </row>
    <row r="23" spans="1:12" ht="180.75" hidden="1" customHeight="1" x14ac:dyDescent="0.25">
      <c r="A23" s="143">
        <v>4.7</v>
      </c>
      <c r="B23" s="151" t="s">
        <v>996</v>
      </c>
      <c r="C23" s="152" t="s">
        <v>997</v>
      </c>
      <c r="D23" s="151" t="s">
        <v>1017</v>
      </c>
      <c r="E23" s="152" t="s">
        <v>1018</v>
      </c>
      <c r="F23" s="152" t="s">
        <v>1019</v>
      </c>
      <c r="G23" s="143" t="s">
        <v>876</v>
      </c>
      <c r="H23" s="171"/>
      <c r="I23" s="143"/>
      <c r="J23" s="174"/>
      <c r="K23" s="145"/>
      <c r="L23" s="145"/>
    </row>
    <row r="24" spans="1:12" s="153" customFormat="1" ht="12" hidden="1" x14ac:dyDescent="0.25">
      <c r="A24" s="284" t="s">
        <v>1020</v>
      </c>
      <c r="B24" s="285"/>
      <c r="C24" s="287"/>
      <c r="D24" s="151"/>
      <c r="E24" s="287"/>
      <c r="F24" s="289" t="s">
        <v>1021</v>
      </c>
      <c r="G24" s="284" t="s">
        <v>530</v>
      </c>
      <c r="H24" s="288"/>
      <c r="I24" s="284"/>
      <c r="J24" s="284"/>
    </row>
    <row r="25" spans="1:12" s="153" customFormat="1" ht="12" hidden="1" x14ac:dyDescent="0.25">
      <c r="A25" s="284" t="s">
        <v>1022</v>
      </c>
      <c r="B25" s="285"/>
      <c r="C25" s="287"/>
      <c r="D25" s="151"/>
      <c r="E25" s="287"/>
      <c r="F25" s="289" t="s">
        <v>1023</v>
      </c>
      <c r="G25" s="284" t="s">
        <v>530</v>
      </c>
      <c r="H25" s="288"/>
      <c r="I25" s="284"/>
      <c r="J25" s="284"/>
    </row>
    <row r="26" spans="1:12" s="153" customFormat="1" ht="12" hidden="1" x14ac:dyDescent="0.25">
      <c r="A26" s="284" t="s">
        <v>1024</v>
      </c>
      <c r="B26" s="285"/>
      <c r="C26" s="287"/>
      <c r="D26" s="151"/>
      <c r="E26" s="287"/>
      <c r="F26" s="289" t="s">
        <v>1025</v>
      </c>
      <c r="G26" s="284" t="s">
        <v>530</v>
      </c>
      <c r="H26" s="288"/>
      <c r="I26" s="284"/>
      <c r="J26" s="284"/>
    </row>
    <row r="27" spans="1:12" s="153" customFormat="1" ht="24" hidden="1" customHeight="1" x14ac:dyDescent="0.25">
      <c r="A27" s="1223">
        <v>4.8</v>
      </c>
      <c r="B27" s="1226" t="s">
        <v>996</v>
      </c>
      <c r="C27" s="1226" t="s">
        <v>997</v>
      </c>
      <c r="D27" s="1226" t="s">
        <v>1026</v>
      </c>
      <c r="E27" s="1229" t="s">
        <v>1027</v>
      </c>
      <c r="F27" s="178" t="s">
        <v>1028</v>
      </c>
      <c r="G27" s="1223" t="s">
        <v>530</v>
      </c>
      <c r="H27" s="189"/>
      <c r="I27" s="1223"/>
      <c r="J27" s="1223"/>
    </row>
    <row r="28" spans="1:12" s="153" customFormat="1" ht="24" hidden="1" customHeight="1" x14ac:dyDescent="0.25">
      <c r="A28" s="1224"/>
      <c r="B28" s="1227"/>
      <c r="C28" s="1227"/>
      <c r="D28" s="1227"/>
      <c r="E28" s="1230"/>
      <c r="F28" s="181" t="s">
        <v>1029</v>
      </c>
      <c r="G28" s="1224"/>
      <c r="H28" s="190"/>
      <c r="I28" s="1224"/>
      <c r="J28" s="1224"/>
    </row>
    <row r="29" spans="1:12" s="153" customFormat="1" ht="24" hidden="1" customHeight="1" x14ac:dyDescent="0.25">
      <c r="A29" s="1224"/>
      <c r="B29" s="1227"/>
      <c r="C29" s="1227"/>
      <c r="D29" s="1227"/>
      <c r="E29" s="1230"/>
      <c r="F29" s="181" t="s">
        <v>1030</v>
      </c>
      <c r="G29" s="1224"/>
      <c r="H29" s="190"/>
      <c r="I29" s="1224"/>
      <c r="J29" s="1224"/>
    </row>
    <row r="30" spans="1:12" s="153" customFormat="1" ht="24" hidden="1" customHeight="1" x14ac:dyDescent="0.25">
      <c r="A30" s="1224"/>
      <c r="B30" s="1227"/>
      <c r="C30" s="1227"/>
      <c r="D30" s="1227"/>
      <c r="E30" s="1230"/>
      <c r="F30" s="181" t="s">
        <v>1031</v>
      </c>
      <c r="G30" s="1224"/>
      <c r="H30" s="190"/>
      <c r="I30" s="1224"/>
      <c r="J30" s="1224"/>
    </row>
    <row r="31" spans="1:12" s="153" customFormat="1" ht="24" hidden="1" customHeight="1" x14ac:dyDescent="0.25">
      <c r="A31" s="1225"/>
      <c r="B31" s="1228"/>
      <c r="C31" s="1228"/>
      <c r="D31" s="1228"/>
      <c r="E31" s="1231"/>
      <c r="F31" s="179" t="s">
        <v>1032</v>
      </c>
      <c r="G31" s="1225"/>
      <c r="H31" s="188"/>
      <c r="I31" s="1225"/>
      <c r="J31" s="1225"/>
    </row>
    <row r="32" spans="1:12" s="153" customFormat="1" ht="105.75" hidden="1" customHeight="1" x14ac:dyDescent="0.25">
      <c r="A32" s="143" t="s">
        <v>1033</v>
      </c>
      <c r="B32" s="151"/>
      <c r="C32" s="152"/>
      <c r="D32" s="151" t="s">
        <v>1034</v>
      </c>
      <c r="E32" s="287" t="s">
        <v>1035</v>
      </c>
      <c r="F32" s="287" t="s">
        <v>1036</v>
      </c>
      <c r="G32" s="284" t="s">
        <v>530</v>
      </c>
      <c r="H32" s="171"/>
      <c r="I32" s="284"/>
      <c r="J32" s="391"/>
    </row>
    <row r="33" spans="1:12" s="153" customFormat="1" ht="105.75" customHeight="1" x14ac:dyDescent="0.25">
      <c r="A33" s="419" t="s">
        <v>1037</v>
      </c>
      <c r="B33" s="420"/>
      <c r="C33" s="421"/>
      <c r="D33" s="420" t="s">
        <v>1034</v>
      </c>
      <c r="E33" s="423" t="s">
        <v>1038</v>
      </c>
      <c r="F33" s="423" t="s">
        <v>2572</v>
      </c>
      <c r="G33" s="429" t="s">
        <v>530</v>
      </c>
      <c r="H33" s="430">
        <v>34.5</v>
      </c>
      <c r="I33" s="429">
        <v>1600</v>
      </c>
      <c r="J33" s="433">
        <f>I33*H33</f>
        <v>55200</v>
      </c>
      <c r="K33" s="443">
        <f>'MB waterproffing '!G80</f>
        <v>63.331765000000004</v>
      </c>
      <c r="L33" s="796">
        <f>I33*K33</f>
        <v>101330.82400000001</v>
      </c>
    </row>
    <row r="34" spans="1:12" s="153" customFormat="1" ht="384" hidden="1" x14ac:dyDescent="0.25">
      <c r="A34" s="284">
        <v>4.9000000000000004</v>
      </c>
      <c r="B34" s="151" t="s">
        <v>996</v>
      </c>
      <c r="C34" s="152" t="s">
        <v>997</v>
      </c>
      <c r="D34" s="151" t="s">
        <v>1039</v>
      </c>
      <c r="E34" s="286" t="s">
        <v>1040</v>
      </c>
      <c r="F34" s="286" t="s">
        <v>1041</v>
      </c>
      <c r="G34" s="284" t="s">
        <v>530</v>
      </c>
      <c r="H34" s="288"/>
      <c r="I34" s="284"/>
      <c r="J34" s="392"/>
    </row>
    <row r="35" spans="1:12" s="153" customFormat="1" ht="17.25" hidden="1" customHeight="1" x14ac:dyDescent="0.25">
      <c r="A35" s="284" t="s">
        <v>1042</v>
      </c>
      <c r="B35" s="151" t="s">
        <v>996</v>
      </c>
      <c r="C35" s="152" t="s">
        <v>997</v>
      </c>
      <c r="D35" s="151" t="s">
        <v>1039</v>
      </c>
      <c r="E35" s="286" t="s">
        <v>1043</v>
      </c>
      <c r="F35" s="287" t="s">
        <v>1044</v>
      </c>
      <c r="G35" s="284"/>
      <c r="H35" s="288"/>
      <c r="I35" s="284"/>
      <c r="J35" s="284"/>
    </row>
    <row r="36" spans="1:12" s="153" customFormat="1" ht="24" hidden="1" x14ac:dyDescent="0.25">
      <c r="A36" s="284"/>
      <c r="B36" s="287"/>
      <c r="C36" s="285"/>
      <c r="D36" s="287"/>
      <c r="E36" s="287"/>
      <c r="F36" s="287" t="s">
        <v>1045</v>
      </c>
      <c r="G36" s="284" t="s">
        <v>530</v>
      </c>
      <c r="H36" s="288"/>
      <c r="I36" s="284"/>
      <c r="J36" s="284"/>
    </row>
    <row r="37" spans="1:12" s="153" customFormat="1" ht="24" hidden="1" x14ac:dyDescent="0.25">
      <c r="A37" s="284"/>
      <c r="B37" s="287"/>
      <c r="C37" s="287"/>
      <c r="D37" s="287"/>
      <c r="E37" s="287"/>
      <c r="F37" s="287" t="s">
        <v>1046</v>
      </c>
      <c r="G37" s="284" t="s">
        <v>530</v>
      </c>
      <c r="H37" s="288"/>
      <c r="I37" s="391"/>
      <c r="J37" s="391"/>
    </row>
    <row r="38" spans="1:12" x14ac:dyDescent="0.25">
      <c r="A38" s="419"/>
      <c r="B38" s="423"/>
      <c r="C38" s="423"/>
      <c r="D38" s="423"/>
      <c r="E38" s="423"/>
      <c r="F38" s="423"/>
      <c r="G38" s="429"/>
      <c r="H38" s="430"/>
      <c r="I38" s="434"/>
      <c r="J38" s="434"/>
      <c r="K38" s="444"/>
      <c r="L38" s="435"/>
    </row>
    <row r="39" spans="1:12" x14ac:dyDescent="0.25">
      <c r="A39" s="419"/>
      <c r="B39" s="424"/>
      <c r="C39" s="424"/>
      <c r="D39" s="424"/>
      <c r="E39" s="424"/>
      <c r="F39" s="424" t="s">
        <v>1047</v>
      </c>
      <c r="G39" s="429"/>
      <c r="H39" s="430"/>
      <c r="I39" s="436"/>
      <c r="J39" s="436">
        <f>SUBTOTAL(9,J18:J38)</f>
        <v>229724.55</v>
      </c>
      <c r="K39" s="445"/>
      <c r="L39" s="797">
        <f>SUBTOTAL(9,L18:L38)</f>
        <v>380999.86330000003</v>
      </c>
    </row>
    <row r="40" spans="1:12" x14ac:dyDescent="0.25">
      <c r="I40" s="438"/>
      <c r="J40" s="438"/>
    </row>
  </sheetData>
  <autoFilter ref="A2:J37" xr:uid="{0FBA2C5A-FA78-47DC-8BC1-91D5E7F92D17}">
    <filterColumn colId="7">
      <colorFilter dxfId="5"/>
    </filterColumn>
  </autoFilter>
  <mergeCells count="8">
    <mergeCell ref="I27:I31"/>
    <mergeCell ref="J27:J31"/>
    <mergeCell ref="G27:G31"/>
    <mergeCell ref="A27:A31"/>
    <mergeCell ref="B27:B31"/>
    <mergeCell ref="C27:C31"/>
    <mergeCell ref="D27:D31"/>
    <mergeCell ref="E27:E31"/>
  </mergeCells>
  <pageMargins left="0.7" right="0.7" top="0.75" bottom="0.75" header="0.3" footer="0.3"/>
  <pageSetup paperSize="9" scale="48"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56899-A711-4483-8309-1D9B35CB1D13}">
  <sheetPr>
    <tabColor rgb="FF00B050"/>
  </sheetPr>
  <dimension ref="A1:I81"/>
  <sheetViews>
    <sheetView topLeftCell="A70" zoomScaleNormal="100" workbookViewId="0">
      <selection activeCell="M11" sqref="M11"/>
    </sheetView>
  </sheetViews>
  <sheetFormatPr defaultColWidth="8.85546875" defaultRowHeight="12.75" x14ac:dyDescent="0.2"/>
  <cols>
    <col min="1" max="1" width="8.7109375" style="383" customWidth="1"/>
    <col min="2" max="2" width="54" style="384" customWidth="1"/>
    <col min="3" max="3" width="9.5703125" style="384" customWidth="1"/>
    <col min="4" max="4" width="8.85546875" style="384" bestFit="1" customWidth="1"/>
    <col min="5" max="5" width="9.5703125" style="384" customWidth="1"/>
    <col min="6" max="6" width="9.28515625" style="384" bestFit="1" customWidth="1"/>
    <col min="7" max="7" width="14.7109375" style="384" customWidth="1"/>
    <col min="8" max="9" width="14.85546875" style="365" bestFit="1" customWidth="1"/>
    <col min="10" max="16384" width="8.85546875" style="365"/>
  </cols>
  <sheetData>
    <row r="1" spans="1:9" x14ac:dyDescent="0.2">
      <c r="A1" s="1234" t="s">
        <v>2577</v>
      </c>
      <c r="B1" s="1234"/>
      <c r="C1" s="1234"/>
      <c r="D1" s="1234"/>
      <c r="E1" s="1234"/>
      <c r="F1" s="1234"/>
      <c r="G1" s="1234"/>
    </row>
    <row r="2" spans="1:9" x14ac:dyDescent="0.2">
      <c r="A2" s="366" t="s">
        <v>2398</v>
      </c>
      <c r="B2" s="367" t="s">
        <v>2399</v>
      </c>
      <c r="C2" s="366" t="s">
        <v>2400</v>
      </c>
      <c r="D2" s="366" t="s">
        <v>1860</v>
      </c>
      <c r="E2" s="366" t="s">
        <v>2401</v>
      </c>
      <c r="F2" s="366" t="s">
        <v>2402</v>
      </c>
      <c r="G2" s="366" t="s">
        <v>2403</v>
      </c>
    </row>
    <row r="3" spans="1:9" x14ac:dyDescent="0.2">
      <c r="A3" s="367" t="s">
        <v>2404</v>
      </c>
      <c r="B3" s="368" t="s">
        <v>2405</v>
      </c>
      <c r="C3" s="369" t="s">
        <v>2384</v>
      </c>
      <c r="D3" s="370"/>
      <c r="E3" s="370"/>
      <c r="F3" s="370"/>
      <c r="G3" s="371"/>
    </row>
    <row r="4" spans="1:9" ht="25.5" x14ac:dyDescent="0.2">
      <c r="A4" s="446">
        <f>'D. Waterproofing '!A18</f>
        <v>4.4000000000000004</v>
      </c>
      <c r="B4" s="447" t="s">
        <v>1007</v>
      </c>
      <c r="C4" s="369"/>
      <c r="D4" s="372"/>
      <c r="E4" s="372"/>
      <c r="F4" s="372"/>
      <c r="G4" s="372"/>
    </row>
    <row r="5" spans="1:9" x14ac:dyDescent="0.2">
      <c r="A5" s="367"/>
      <c r="B5" s="373" t="s">
        <v>2410</v>
      </c>
      <c r="C5" s="369" t="s">
        <v>2573</v>
      </c>
      <c r="D5" s="372">
        <v>1</v>
      </c>
      <c r="E5" s="372">
        <v>6.05</v>
      </c>
      <c r="F5" s="372">
        <v>4.5609999999999999</v>
      </c>
      <c r="G5" s="372">
        <f t="shared" ref="G5:G12" si="0">E5*F5*D5</f>
        <v>27.594049999999999</v>
      </c>
    </row>
    <row r="6" spans="1:9" s="440" customFormat="1" ht="16.5" customHeight="1" x14ac:dyDescent="0.35">
      <c r="A6" s="439"/>
      <c r="B6" s="393" t="s">
        <v>2411</v>
      </c>
      <c r="C6" s="394" t="s">
        <v>2573</v>
      </c>
      <c r="D6" s="378">
        <v>-1</v>
      </c>
      <c r="E6" s="378">
        <v>1.0640000000000001</v>
      </c>
      <c r="F6" s="378">
        <v>1.06</v>
      </c>
      <c r="G6" s="378">
        <f t="shared" si="0"/>
        <v>-1.1278400000000002</v>
      </c>
      <c r="I6" s="441"/>
    </row>
    <row r="7" spans="1:9" ht="18" customHeight="1" x14ac:dyDescent="0.35">
      <c r="A7" s="367"/>
      <c r="B7" s="373" t="s">
        <v>2412</v>
      </c>
      <c r="C7" s="369" t="s">
        <v>2573</v>
      </c>
      <c r="D7" s="372">
        <v>1</v>
      </c>
      <c r="E7" s="372">
        <v>3.17</v>
      </c>
      <c r="F7" s="372">
        <v>1.88</v>
      </c>
      <c r="G7" s="372">
        <f t="shared" si="0"/>
        <v>5.9595999999999991</v>
      </c>
      <c r="I7" s="385"/>
    </row>
    <row r="8" spans="1:9" ht="14.25" customHeight="1" x14ac:dyDescent="0.35">
      <c r="A8" s="367"/>
      <c r="B8" s="373" t="s">
        <v>2413</v>
      </c>
      <c r="C8" s="369" t="s">
        <v>2573</v>
      </c>
      <c r="D8" s="372">
        <v>1</v>
      </c>
      <c r="E8" s="372">
        <v>4</v>
      </c>
      <c r="F8" s="372">
        <v>2.7450000000000001</v>
      </c>
      <c r="G8" s="372">
        <f t="shared" si="0"/>
        <v>10.98</v>
      </c>
      <c r="I8" s="385"/>
    </row>
    <row r="9" spans="1:9" ht="17.25" customHeight="1" x14ac:dyDescent="0.35">
      <c r="A9" s="367"/>
      <c r="B9" s="373" t="s">
        <v>2414</v>
      </c>
      <c r="C9" s="369" t="s">
        <v>2573</v>
      </c>
      <c r="D9" s="372">
        <v>1</v>
      </c>
      <c r="E9" s="372">
        <v>5.2119999999999997</v>
      </c>
      <c r="F9" s="372">
        <v>2.7450000000000001</v>
      </c>
      <c r="G9" s="372">
        <f t="shared" si="0"/>
        <v>14.306939999999999</v>
      </c>
      <c r="I9" s="385"/>
    </row>
    <row r="10" spans="1:9" ht="12.75" customHeight="1" x14ac:dyDescent="0.35">
      <c r="A10" s="367"/>
      <c r="B10" s="373" t="s">
        <v>2415</v>
      </c>
      <c r="C10" s="369" t="s">
        <v>2573</v>
      </c>
      <c r="D10" s="372">
        <v>1</v>
      </c>
      <c r="E10" s="372">
        <v>2.0470000000000002</v>
      </c>
      <c r="F10" s="372">
        <v>2.7450000000000001</v>
      </c>
      <c r="G10" s="372">
        <f t="shared" si="0"/>
        <v>5.619015000000001</v>
      </c>
      <c r="I10" s="385"/>
    </row>
    <row r="11" spans="1:9" ht="15" customHeight="1" x14ac:dyDescent="0.35">
      <c r="A11" s="367"/>
      <c r="B11" s="373" t="s">
        <v>2407</v>
      </c>
      <c r="C11" s="369" t="s">
        <v>2573</v>
      </c>
      <c r="D11" s="372">
        <v>2</v>
      </c>
      <c r="E11" s="372">
        <v>0.6</v>
      </c>
      <c r="F11" s="372">
        <v>0.3</v>
      </c>
      <c r="G11" s="372">
        <f t="shared" si="0"/>
        <v>0.36</v>
      </c>
      <c r="I11" s="385"/>
    </row>
    <row r="12" spans="1:9" s="376" customFormat="1" x14ac:dyDescent="0.2">
      <c r="A12" s="374"/>
      <c r="B12" s="373" t="s">
        <v>2407</v>
      </c>
      <c r="C12" s="369" t="s">
        <v>2573</v>
      </c>
      <c r="D12" s="372">
        <v>3</v>
      </c>
      <c r="E12" s="372">
        <v>0.3</v>
      </c>
      <c r="F12" s="372">
        <v>0.3</v>
      </c>
      <c r="G12" s="372">
        <f t="shared" si="0"/>
        <v>0.27</v>
      </c>
      <c r="H12" s="365"/>
    </row>
    <row r="13" spans="1:9" s="376" customFormat="1" x14ac:dyDescent="0.2">
      <c r="A13" s="374"/>
      <c r="B13" s="373"/>
      <c r="C13" s="375"/>
      <c r="D13" s="372"/>
      <c r="E13" s="372"/>
      <c r="F13" s="372"/>
      <c r="G13" s="372"/>
      <c r="H13" s="365"/>
    </row>
    <row r="14" spans="1:9" x14ac:dyDescent="0.2">
      <c r="A14" s="367"/>
      <c r="B14" s="401" t="s">
        <v>2408</v>
      </c>
      <c r="C14" s="377" t="s">
        <v>2573</v>
      </c>
      <c r="D14" s="378"/>
      <c r="E14" s="378"/>
      <c r="F14" s="378"/>
      <c r="G14" s="448">
        <f>SUM(G5:G12)</f>
        <v>63.961765000000007</v>
      </c>
    </row>
    <row r="15" spans="1:9" x14ac:dyDescent="0.2">
      <c r="A15" s="367"/>
      <c r="B15" s="373"/>
      <c r="C15" s="369"/>
      <c r="D15" s="378"/>
      <c r="E15" s="378"/>
      <c r="F15" s="378"/>
      <c r="G15" s="379"/>
    </row>
    <row r="16" spans="1:9" x14ac:dyDescent="0.2">
      <c r="A16" s="367"/>
      <c r="B16" s="380"/>
      <c r="C16" s="369"/>
      <c r="D16" s="370"/>
      <c r="E16" s="370"/>
      <c r="F16" s="370"/>
      <c r="G16" s="372"/>
    </row>
    <row r="17" spans="1:9" ht="25.5" x14ac:dyDescent="0.2">
      <c r="A17" s="449" t="s">
        <v>1008</v>
      </c>
      <c r="B17" s="447" t="s">
        <v>1009</v>
      </c>
      <c r="C17" s="369"/>
      <c r="D17" s="370"/>
      <c r="E17" s="370"/>
      <c r="F17" s="370"/>
      <c r="G17" s="370"/>
    </row>
    <row r="18" spans="1:9" ht="25.5" x14ac:dyDescent="0.35">
      <c r="A18" s="367" t="s">
        <v>2384</v>
      </c>
      <c r="B18" s="373" t="s">
        <v>2416</v>
      </c>
      <c r="C18" s="381" t="s">
        <v>2573</v>
      </c>
      <c r="D18" s="372">
        <v>1</v>
      </c>
      <c r="E18" s="372">
        <v>1.3160000000000001</v>
      </c>
      <c r="F18" s="372">
        <v>0.9</v>
      </c>
      <c r="G18" s="372">
        <f>E18*F18*D18</f>
        <v>1.1844000000000001</v>
      </c>
      <c r="I18" s="385"/>
    </row>
    <row r="19" spans="1:9" s="440" customFormat="1" ht="14.25" customHeight="1" x14ac:dyDescent="0.35">
      <c r="A19" s="439"/>
      <c r="B19" s="393" t="s">
        <v>2417</v>
      </c>
      <c r="C19" s="394" t="s">
        <v>2573</v>
      </c>
      <c r="D19" s="378">
        <v>-1</v>
      </c>
      <c r="E19" s="378">
        <v>0.91200000000000003</v>
      </c>
      <c r="F19" s="378">
        <v>0.9</v>
      </c>
      <c r="G19" s="378">
        <f t="shared" ref="G19:G45" si="1">E19*F19*D19</f>
        <v>-0.82080000000000009</v>
      </c>
      <c r="I19" s="441"/>
    </row>
    <row r="20" spans="1:9" ht="15" customHeight="1" x14ac:dyDescent="0.35">
      <c r="A20" s="367"/>
      <c r="B20" s="373" t="s">
        <v>2418</v>
      </c>
      <c r="C20" s="369" t="s">
        <v>2573</v>
      </c>
      <c r="D20" s="372">
        <v>1</v>
      </c>
      <c r="E20" s="372">
        <v>0.70799999999999996</v>
      </c>
      <c r="F20" s="372">
        <v>0.9</v>
      </c>
      <c r="G20" s="372">
        <f t="shared" si="1"/>
        <v>0.63719999999999999</v>
      </c>
      <c r="I20" s="385"/>
    </row>
    <row r="21" spans="1:9" ht="15.75" customHeight="1" x14ac:dyDescent="0.35">
      <c r="A21" s="367"/>
      <c r="B21" s="373" t="s">
        <v>2419</v>
      </c>
      <c r="C21" s="369" t="s">
        <v>2573</v>
      </c>
      <c r="D21" s="372">
        <v>1</v>
      </c>
      <c r="E21" s="372">
        <v>1.3160000000000001</v>
      </c>
      <c r="F21" s="372">
        <v>0.9</v>
      </c>
      <c r="G21" s="372">
        <f t="shared" si="1"/>
        <v>1.1844000000000001</v>
      </c>
      <c r="I21" s="385"/>
    </row>
    <row r="22" spans="1:9" s="440" customFormat="1" ht="18.75" customHeight="1" x14ac:dyDescent="0.35">
      <c r="A22" s="439"/>
      <c r="B22" s="393" t="s">
        <v>2417</v>
      </c>
      <c r="C22" s="369" t="s">
        <v>2573</v>
      </c>
      <c r="D22" s="378">
        <v>-1</v>
      </c>
      <c r="E22" s="378">
        <v>0.91200000000000003</v>
      </c>
      <c r="F22" s="378">
        <v>0.9</v>
      </c>
      <c r="G22" s="378">
        <f t="shared" si="1"/>
        <v>-0.82080000000000009</v>
      </c>
      <c r="I22" s="441"/>
    </row>
    <row r="23" spans="1:9" ht="15" customHeight="1" x14ac:dyDescent="0.35">
      <c r="A23" s="367"/>
      <c r="B23" s="373" t="s">
        <v>2420</v>
      </c>
      <c r="C23" s="369" t="s">
        <v>2573</v>
      </c>
      <c r="D23" s="372">
        <v>2</v>
      </c>
      <c r="E23" s="372">
        <v>0.17599999999999999</v>
      </c>
      <c r="F23" s="372">
        <v>0.9</v>
      </c>
      <c r="G23" s="372">
        <f t="shared" si="1"/>
        <v>0.31679999999999997</v>
      </c>
      <c r="I23" s="385"/>
    </row>
    <row r="24" spans="1:9" ht="16.5" customHeight="1" x14ac:dyDescent="0.35">
      <c r="A24" s="367"/>
      <c r="B24" s="373" t="s">
        <v>2421</v>
      </c>
      <c r="C24" s="369" t="s">
        <v>2573</v>
      </c>
      <c r="D24" s="372">
        <v>1</v>
      </c>
      <c r="E24" s="372">
        <v>1.496</v>
      </c>
      <c r="F24" s="372">
        <v>0.9</v>
      </c>
      <c r="G24" s="372">
        <f t="shared" si="1"/>
        <v>1.3464</v>
      </c>
      <c r="I24" s="385"/>
    </row>
    <row r="25" spans="1:9" s="440" customFormat="1" ht="13.5" customHeight="1" x14ac:dyDescent="0.35">
      <c r="A25" s="439"/>
      <c r="B25" s="393" t="s">
        <v>2417</v>
      </c>
      <c r="C25" s="394" t="s">
        <v>2573</v>
      </c>
      <c r="D25" s="378">
        <v>-1</v>
      </c>
      <c r="E25" s="378">
        <v>0.91200000000000003</v>
      </c>
      <c r="F25" s="378">
        <v>0.9</v>
      </c>
      <c r="G25" s="378">
        <f t="shared" si="1"/>
        <v>-0.82080000000000009</v>
      </c>
      <c r="I25" s="441"/>
    </row>
    <row r="26" spans="1:9" ht="18" customHeight="1" x14ac:dyDescent="0.35">
      <c r="A26" s="367"/>
      <c r="B26" s="373" t="s">
        <v>2422</v>
      </c>
      <c r="C26" s="369" t="s">
        <v>2573</v>
      </c>
      <c r="D26" s="372">
        <v>1</v>
      </c>
      <c r="E26" s="372">
        <v>0.91200000000000003</v>
      </c>
      <c r="F26" s="372">
        <v>0.9</v>
      </c>
      <c r="G26" s="372">
        <f t="shared" si="1"/>
        <v>0.82080000000000009</v>
      </c>
      <c r="I26" s="385"/>
    </row>
    <row r="27" spans="1:9" ht="13.5" customHeight="1" x14ac:dyDescent="0.35">
      <c r="A27" s="367"/>
      <c r="B27" s="373" t="s">
        <v>2423</v>
      </c>
      <c r="C27" s="369" t="s">
        <v>2573</v>
      </c>
      <c r="D27" s="372">
        <v>1</v>
      </c>
      <c r="E27" s="372">
        <v>1.6</v>
      </c>
      <c r="F27" s="372">
        <v>0.9</v>
      </c>
      <c r="G27" s="372">
        <f t="shared" si="1"/>
        <v>1.4400000000000002</v>
      </c>
      <c r="I27" s="385"/>
    </row>
    <row r="28" spans="1:9" ht="17.25" customHeight="1" x14ac:dyDescent="0.35">
      <c r="A28" s="367"/>
      <c r="B28" s="373" t="s">
        <v>2424</v>
      </c>
      <c r="C28" s="369" t="s">
        <v>2573</v>
      </c>
      <c r="D28" s="372">
        <v>1</v>
      </c>
      <c r="E28" s="372">
        <v>1.7</v>
      </c>
      <c r="F28" s="372">
        <v>0.9</v>
      </c>
      <c r="G28" s="372">
        <f t="shared" si="1"/>
        <v>1.53</v>
      </c>
      <c r="I28" s="385"/>
    </row>
    <row r="29" spans="1:9" ht="15" customHeight="1" x14ac:dyDescent="0.35">
      <c r="A29" s="367"/>
      <c r="B29" s="373" t="s">
        <v>2425</v>
      </c>
      <c r="C29" s="369" t="s">
        <v>2573</v>
      </c>
      <c r="D29" s="372">
        <v>1</v>
      </c>
      <c r="E29" s="372">
        <v>1.8</v>
      </c>
      <c r="F29" s="372">
        <v>0.9</v>
      </c>
      <c r="G29" s="372">
        <f t="shared" si="1"/>
        <v>1.62</v>
      </c>
      <c r="I29" s="385"/>
    </row>
    <row r="30" spans="1:9" ht="16.5" customHeight="1" x14ac:dyDescent="0.35">
      <c r="A30" s="367"/>
      <c r="B30" s="373" t="s">
        <v>2426</v>
      </c>
      <c r="C30" s="369" t="s">
        <v>2573</v>
      </c>
      <c r="D30" s="372">
        <v>1</v>
      </c>
      <c r="E30" s="372">
        <v>0.17599999999999999</v>
      </c>
      <c r="F30" s="372">
        <v>0.9</v>
      </c>
      <c r="G30" s="372">
        <f t="shared" si="1"/>
        <v>0.15839999999999999</v>
      </c>
      <c r="I30" s="385"/>
    </row>
    <row r="31" spans="1:9" ht="15" customHeight="1" x14ac:dyDescent="0.35">
      <c r="A31" s="367"/>
      <c r="B31" s="373" t="s">
        <v>2427</v>
      </c>
      <c r="C31" s="369" t="s">
        <v>2573</v>
      </c>
      <c r="D31" s="372">
        <v>1</v>
      </c>
      <c r="E31" s="372">
        <v>1.7210000000000001</v>
      </c>
      <c r="F31" s="372">
        <v>0.9</v>
      </c>
      <c r="G31" s="372">
        <f t="shared" si="1"/>
        <v>1.5489000000000002</v>
      </c>
      <c r="I31" s="385"/>
    </row>
    <row r="32" spans="1:9" ht="17.25" customHeight="1" x14ac:dyDescent="0.35">
      <c r="A32" s="367"/>
      <c r="B32" s="373" t="s">
        <v>2428</v>
      </c>
      <c r="C32" s="369" t="s">
        <v>2573</v>
      </c>
      <c r="D32" s="372">
        <v>1</v>
      </c>
      <c r="E32" s="372">
        <v>1.5</v>
      </c>
      <c r="F32" s="372">
        <v>0.9</v>
      </c>
      <c r="G32" s="372">
        <f t="shared" si="1"/>
        <v>1.35</v>
      </c>
      <c r="I32" s="385"/>
    </row>
    <row r="33" spans="1:9" ht="15.75" customHeight="1" x14ac:dyDescent="0.35">
      <c r="A33" s="367"/>
      <c r="B33" s="373" t="s">
        <v>2429</v>
      </c>
      <c r="C33" s="369" t="s">
        <v>2573</v>
      </c>
      <c r="D33" s="372">
        <v>1</v>
      </c>
      <c r="E33" s="372">
        <v>2.4809999999999999</v>
      </c>
      <c r="F33" s="372">
        <v>0.9</v>
      </c>
      <c r="G33" s="372">
        <f t="shared" si="1"/>
        <v>2.2328999999999999</v>
      </c>
      <c r="I33" s="385"/>
    </row>
    <row r="34" spans="1:9" ht="17.25" customHeight="1" x14ac:dyDescent="0.35">
      <c r="A34" s="367"/>
      <c r="B34" s="373" t="s">
        <v>2430</v>
      </c>
      <c r="C34" s="369" t="s">
        <v>2573</v>
      </c>
      <c r="D34" s="372">
        <v>1</v>
      </c>
      <c r="E34" s="372">
        <v>3.5720000000000001</v>
      </c>
      <c r="F34" s="372">
        <v>0.9</v>
      </c>
      <c r="G34" s="372">
        <f t="shared" si="1"/>
        <v>3.2148000000000003</v>
      </c>
      <c r="I34" s="385"/>
    </row>
    <row r="35" spans="1:9" ht="13.5" customHeight="1" x14ac:dyDescent="0.35">
      <c r="A35" s="367"/>
      <c r="B35" s="373" t="s">
        <v>2431</v>
      </c>
      <c r="C35" s="369" t="s">
        <v>2573</v>
      </c>
      <c r="D35" s="372">
        <v>1</v>
      </c>
      <c r="E35" s="372">
        <v>1.873</v>
      </c>
      <c r="F35" s="372">
        <v>0.9</v>
      </c>
      <c r="G35" s="372">
        <f t="shared" si="1"/>
        <v>1.6857</v>
      </c>
      <c r="I35" s="385"/>
    </row>
    <row r="36" spans="1:9" ht="15" customHeight="1" x14ac:dyDescent="0.35">
      <c r="A36" s="367"/>
      <c r="B36" s="373" t="s">
        <v>2432</v>
      </c>
      <c r="C36" s="369" t="s">
        <v>2573</v>
      </c>
      <c r="D36" s="372">
        <v>1</v>
      </c>
      <c r="E36" s="372">
        <v>3.2170000000000001</v>
      </c>
      <c r="F36" s="372">
        <v>0.9</v>
      </c>
      <c r="G36" s="372">
        <f t="shared" si="1"/>
        <v>2.8953000000000002</v>
      </c>
      <c r="I36" s="385"/>
    </row>
    <row r="37" spans="1:9" ht="15.75" customHeight="1" x14ac:dyDescent="0.35">
      <c r="A37" s="367"/>
      <c r="B37" s="373" t="s">
        <v>2433</v>
      </c>
      <c r="C37" s="369" t="s">
        <v>2573</v>
      </c>
      <c r="D37" s="372">
        <v>1</v>
      </c>
      <c r="E37" s="372">
        <v>0.91200000000000003</v>
      </c>
      <c r="F37" s="372">
        <v>0.9</v>
      </c>
      <c r="G37" s="372">
        <f t="shared" si="1"/>
        <v>0.82080000000000009</v>
      </c>
      <c r="I37" s="385"/>
    </row>
    <row r="38" spans="1:9" ht="18.75" customHeight="1" x14ac:dyDescent="0.35">
      <c r="A38" s="367"/>
      <c r="B38" s="373" t="s">
        <v>2575</v>
      </c>
      <c r="C38" s="369" t="s">
        <v>2573</v>
      </c>
      <c r="D38" s="372">
        <v>1</v>
      </c>
      <c r="E38" s="372">
        <v>2.9740000000000002</v>
      </c>
      <c r="F38" s="372">
        <v>0.9</v>
      </c>
      <c r="G38" s="372">
        <f t="shared" si="1"/>
        <v>2.6766000000000001</v>
      </c>
      <c r="I38" s="385"/>
    </row>
    <row r="39" spans="1:9" s="440" customFormat="1" ht="17.25" customHeight="1" x14ac:dyDescent="0.35">
      <c r="A39" s="439"/>
      <c r="B39" s="393" t="s">
        <v>2417</v>
      </c>
      <c r="C39" s="394" t="s">
        <v>2573</v>
      </c>
      <c r="D39" s="378">
        <v>-1</v>
      </c>
      <c r="E39" s="378">
        <v>0.91200000000000003</v>
      </c>
      <c r="F39" s="378">
        <v>0.9</v>
      </c>
      <c r="G39" s="378">
        <f t="shared" si="1"/>
        <v>-0.82080000000000009</v>
      </c>
      <c r="I39" s="441"/>
    </row>
    <row r="40" spans="1:9" ht="16.5" customHeight="1" x14ac:dyDescent="0.35">
      <c r="A40" s="367"/>
      <c r="B40" s="373" t="s">
        <v>2434</v>
      </c>
      <c r="C40" s="369" t="s">
        <v>2573</v>
      </c>
      <c r="D40" s="372">
        <v>2</v>
      </c>
      <c r="E40" s="372">
        <v>0.17599999999999999</v>
      </c>
      <c r="F40" s="372">
        <v>0.9</v>
      </c>
      <c r="G40" s="372">
        <f t="shared" si="1"/>
        <v>0.31679999999999997</v>
      </c>
      <c r="I40" s="385"/>
    </row>
    <row r="41" spans="1:9" ht="17.25" customHeight="1" x14ac:dyDescent="0.35">
      <c r="A41" s="367" t="s">
        <v>2384</v>
      </c>
      <c r="B41" s="373" t="s">
        <v>2435</v>
      </c>
      <c r="C41" s="369" t="s">
        <v>2573</v>
      </c>
      <c r="D41" s="372">
        <v>1</v>
      </c>
      <c r="E41" s="372">
        <v>3.9279999999999999</v>
      </c>
      <c r="F41" s="372">
        <v>0.9</v>
      </c>
      <c r="G41" s="372">
        <f t="shared" si="1"/>
        <v>3.5352000000000001</v>
      </c>
      <c r="I41" s="385"/>
    </row>
    <row r="42" spans="1:9" ht="17.25" customHeight="1" x14ac:dyDescent="0.35">
      <c r="A42" s="367" t="s">
        <v>2384</v>
      </c>
      <c r="B42" s="373" t="s">
        <v>2436</v>
      </c>
      <c r="C42" s="369" t="s">
        <v>2573</v>
      </c>
      <c r="D42" s="372">
        <v>1</v>
      </c>
      <c r="E42" s="372">
        <v>4.8129999999999997</v>
      </c>
      <c r="F42" s="372">
        <v>0.9</v>
      </c>
      <c r="G42" s="372">
        <f t="shared" si="1"/>
        <v>4.3316999999999997</v>
      </c>
      <c r="I42" s="385"/>
    </row>
    <row r="43" spans="1:9" ht="16.5" customHeight="1" x14ac:dyDescent="0.35">
      <c r="A43" s="367"/>
      <c r="B43" s="373" t="s">
        <v>2437</v>
      </c>
      <c r="C43" s="369" t="s">
        <v>2573</v>
      </c>
      <c r="D43" s="372">
        <v>1</v>
      </c>
      <c r="E43" s="372">
        <v>10.438000000000001</v>
      </c>
      <c r="F43" s="372">
        <v>0.9</v>
      </c>
      <c r="G43" s="372">
        <f t="shared" si="1"/>
        <v>9.3942000000000014</v>
      </c>
      <c r="I43" s="385"/>
    </row>
    <row r="44" spans="1:9" ht="14.25" customHeight="1" x14ac:dyDescent="0.35">
      <c r="A44" s="367"/>
      <c r="B44" s="373" t="s">
        <v>2438</v>
      </c>
      <c r="C44" s="369" t="s">
        <v>2573</v>
      </c>
      <c r="D44" s="372">
        <v>1</v>
      </c>
      <c r="E44" s="372">
        <v>7</v>
      </c>
      <c r="F44" s="372">
        <v>0.9</v>
      </c>
      <c r="G44" s="372">
        <f t="shared" si="1"/>
        <v>6.3</v>
      </c>
      <c r="I44" s="385"/>
    </row>
    <row r="45" spans="1:9" ht="15" customHeight="1" x14ac:dyDescent="0.35">
      <c r="A45" s="367"/>
      <c r="B45" s="373" t="s">
        <v>2574</v>
      </c>
      <c r="C45" s="369" t="s">
        <v>2573</v>
      </c>
      <c r="D45" s="372">
        <v>2</v>
      </c>
      <c r="E45" s="372">
        <v>2.4750000000000001</v>
      </c>
      <c r="F45" s="372">
        <v>0.9</v>
      </c>
      <c r="G45" s="372">
        <f t="shared" si="1"/>
        <v>4.4550000000000001</v>
      </c>
      <c r="I45" s="385"/>
    </row>
    <row r="46" spans="1:9" x14ac:dyDescent="0.2">
      <c r="A46" s="367"/>
      <c r="B46" s="373"/>
      <c r="C46" s="369"/>
      <c r="D46" s="372"/>
      <c r="E46" s="372"/>
      <c r="F46" s="372"/>
      <c r="G46" s="372"/>
    </row>
    <row r="47" spans="1:9" x14ac:dyDescent="0.2">
      <c r="A47" s="381"/>
      <c r="B47" s="401" t="s">
        <v>2408</v>
      </c>
      <c r="C47" s="377" t="s">
        <v>2573</v>
      </c>
      <c r="D47" s="371"/>
      <c r="E47" s="371"/>
      <c r="F47" s="371"/>
      <c r="G47" s="371">
        <f>SUM(G18:G46)</f>
        <v>51.713099999999997</v>
      </c>
    </row>
    <row r="48" spans="1:9" x14ac:dyDescent="0.2">
      <c r="A48" s="382"/>
      <c r="B48" s="452"/>
      <c r="C48" s="377"/>
      <c r="D48" s="371"/>
      <c r="E48" s="371"/>
      <c r="F48" s="371"/>
      <c r="G48" s="371"/>
    </row>
    <row r="49" spans="1:9" x14ac:dyDescent="0.2">
      <c r="A49" s="446">
        <f>'D. Waterproofing '!A20</f>
        <v>4.5</v>
      </c>
      <c r="B49" s="407" t="s">
        <v>1011</v>
      </c>
      <c r="C49" s="369"/>
      <c r="D49" s="370"/>
      <c r="E49" s="370"/>
      <c r="F49" s="370"/>
      <c r="G49" s="370"/>
    </row>
    <row r="50" spans="1:9" x14ac:dyDescent="0.2">
      <c r="A50" s="381"/>
      <c r="B50" s="373"/>
      <c r="C50" s="375"/>
      <c r="D50" s="372"/>
      <c r="E50" s="372"/>
      <c r="F50" s="372"/>
      <c r="G50" s="370"/>
    </row>
    <row r="51" spans="1:9" x14ac:dyDescent="0.2">
      <c r="A51" s="367" t="s">
        <v>2384</v>
      </c>
      <c r="B51" s="373" t="s">
        <v>2410</v>
      </c>
      <c r="C51" s="369" t="s">
        <v>2573</v>
      </c>
      <c r="D51" s="372">
        <v>1</v>
      </c>
      <c r="E51" s="372">
        <v>6.05</v>
      </c>
      <c r="F51" s="372">
        <v>4.5609999999999999</v>
      </c>
      <c r="G51" s="372">
        <f t="shared" ref="G51:G61" si="2">E51*F51*D51</f>
        <v>27.594049999999999</v>
      </c>
    </row>
    <row r="52" spans="1:9" s="440" customFormat="1" ht="17.25" customHeight="1" x14ac:dyDescent="0.35">
      <c r="A52" s="439"/>
      <c r="B52" s="393" t="s">
        <v>2411</v>
      </c>
      <c r="C52" s="394" t="s">
        <v>2573</v>
      </c>
      <c r="D52" s="378">
        <v>-1</v>
      </c>
      <c r="E52" s="378">
        <v>1.0640000000000001</v>
      </c>
      <c r="F52" s="378">
        <v>1.06</v>
      </c>
      <c r="G52" s="378">
        <f t="shared" si="2"/>
        <v>-1.1278400000000002</v>
      </c>
      <c r="I52" s="441"/>
    </row>
    <row r="53" spans="1:9" ht="13.5" customHeight="1" x14ac:dyDescent="0.35">
      <c r="A53" s="367" t="s">
        <v>2384</v>
      </c>
      <c r="B53" s="373" t="s">
        <v>2412</v>
      </c>
      <c r="C53" s="369" t="s">
        <v>2573</v>
      </c>
      <c r="D53" s="372">
        <v>1</v>
      </c>
      <c r="E53" s="372">
        <v>3.17</v>
      </c>
      <c r="F53" s="372">
        <v>1.88</v>
      </c>
      <c r="G53" s="372">
        <f t="shared" si="2"/>
        <v>5.9595999999999991</v>
      </c>
      <c r="I53" s="385"/>
    </row>
    <row r="54" spans="1:9" x14ac:dyDescent="0.2">
      <c r="A54" s="381"/>
      <c r="B54" s="373" t="s">
        <v>2442</v>
      </c>
      <c r="C54" s="369" t="s">
        <v>2573</v>
      </c>
      <c r="D54" s="372">
        <v>1</v>
      </c>
      <c r="E54" s="372">
        <v>4.7</v>
      </c>
      <c r="F54" s="372">
        <v>11.478999999999999</v>
      </c>
      <c r="G54" s="372">
        <f t="shared" si="2"/>
        <v>53.951299999999996</v>
      </c>
    </row>
    <row r="55" spans="1:9" x14ac:dyDescent="0.2">
      <c r="A55" s="381"/>
      <c r="B55" s="373" t="s">
        <v>2443</v>
      </c>
      <c r="C55" s="369" t="s">
        <v>2573</v>
      </c>
      <c r="D55" s="372">
        <v>-1</v>
      </c>
      <c r="E55" s="372">
        <v>1.085</v>
      </c>
      <c r="F55" s="372">
        <v>2.0310000000000001</v>
      </c>
      <c r="G55" s="370">
        <f t="shared" si="2"/>
        <v>-2.2036350000000002</v>
      </c>
    </row>
    <row r="56" spans="1:9" x14ac:dyDescent="0.2">
      <c r="A56" s="381"/>
      <c r="B56" s="373" t="s">
        <v>2444</v>
      </c>
      <c r="C56" s="369" t="s">
        <v>2573</v>
      </c>
      <c r="D56" s="372">
        <v>1</v>
      </c>
      <c r="E56" s="372">
        <v>8.5139999999999993</v>
      </c>
      <c r="F56" s="372">
        <v>8.2750000000000004</v>
      </c>
      <c r="G56" s="370">
        <f t="shared" si="2"/>
        <v>70.45335</v>
      </c>
    </row>
    <row r="57" spans="1:9" x14ac:dyDescent="0.2">
      <c r="A57" s="381"/>
      <c r="B57" s="373" t="s">
        <v>2445</v>
      </c>
      <c r="C57" s="369" t="s">
        <v>2573</v>
      </c>
      <c r="D57" s="372">
        <v>1</v>
      </c>
      <c r="E57" s="372">
        <v>4.9130000000000003</v>
      </c>
      <c r="F57" s="372">
        <v>2.0310000000000001</v>
      </c>
      <c r="G57" s="370">
        <f t="shared" si="2"/>
        <v>9.9783030000000004</v>
      </c>
    </row>
    <row r="58" spans="1:9" x14ac:dyDescent="0.2">
      <c r="A58" s="381"/>
      <c r="B58" s="373" t="s">
        <v>2440</v>
      </c>
      <c r="C58" s="369" t="s">
        <v>2573</v>
      </c>
      <c r="D58" s="372">
        <v>1</v>
      </c>
      <c r="E58" s="372">
        <v>5.5490000000000004</v>
      </c>
      <c r="F58" s="372">
        <v>0.3</v>
      </c>
      <c r="G58" s="370">
        <f t="shared" si="2"/>
        <v>1.6647000000000001</v>
      </c>
    </row>
    <row r="59" spans="1:9" x14ac:dyDescent="0.2">
      <c r="A59" s="381"/>
      <c r="B59" s="373" t="s">
        <v>2440</v>
      </c>
      <c r="C59" s="369" t="s">
        <v>2573</v>
      </c>
      <c r="D59" s="372">
        <v>1</v>
      </c>
      <c r="E59" s="372">
        <v>2.66</v>
      </c>
      <c r="F59" s="372">
        <v>0.3</v>
      </c>
      <c r="G59" s="365">
        <f t="shared" si="2"/>
        <v>0.79800000000000004</v>
      </c>
    </row>
    <row r="60" spans="1:9" x14ac:dyDescent="0.2">
      <c r="A60" s="381"/>
      <c r="B60" s="373" t="s">
        <v>2441</v>
      </c>
      <c r="C60" s="369" t="s">
        <v>2573</v>
      </c>
      <c r="D60" s="372">
        <v>1</v>
      </c>
      <c r="E60" s="372">
        <v>6.3090000000000002</v>
      </c>
      <c r="F60" s="372">
        <v>0.3</v>
      </c>
      <c r="G60" s="370">
        <f t="shared" si="2"/>
        <v>1.8927</v>
      </c>
    </row>
    <row r="61" spans="1:9" x14ac:dyDescent="0.2">
      <c r="A61" s="381"/>
      <c r="B61" s="373" t="s">
        <v>2441</v>
      </c>
      <c r="C61" s="369" t="s">
        <v>2573</v>
      </c>
      <c r="D61" s="372">
        <v>1</v>
      </c>
      <c r="E61" s="372">
        <v>4.2750000000000004</v>
      </c>
      <c r="F61" s="372">
        <v>0.3</v>
      </c>
      <c r="G61" s="370">
        <f t="shared" si="2"/>
        <v>1.2825</v>
      </c>
    </row>
    <row r="62" spans="1:9" x14ac:dyDescent="0.2">
      <c r="A62" s="381"/>
      <c r="B62" s="373"/>
      <c r="C62" s="375"/>
      <c r="D62" s="372"/>
      <c r="E62" s="372"/>
      <c r="F62" s="372"/>
      <c r="G62" s="370">
        <f>SUM(G51:G61)</f>
        <v>170.24302800000001</v>
      </c>
    </row>
    <row r="63" spans="1:9" x14ac:dyDescent="0.2">
      <c r="A63" s="381"/>
      <c r="B63" s="401" t="s">
        <v>2408</v>
      </c>
      <c r="C63" s="377" t="s">
        <v>2576</v>
      </c>
      <c r="D63" s="372"/>
      <c r="E63" s="372"/>
      <c r="F63" s="372"/>
      <c r="G63" s="371">
        <f>G62*0.05</f>
        <v>8.5121514000000005</v>
      </c>
    </row>
    <row r="64" spans="1:9" x14ac:dyDescent="0.2">
      <c r="A64" s="381"/>
      <c r="B64" s="373"/>
      <c r="C64" s="375"/>
      <c r="D64" s="372"/>
      <c r="E64" s="372"/>
      <c r="F64" s="372"/>
      <c r="G64" s="370"/>
    </row>
    <row r="65" spans="1:9" x14ac:dyDescent="0.2">
      <c r="A65" s="446" t="str">
        <f>'D. Waterproofing '!A22</f>
        <v>4.6.A</v>
      </c>
      <c r="B65" s="407" t="s">
        <v>1016</v>
      </c>
      <c r="C65" s="375"/>
      <c r="D65" s="372"/>
      <c r="E65" s="372"/>
      <c r="F65" s="372"/>
      <c r="G65" s="370"/>
    </row>
    <row r="66" spans="1:9" x14ac:dyDescent="0.2">
      <c r="A66" s="367"/>
      <c r="B66" s="373" t="s">
        <v>2410</v>
      </c>
      <c r="C66" s="369" t="s">
        <v>2573</v>
      </c>
      <c r="D66" s="372">
        <v>1</v>
      </c>
      <c r="E66" s="372">
        <v>6.05</v>
      </c>
      <c r="F66" s="372">
        <v>4.5609999999999999</v>
      </c>
      <c r="G66" s="372">
        <f>E66*F66*D66</f>
        <v>27.594049999999999</v>
      </c>
    </row>
    <row r="67" spans="1:9" ht="14.25" customHeight="1" x14ac:dyDescent="0.35">
      <c r="A67" s="367"/>
      <c r="B67" s="373" t="s">
        <v>2411</v>
      </c>
      <c r="C67" s="369" t="s">
        <v>2573</v>
      </c>
      <c r="D67" s="372">
        <v>-1</v>
      </c>
      <c r="E67" s="372">
        <v>1.0640000000000001</v>
      </c>
      <c r="F67" s="372">
        <v>1.06</v>
      </c>
      <c r="G67" s="372">
        <f>E67*F67*D67</f>
        <v>-1.1278400000000002</v>
      </c>
      <c r="I67" s="385"/>
    </row>
    <row r="68" spans="1:9" ht="16.5" customHeight="1" x14ac:dyDescent="0.35">
      <c r="A68" s="367"/>
      <c r="B68" s="373" t="s">
        <v>2412</v>
      </c>
      <c r="C68" s="369" t="s">
        <v>2573</v>
      </c>
      <c r="D68" s="372">
        <v>1</v>
      </c>
      <c r="E68" s="372">
        <v>3.17</v>
      </c>
      <c r="F68" s="372">
        <v>1.88</v>
      </c>
      <c r="G68" s="372">
        <f>E68*F68*D68</f>
        <v>5.9595999999999991</v>
      </c>
      <c r="I68" s="385"/>
    </row>
    <row r="69" spans="1:9" x14ac:dyDescent="0.2">
      <c r="A69" s="381"/>
      <c r="B69" s="373"/>
      <c r="C69" s="375"/>
      <c r="D69" s="372"/>
      <c r="E69" s="372"/>
      <c r="F69" s="372"/>
      <c r="G69" s="442">
        <f>SUM(G66:G68)</f>
        <v>32.425809999999998</v>
      </c>
    </row>
    <row r="70" spans="1:9" x14ac:dyDescent="0.2">
      <c r="A70" s="381"/>
      <c r="B70" s="401" t="s">
        <v>2408</v>
      </c>
      <c r="C70" s="377" t="s">
        <v>2576</v>
      </c>
      <c r="D70" s="371"/>
      <c r="E70" s="371"/>
      <c r="F70" s="371"/>
      <c r="G70" s="371">
        <f>G69*0.15</f>
        <v>4.8638714999999992</v>
      </c>
    </row>
    <row r="71" spans="1:9" x14ac:dyDescent="0.2">
      <c r="A71" s="382"/>
      <c r="B71" s="450"/>
      <c r="C71" s="451"/>
      <c r="D71" s="371"/>
      <c r="E71" s="371"/>
      <c r="F71" s="371"/>
      <c r="G71" s="371"/>
    </row>
    <row r="72" spans="1:9" x14ac:dyDescent="0.2">
      <c r="A72" s="338" t="s">
        <v>1037</v>
      </c>
      <c r="B72" s="405" t="s">
        <v>1034</v>
      </c>
      <c r="C72" s="375"/>
      <c r="D72" s="372"/>
      <c r="E72" s="372"/>
      <c r="F72" s="372"/>
      <c r="G72" s="370"/>
    </row>
    <row r="73" spans="1:9" x14ac:dyDescent="0.2">
      <c r="A73" s="367" t="s">
        <v>2384</v>
      </c>
      <c r="B73" s="373" t="s">
        <v>2410</v>
      </c>
      <c r="C73" s="369" t="s">
        <v>2573</v>
      </c>
      <c r="D73" s="372">
        <v>1</v>
      </c>
      <c r="E73" s="372">
        <v>6.05</v>
      </c>
      <c r="F73" s="372">
        <v>4.5609999999999999</v>
      </c>
      <c r="G73" s="372">
        <f t="shared" ref="G73:G78" si="3">E73*F73*D73</f>
        <v>27.594049999999999</v>
      </c>
    </row>
    <row r="74" spans="1:9" ht="15.75" customHeight="1" x14ac:dyDescent="0.35">
      <c r="A74" s="367"/>
      <c r="B74" s="373" t="s">
        <v>2411</v>
      </c>
      <c r="C74" s="369" t="s">
        <v>2573</v>
      </c>
      <c r="D74" s="372">
        <v>-1</v>
      </c>
      <c r="E74" s="372">
        <v>1.0640000000000001</v>
      </c>
      <c r="F74" s="372">
        <v>1.06</v>
      </c>
      <c r="G74" s="372">
        <f t="shared" si="3"/>
        <v>-1.1278400000000002</v>
      </c>
      <c r="I74" s="385"/>
    </row>
    <row r="75" spans="1:9" ht="17.25" customHeight="1" x14ac:dyDescent="0.35">
      <c r="A75" s="367" t="s">
        <v>2384</v>
      </c>
      <c r="B75" s="373" t="s">
        <v>2412</v>
      </c>
      <c r="C75" s="369" t="s">
        <v>2573</v>
      </c>
      <c r="D75" s="372">
        <v>1</v>
      </c>
      <c r="E75" s="372">
        <v>3.17</v>
      </c>
      <c r="F75" s="372">
        <v>1.88</v>
      </c>
      <c r="G75" s="372">
        <f t="shared" si="3"/>
        <v>5.9595999999999991</v>
      </c>
      <c r="I75" s="385"/>
    </row>
    <row r="76" spans="1:9" ht="15" customHeight="1" x14ac:dyDescent="0.35">
      <c r="A76" s="367"/>
      <c r="B76" s="373" t="s">
        <v>2413</v>
      </c>
      <c r="C76" s="369" t="s">
        <v>2573</v>
      </c>
      <c r="D76" s="372">
        <v>1</v>
      </c>
      <c r="E76" s="372">
        <v>4</v>
      </c>
      <c r="F76" s="372">
        <v>2.7450000000000001</v>
      </c>
      <c r="G76" s="372">
        <f t="shared" si="3"/>
        <v>10.98</v>
      </c>
      <c r="I76" s="385"/>
    </row>
    <row r="77" spans="1:9" ht="16.5" customHeight="1" x14ac:dyDescent="0.35">
      <c r="A77" s="367"/>
      <c r="B77" s="373" t="s">
        <v>2414</v>
      </c>
      <c r="C77" s="369" t="s">
        <v>2573</v>
      </c>
      <c r="D77" s="372">
        <v>1</v>
      </c>
      <c r="E77" s="372">
        <v>5.2119999999999997</v>
      </c>
      <c r="F77" s="372">
        <v>2.7450000000000001</v>
      </c>
      <c r="G77" s="372">
        <f t="shared" si="3"/>
        <v>14.306939999999999</v>
      </c>
      <c r="I77" s="385"/>
    </row>
    <row r="78" spans="1:9" ht="16.5" customHeight="1" x14ac:dyDescent="0.35">
      <c r="A78" s="367"/>
      <c r="B78" s="373" t="s">
        <v>2415</v>
      </c>
      <c r="C78" s="369" t="s">
        <v>2573</v>
      </c>
      <c r="D78" s="372">
        <v>1</v>
      </c>
      <c r="E78" s="372">
        <v>2.0470000000000002</v>
      </c>
      <c r="F78" s="372">
        <v>2.7450000000000001</v>
      </c>
      <c r="G78" s="372">
        <f t="shared" si="3"/>
        <v>5.619015000000001</v>
      </c>
      <c r="I78" s="385"/>
    </row>
    <row r="79" spans="1:9" ht="16.5" customHeight="1" x14ac:dyDescent="0.35">
      <c r="A79" s="367"/>
      <c r="B79" s="373"/>
      <c r="C79" s="369"/>
      <c r="D79" s="372"/>
      <c r="E79" s="372"/>
      <c r="F79" s="372"/>
      <c r="G79" s="372"/>
      <c r="I79" s="385"/>
    </row>
    <row r="80" spans="1:9" x14ac:dyDescent="0.2">
      <c r="A80" s="381"/>
      <c r="B80" s="401" t="s">
        <v>2408</v>
      </c>
      <c r="C80" s="377" t="s">
        <v>2573</v>
      </c>
      <c r="D80" s="371"/>
      <c r="E80" s="371"/>
      <c r="F80" s="371"/>
      <c r="G80" s="371">
        <f>SUM(G73:G78)</f>
        <v>63.331765000000004</v>
      </c>
    </row>
    <row r="81" spans="1:7" x14ac:dyDescent="0.2">
      <c r="A81" s="381"/>
      <c r="B81" s="373"/>
      <c r="C81" s="375"/>
      <c r="D81" s="372"/>
      <c r="E81" s="372"/>
      <c r="F81" s="372"/>
      <c r="G81" s="370"/>
    </row>
  </sheetData>
  <protectedRanges>
    <protectedRange sqref="C4:C14 C46:C48 C51:C61 C63 C70 C66:C68 C73:C80" name="D To H ColumN"/>
    <protectedRange sqref="C50 C62 C71:C72 C69 C64:C65 C81" name="D To H ColumN_2"/>
  </protectedRanges>
  <mergeCells count="1">
    <mergeCell ref="A1:G1"/>
  </mergeCells>
  <pageMargins left="0.7" right="0.7" top="0.75" bottom="0.75" header="0.3" footer="0.3"/>
  <pageSetup scale="78" orientation="portrait" r:id="rId1"/>
  <headerFooter>
    <oddFooter>Page &amp;P</oddFooter>
  </headerFooter>
  <rowBreaks count="1" manualBreakCount="1">
    <brk id="48"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C4555-CF08-4CBD-B4E8-6C75FA081351}">
  <sheetPr filterMode="1">
    <tabColor rgb="FF00B050"/>
  </sheetPr>
  <dimension ref="A1:L60"/>
  <sheetViews>
    <sheetView view="pageBreakPreview" zoomScale="60" zoomScaleNormal="66" workbookViewId="0">
      <pane xSplit="6" ySplit="3" topLeftCell="G37" activePane="bottomRight" state="frozen"/>
      <selection pane="topRight" activeCell="G1" sqref="G1"/>
      <selection pane="bottomLeft" activeCell="A8" sqref="A8"/>
      <selection pane="bottomRight" activeCell="F19" sqref="F19"/>
    </sheetView>
  </sheetViews>
  <sheetFormatPr defaultRowHeight="23.25" x14ac:dyDescent="0.25"/>
  <cols>
    <col min="1" max="1" width="11.28515625" style="473" customWidth="1"/>
    <col min="2" max="2" width="12.7109375" style="473" customWidth="1"/>
    <col min="3" max="3" width="14.42578125" style="473" customWidth="1"/>
    <col min="4" max="4" width="15.28515625" style="473" customWidth="1"/>
    <col min="5" max="5" width="23.85546875" style="473" customWidth="1"/>
    <col min="6" max="6" width="73.85546875" style="473" customWidth="1"/>
    <col min="7" max="7" width="8.85546875" style="473" customWidth="1"/>
    <col min="8" max="8" width="14" style="474" customWidth="1"/>
    <col min="9" max="9" width="18.28515625" style="473" customWidth="1"/>
    <col min="10" max="10" width="19.28515625" style="473" customWidth="1"/>
    <col min="11" max="11" width="10.140625" style="455" bestFit="1" customWidth="1"/>
    <col min="12" max="12" width="20.5703125" style="456" bestFit="1" customWidth="1"/>
    <col min="13" max="16384" width="9.140625" style="145"/>
  </cols>
  <sheetData>
    <row r="1" spans="1:12" x14ac:dyDescent="0.25">
      <c r="A1" s="453" t="s">
        <v>992</v>
      </c>
      <c r="B1" s="453"/>
      <c r="C1" s="453"/>
      <c r="D1" s="453"/>
      <c r="E1" s="453"/>
      <c r="F1" s="453"/>
      <c r="G1" s="453"/>
      <c r="H1" s="454"/>
      <c r="I1" s="453"/>
      <c r="J1" s="453"/>
    </row>
    <row r="2" spans="1:12" x14ac:dyDescent="0.25">
      <c r="A2" s="453"/>
      <c r="B2" s="453"/>
      <c r="C2" s="453"/>
      <c r="D2" s="453"/>
      <c r="E2" s="453"/>
      <c r="F2" s="453"/>
      <c r="G2" s="453"/>
      <c r="H2" s="454"/>
      <c r="I2" s="453"/>
      <c r="J2" s="453"/>
    </row>
    <row r="3" spans="1:12" ht="69.75" x14ac:dyDescent="0.25">
      <c r="A3" s="466" t="s">
        <v>485</v>
      </c>
      <c r="B3" s="467" t="s">
        <v>486</v>
      </c>
      <c r="C3" s="467" t="s">
        <v>487</v>
      </c>
      <c r="D3" s="467" t="s">
        <v>488</v>
      </c>
      <c r="E3" s="467" t="s">
        <v>489</v>
      </c>
      <c r="F3" s="467" t="s">
        <v>672</v>
      </c>
      <c r="G3" s="467" t="s">
        <v>491</v>
      </c>
      <c r="H3" s="516" t="s">
        <v>993</v>
      </c>
      <c r="I3" s="467" t="s">
        <v>495</v>
      </c>
      <c r="J3" s="467" t="s">
        <v>496</v>
      </c>
      <c r="K3" s="466" t="s">
        <v>2381</v>
      </c>
      <c r="L3" s="479" t="s">
        <v>2382</v>
      </c>
    </row>
    <row r="4" spans="1:12" ht="15.75" hidden="1" x14ac:dyDescent="0.25">
      <c r="A4" s="174"/>
      <c r="B4" s="492"/>
      <c r="C4" s="492"/>
      <c r="D4" s="492"/>
      <c r="E4" s="492"/>
      <c r="F4" s="492" t="s">
        <v>497</v>
      </c>
      <c r="G4" s="174"/>
      <c r="H4" s="360"/>
      <c r="I4" s="174"/>
      <c r="J4" s="174"/>
      <c r="K4" s="493"/>
      <c r="L4" s="359"/>
    </row>
    <row r="5" spans="1:12" ht="24" hidden="1" x14ac:dyDescent="0.25">
      <c r="A5" s="143" t="s">
        <v>498</v>
      </c>
      <c r="B5" s="281"/>
      <c r="C5" s="281"/>
      <c r="D5" s="281"/>
      <c r="E5" s="281"/>
      <c r="F5" s="281" t="s">
        <v>499</v>
      </c>
      <c r="G5" s="143"/>
      <c r="H5" s="171"/>
      <c r="I5" s="143"/>
      <c r="J5" s="143"/>
      <c r="K5" s="359"/>
      <c r="L5" s="358"/>
    </row>
    <row r="6" spans="1:12" ht="24" hidden="1" x14ac:dyDescent="0.25">
      <c r="A6" s="143" t="s">
        <v>500</v>
      </c>
      <c r="B6" s="281"/>
      <c r="C6" s="281"/>
      <c r="D6" s="281"/>
      <c r="E6" s="281"/>
      <c r="F6" s="281" t="s">
        <v>501</v>
      </c>
      <c r="G6" s="143"/>
      <c r="H6" s="171"/>
      <c r="I6" s="143"/>
      <c r="J6" s="143"/>
      <c r="K6" s="359"/>
      <c r="L6" s="358"/>
    </row>
    <row r="7" spans="1:12" ht="36" hidden="1" x14ac:dyDescent="0.25">
      <c r="A7" s="143" t="s">
        <v>502</v>
      </c>
      <c r="B7" s="281"/>
      <c r="C7" s="281"/>
      <c r="D7" s="281"/>
      <c r="E7" s="281"/>
      <c r="F7" s="281" t="s">
        <v>503</v>
      </c>
      <c r="G7" s="143"/>
      <c r="H7" s="171"/>
      <c r="I7" s="143"/>
      <c r="J7" s="143"/>
      <c r="K7" s="359"/>
      <c r="L7" s="359"/>
    </row>
    <row r="8" spans="1:12" ht="15.75" hidden="1" x14ac:dyDescent="0.25">
      <c r="A8" s="143" t="s">
        <v>504</v>
      </c>
      <c r="B8" s="281"/>
      <c r="C8" s="281"/>
      <c r="D8" s="281"/>
      <c r="E8" s="281"/>
      <c r="F8" s="281" t="s">
        <v>505</v>
      </c>
      <c r="G8" s="143"/>
      <c r="H8" s="171"/>
      <c r="I8" s="143"/>
      <c r="J8" s="143"/>
      <c r="K8" s="359"/>
      <c r="L8" s="359"/>
    </row>
    <row r="9" spans="1:12" ht="15.75" hidden="1" x14ac:dyDescent="0.25">
      <c r="A9" s="143"/>
      <c r="B9" s="281"/>
      <c r="C9" s="281"/>
      <c r="D9" s="281"/>
      <c r="E9" s="281"/>
      <c r="F9" s="281" t="s">
        <v>506</v>
      </c>
      <c r="G9" s="143"/>
      <c r="H9" s="171"/>
      <c r="I9" s="143"/>
      <c r="J9" s="143"/>
      <c r="K9" s="359"/>
      <c r="L9" s="358"/>
    </row>
    <row r="10" spans="1:12" ht="15.75" hidden="1" x14ac:dyDescent="0.25">
      <c r="A10" s="143"/>
      <c r="B10" s="281"/>
      <c r="C10" s="281"/>
      <c r="D10" s="281"/>
      <c r="E10" s="281"/>
      <c r="F10" s="281" t="s">
        <v>507</v>
      </c>
      <c r="G10" s="143"/>
      <c r="H10" s="171"/>
      <c r="I10" s="143"/>
      <c r="J10" s="143"/>
      <c r="K10" s="359"/>
      <c r="L10" s="358"/>
    </row>
    <row r="11" spans="1:12" ht="15.75" hidden="1" x14ac:dyDescent="0.25">
      <c r="A11" s="143"/>
      <c r="B11" s="281"/>
      <c r="C11" s="281"/>
      <c r="D11" s="281"/>
      <c r="E11" s="281"/>
      <c r="F11" s="281" t="s">
        <v>508</v>
      </c>
      <c r="G11" s="143"/>
      <c r="H11" s="171"/>
      <c r="I11" s="143"/>
      <c r="J11" s="143"/>
      <c r="K11" s="359"/>
      <c r="L11" s="359"/>
    </row>
    <row r="12" spans="1:12" ht="15.75" hidden="1" customHeight="1" x14ac:dyDescent="0.25">
      <c r="A12" s="143"/>
      <c r="B12" s="281"/>
      <c r="C12" s="281"/>
      <c r="D12" s="281"/>
      <c r="E12" s="281"/>
      <c r="F12" s="281" t="s">
        <v>509</v>
      </c>
      <c r="G12" s="143"/>
      <c r="H12" s="171"/>
      <c r="I12" s="143"/>
      <c r="J12" s="143"/>
      <c r="K12" s="359"/>
      <c r="L12" s="359"/>
    </row>
    <row r="13" spans="1:12" ht="105" hidden="1" customHeight="1" x14ac:dyDescent="0.25">
      <c r="A13" s="143"/>
      <c r="B13" s="148"/>
      <c r="C13" s="148"/>
      <c r="D13" s="148"/>
      <c r="E13" s="148"/>
      <c r="F13" s="148" t="s">
        <v>510</v>
      </c>
      <c r="G13" s="143"/>
      <c r="H13" s="171"/>
      <c r="I13" s="143"/>
      <c r="J13" s="143"/>
      <c r="K13" s="359"/>
      <c r="L13" s="359"/>
    </row>
    <row r="14" spans="1:12" ht="48" hidden="1" x14ac:dyDescent="0.25">
      <c r="A14" s="143"/>
      <c r="B14" s="148"/>
      <c r="C14" s="148"/>
      <c r="D14" s="148"/>
      <c r="E14" s="148"/>
      <c r="F14" s="148" t="s">
        <v>1048</v>
      </c>
      <c r="G14" s="143"/>
      <c r="H14" s="171"/>
      <c r="I14" s="143"/>
      <c r="J14" s="143"/>
      <c r="K14" s="359"/>
      <c r="L14" s="359"/>
    </row>
    <row r="15" spans="1:12" ht="15.75" hidden="1" x14ac:dyDescent="0.25">
      <c r="A15" s="483">
        <v>6</v>
      </c>
      <c r="B15" s="484"/>
      <c r="C15" s="484"/>
      <c r="D15" s="484"/>
      <c r="E15" s="484"/>
      <c r="F15" s="484" t="s">
        <v>1049</v>
      </c>
      <c r="G15" s="184"/>
      <c r="H15" s="191"/>
      <c r="I15" s="184"/>
      <c r="J15" s="184"/>
      <c r="K15" s="485"/>
      <c r="L15" s="359"/>
    </row>
    <row r="16" spans="1:12" ht="102.75" customHeight="1" x14ac:dyDescent="0.25">
      <c r="A16" s="470">
        <v>6.1</v>
      </c>
      <c r="B16" s="505" t="s">
        <v>872</v>
      </c>
      <c r="C16" s="505" t="s">
        <v>1050</v>
      </c>
      <c r="D16" s="505" t="s">
        <v>1051</v>
      </c>
      <c r="E16" s="506" t="s">
        <v>1052</v>
      </c>
      <c r="F16" s="507" t="s">
        <v>2578</v>
      </c>
      <c r="G16" s="470"/>
      <c r="H16" s="508"/>
      <c r="I16" s="470"/>
      <c r="J16" s="470"/>
      <c r="K16" s="468"/>
      <c r="L16" s="480"/>
    </row>
    <row r="17" spans="1:12" ht="27" hidden="1" customHeight="1" x14ac:dyDescent="0.25">
      <c r="A17" s="494" t="s">
        <v>1053</v>
      </c>
      <c r="B17" s="399"/>
      <c r="C17" s="399"/>
      <c r="D17" s="399"/>
      <c r="E17" s="495" t="s">
        <v>1054</v>
      </c>
      <c r="F17" s="496" t="s">
        <v>1055</v>
      </c>
      <c r="G17" s="494" t="s">
        <v>876</v>
      </c>
      <c r="H17" s="362"/>
      <c r="I17" s="494"/>
      <c r="J17" s="494"/>
      <c r="K17" s="497"/>
      <c r="L17" s="358"/>
    </row>
    <row r="18" spans="1:12" ht="27" customHeight="1" x14ac:dyDescent="0.25">
      <c r="A18" s="470" t="s">
        <v>1056</v>
      </c>
      <c r="B18" s="505"/>
      <c r="C18" s="505"/>
      <c r="D18" s="505"/>
      <c r="E18" s="506" t="s">
        <v>1057</v>
      </c>
      <c r="F18" s="507" t="s">
        <v>2579</v>
      </c>
      <c r="G18" s="470" t="s">
        <v>876</v>
      </c>
      <c r="H18" s="508">
        <f>(1.05+1.05)*2.4</f>
        <v>5.04</v>
      </c>
      <c r="I18" s="470">
        <v>2055</v>
      </c>
      <c r="J18" s="468">
        <f>I18*H18</f>
        <v>10357.200000000001</v>
      </c>
      <c r="K18" s="470">
        <v>0</v>
      </c>
      <c r="L18" s="481">
        <f>K18*I18</f>
        <v>0</v>
      </c>
    </row>
    <row r="19" spans="1:12" ht="409.5" x14ac:dyDescent="0.25">
      <c r="A19" s="470">
        <v>6.2</v>
      </c>
      <c r="B19" s="505" t="s">
        <v>872</v>
      </c>
      <c r="C19" s="505" t="s">
        <v>1050</v>
      </c>
      <c r="D19" s="505" t="s">
        <v>1051</v>
      </c>
      <c r="E19" s="506" t="s">
        <v>1058</v>
      </c>
      <c r="F19" s="507" t="s">
        <v>2580</v>
      </c>
      <c r="G19" s="470"/>
      <c r="H19" s="508"/>
      <c r="I19" s="470"/>
      <c r="J19" s="470"/>
      <c r="K19" s="470"/>
      <c r="L19" s="482">
        <f>K19*I19</f>
        <v>0</v>
      </c>
    </row>
    <row r="20" spans="1:12" ht="59.25" customHeight="1" x14ac:dyDescent="0.25">
      <c r="A20" s="470" t="s">
        <v>1059</v>
      </c>
      <c r="B20" s="505"/>
      <c r="C20" s="505"/>
      <c r="D20" s="505"/>
      <c r="E20" s="506" t="s">
        <v>1060</v>
      </c>
      <c r="F20" s="507" t="s">
        <v>2581</v>
      </c>
      <c r="G20" s="470" t="s">
        <v>876</v>
      </c>
      <c r="H20" s="508">
        <f>(2.1+2.6+1+3.2+4)*6-(0.95*2.45)</f>
        <v>75.072500000000005</v>
      </c>
      <c r="I20" s="470">
        <v>1520</v>
      </c>
      <c r="J20" s="468">
        <f>I20*H20</f>
        <v>114110.20000000001</v>
      </c>
      <c r="K20" s="470">
        <f>'MB masonry'!G17</f>
        <v>55.955440000000003</v>
      </c>
      <c r="L20" s="798">
        <f>K20*I20</f>
        <v>85052.268800000005</v>
      </c>
    </row>
    <row r="21" spans="1:12" ht="45" customHeight="1" x14ac:dyDescent="0.25">
      <c r="A21" s="470" t="s">
        <v>1061</v>
      </c>
      <c r="B21" s="505"/>
      <c r="C21" s="505"/>
      <c r="D21" s="505"/>
      <c r="E21" s="506" t="s">
        <v>1060</v>
      </c>
      <c r="F21" s="507" t="s">
        <v>2582</v>
      </c>
      <c r="G21" s="470" t="s">
        <v>876</v>
      </c>
      <c r="H21" s="508">
        <f>(0.7+0.7)*3</f>
        <v>4.1999999999999993</v>
      </c>
      <c r="I21" s="470">
        <v>1500</v>
      </c>
      <c r="J21" s="468">
        <f>I21*H21</f>
        <v>6299.9999999999991</v>
      </c>
      <c r="K21" s="470"/>
      <c r="L21" s="482">
        <f>K21*I21</f>
        <v>0</v>
      </c>
    </row>
    <row r="22" spans="1:12" ht="59.25" customHeight="1" x14ac:dyDescent="0.25">
      <c r="A22" s="470" t="s">
        <v>1062</v>
      </c>
      <c r="B22" s="505"/>
      <c r="C22" s="505"/>
      <c r="D22" s="505"/>
      <c r="E22" s="506" t="s">
        <v>1063</v>
      </c>
      <c r="F22" s="507" t="s">
        <v>2583</v>
      </c>
      <c r="G22" s="470" t="s">
        <v>876</v>
      </c>
      <c r="H22" s="508">
        <f>(2.1+5.3+3)*0.865</f>
        <v>8.9960000000000004</v>
      </c>
      <c r="I22" s="470">
        <v>1390</v>
      </c>
      <c r="J22" s="468">
        <f>I22*H22</f>
        <v>12504.44</v>
      </c>
      <c r="K22" s="470">
        <f>'MB masonry'!G20</f>
        <v>9.0305999999999997</v>
      </c>
      <c r="L22" s="798">
        <f>K22*I22</f>
        <v>12552.534</v>
      </c>
    </row>
    <row r="23" spans="1:12" ht="91.5" hidden="1" customHeight="1" x14ac:dyDescent="0.25">
      <c r="A23" s="174">
        <v>6.3</v>
      </c>
      <c r="B23" s="400" t="s">
        <v>872</v>
      </c>
      <c r="C23" s="400" t="s">
        <v>1050</v>
      </c>
      <c r="D23" s="400" t="s">
        <v>1064</v>
      </c>
      <c r="E23" s="498" t="s">
        <v>1065</v>
      </c>
      <c r="F23" s="173" t="s">
        <v>1066</v>
      </c>
      <c r="G23" s="174"/>
      <c r="H23" s="360"/>
      <c r="I23" s="174"/>
      <c r="J23" s="174"/>
      <c r="K23" s="355"/>
      <c r="L23" s="355"/>
    </row>
    <row r="24" spans="1:12" ht="28.5" hidden="1" customHeight="1" x14ac:dyDescent="0.25">
      <c r="A24" s="143" t="s">
        <v>1067</v>
      </c>
      <c r="B24" s="151"/>
      <c r="C24" s="151"/>
      <c r="D24" s="151"/>
      <c r="E24" s="152" t="s">
        <v>1057</v>
      </c>
      <c r="F24" s="281" t="s">
        <v>1068</v>
      </c>
      <c r="G24" s="143" t="s">
        <v>876</v>
      </c>
      <c r="H24" s="171"/>
      <c r="I24" s="143"/>
      <c r="J24" s="143"/>
      <c r="K24" s="355"/>
      <c r="L24" s="355"/>
    </row>
    <row r="25" spans="1:12" ht="30.75" hidden="1" customHeight="1" x14ac:dyDescent="0.25">
      <c r="A25" s="143" t="s">
        <v>1069</v>
      </c>
      <c r="B25" s="151"/>
      <c r="C25" s="151"/>
      <c r="D25" s="151"/>
      <c r="E25" s="152" t="s">
        <v>1060</v>
      </c>
      <c r="F25" s="148" t="s">
        <v>1070</v>
      </c>
      <c r="G25" s="143" t="s">
        <v>876</v>
      </c>
      <c r="H25" s="171"/>
      <c r="I25" s="143"/>
      <c r="J25" s="143"/>
      <c r="K25" s="355"/>
      <c r="L25" s="355"/>
    </row>
    <row r="26" spans="1:12" ht="30.75" hidden="1" customHeight="1" x14ac:dyDescent="0.25">
      <c r="A26" s="143" t="s">
        <v>1071</v>
      </c>
      <c r="B26" s="151"/>
      <c r="C26" s="151"/>
      <c r="D26" s="151"/>
      <c r="E26" s="152" t="s">
        <v>1063</v>
      </c>
      <c r="F26" s="148" t="s">
        <v>1072</v>
      </c>
      <c r="G26" s="143" t="s">
        <v>876</v>
      </c>
      <c r="H26" s="171"/>
      <c r="I26" s="143"/>
      <c r="J26" s="143"/>
      <c r="K26" s="355"/>
      <c r="L26" s="355"/>
    </row>
    <row r="27" spans="1:12" ht="96" hidden="1" x14ac:dyDescent="0.25">
      <c r="A27" s="143">
        <v>6.4</v>
      </c>
      <c r="B27" s="151" t="s">
        <v>872</v>
      </c>
      <c r="C27" s="151" t="s">
        <v>1050</v>
      </c>
      <c r="D27" s="151" t="s">
        <v>1073</v>
      </c>
      <c r="E27" s="152" t="s">
        <v>1074</v>
      </c>
      <c r="F27" s="148" t="s">
        <v>1075</v>
      </c>
      <c r="G27" s="143"/>
      <c r="H27" s="171"/>
      <c r="I27" s="143"/>
      <c r="J27" s="143"/>
      <c r="K27" s="355"/>
      <c r="L27" s="355"/>
    </row>
    <row r="28" spans="1:12" ht="19.5" hidden="1" customHeight="1" x14ac:dyDescent="0.25">
      <c r="A28" s="143" t="s">
        <v>1076</v>
      </c>
      <c r="B28" s="151"/>
      <c r="C28" s="151"/>
      <c r="D28" s="151"/>
      <c r="E28" s="152" t="s">
        <v>1077</v>
      </c>
      <c r="F28" s="281" t="s">
        <v>1078</v>
      </c>
      <c r="G28" s="143" t="s">
        <v>876</v>
      </c>
      <c r="H28" s="171"/>
      <c r="I28" s="143"/>
      <c r="J28" s="143"/>
      <c r="K28" s="355"/>
      <c r="L28" s="355"/>
    </row>
    <row r="29" spans="1:12" ht="21.75" hidden="1" customHeight="1" x14ac:dyDescent="0.25">
      <c r="A29" s="143" t="s">
        <v>1079</v>
      </c>
      <c r="B29" s="151"/>
      <c r="C29" s="151"/>
      <c r="D29" s="151"/>
      <c r="E29" s="152" t="s">
        <v>1080</v>
      </c>
      <c r="F29" s="281" t="s">
        <v>1081</v>
      </c>
      <c r="G29" s="143" t="s">
        <v>876</v>
      </c>
      <c r="H29" s="171"/>
      <c r="I29" s="143"/>
      <c r="J29" s="143"/>
      <c r="K29" s="355"/>
      <c r="L29" s="355"/>
    </row>
    <row r="30" spans="1:12" ht="84" hidden="1" x14ac:dyDescent="0.25">
      <c r="A30" s="143" t="s">
        <v>1082</v>
      </c>
      <c r="B30" s="151" t="s">
        <v>872</v>
      </c>
      <c r="C30" s="151" t="s">
        <v>1050</v>
      </c>
      <c r="D30" s="151" t="s">
        <v>1083</v>
      </c>
      <c r="E30" s="148" t="s">
        <v>1084</v>
      </c>
      <c r="F30" s="148" t="s">
        <v>1085</v>
      </c>
      <c r="G30" s="143" t="s">
        <v>516</v>
      </c>
      <c r="H30" s="171"/>
      <c r="I30" s="143"/>
      <c r="J30" s="143"/>
      <c r="K30" s="355"/>
      <c r="L30" s="355"/>
    </row>
    <row r="31" spans="1:12" ht="36" hidden="1" x14ac:dyDescent="0.25">
      <c r="A31" s="143" t="s">
        <v>1086</v>
      </c>
      <c r="B31" s="151" t="s">
        <v>513</v>
      </c>
      <c r="C31" s="151" t="s">
        <v>846</v>
      </c>
      <c r="D31" s="151" t="s">
        <v>1083</v>
      </c>
      <c r="E31" s="148" t="s">
        <v>1087</v>
      </c>
      <c r="F31" s="182" t="s">
        <v>1088</v>
      </c>
      <c r="G31" s="143" t="s">
        <v>1089</v>
      </c>
      <c r="H31" s="171"/>
      <c r="I31" s="143"/>
      <c r="J31" s="143"/>
      <c r="K31" s="355"/>
      <c r="L31" s="355"/>
    </row>
    <row r="32" spans="1:12" ht="84" hidden="1" x14ac:dyDescent="0.25">
      <c r="A32" s="184">
        <v>6.6</v>
      </c>
      <c r="B32" s="398" t="s">
        <v>872</v>
      </c>
      <c r="C32" s="398" t="s">
        <v>1050</v>
      </c>
      <c r="D32" s="398" t="s">
        <v>1064</v>
      </c>
      <c r="E32" s="257" t="s">
        <v>1090</v>
      </c>
      <c r="F32" s="257" t="s">
        <v>1091</v>
      </c>
      <c r="G32" s="184" t="s">
        <v>876</v>
      </c>
      <c r="H32" s="191"/>
      <c r="I32" s="184"/>
      <c r="J32" s="184"/>
      <c r="K32" s="355"/>
      <c r="L32" s="355"/>
    </row>
    <row r="33" spans="1:12" s="153" customFormat="1" ht="116.25" x14ac:dyDescent="0.25">
      <c r="A33" s="470">
        <v>6.7</v>
      </c>
      <c r="B33" s="505" t="s">
        <v>513</v>
      </c>
      <c r="C33" s="505" t="s">
        <v>846</v>
      </c>
      <c r="D33" s="505" t="s">
        <v>1092</v>
      </c>
      <c r="E33" s="507" t="s">
        <v>1093</v>
      </c>
      <c r="F33" s="509" t="s">
        <v>2584</v>
      </c>
      <c r="G33" s="510"/>
      <c r="H33" s="508"/>
      <c r="I33" s="470"/>
      <c r="J33" s="470"/>
      <c r="K33" s="470"/>
      <c r="L33" s="482">
        <f>K33*I33</f>
        <v>0</v>
      </c>
    </row>
    <row r="34" spans="1:12" s="153" customFormat="1" ht="15.75" hidden="1" x14ac:dyDescent="0.25">
      <c r="A34" s="397" t="s">
        <v>1094</v>
      </c>
      <c r="B34" s="499"/>
      <c r="C34" s="499"/>
      <c r="D34" s="499"/>
      <c r="E34" s="179"/>
      <c r="F34" s="500" t="s">
        <v>1095</v>
      </c>
      <c r="G34" s="501" t="s">
        <v>783</v>
      </c>
      <c r="H34" s="188"/>
      <c r="I34" s="397"/>
      <c r="J34" s="397"/>
      <c r="K34" s="355"/>
      <c r="L34" s="355"/>
    </row>
    <row r="35" spans="1:12" s="153" customFormat="1" ht="15.75" hidden="1" x14ac:dyDescent="0.25">
      <c r="A35" s="396" t="s">
        <v>1096</v>
      </c>
      <c r="B35" s="487"/>
      <c r="C35" s="487"/>
      <c r="D35" s="487"/>
      <c r="E35" s="178"/>
      <c r="F35" s="488" t="s">
        <v>1097</v>
      </c>
      <c r="G35" s="489" t="s">
        <v>783</v>
      </c>
      <c r="H35" s="189"/>
      <c r="I35" s="396"/>
      <c r="J35" s="396"/>
      <c r="K35" s="355"/>
      <c r="L35" s="355"/>
    </row>
    <row r="36" spans="1:12" s="153" customFormat="1" ht="46.5" x14ac:dyDescent="0.25">
      <c r="A36" s="470" t="s">
        <v>1098</v>
      </c>
      <c r="B36" s="505"/>
      <c r="C36" s="505"/>
      <c r="D36" s="505"/>
      <c r="E36" s="507"/>
      <c r="F36" s="509" t="s">
        <v>2585</v>
      </c>
      <c r="G36" s="510" t="s">
        <v>783</v>
      </c>
      <c r="H36" s="508">
        <v>1</v>
      </c>
      <c r="I36" s="470">
        <v>16000</v>
      </c>
      <c r="J36" s="468">
        <f>I36*H36</f>
        <v>16000</v>
      </c>
      <c r="K36" s="470">
        <f>'MB masonry'!G25</f>
        <v>2</v>
      </c>
      <c r="L36" s="799">
        <f>K36*I36</f>
        <v>32000</v>
      </c>
    </row>
    <row r="37" spans="1:12" s="153" customFormat="1" ht="46.5" x14ac:dyDescent="0.25">
      <c r="A37" s="470" t="s">
        <v>1099</v>
      </c>
      <c r="B37" s="505"/>
      <c r="C37" s="505"/>
      <c r="D37" s="505"/>
      <c r="E37" s="507"/>
      <c r="F37" s="509" t="s">
        <v>2586</v>
      </c>
      <c r="G37" s="510" t="s">
        <v>783</v>
      </c>
      <c r="H37" s="508">
        <v>5</v>
      </c>
      <c r="I37" s="470">
        <v>11000</v>
      </c>
      <c r="J37" s="468">
        <f>I37*H37</f>
        <v>55000</v>
      </c>
      <c r="K37" s="470">
        <f>'MB masonry'!G30</f>
        <v>3</v>
      </c>
      <c r="L37" s="799">
        <f>K37*I37</f>
        <v>33000</v>
      </c>
    </row>
    <row r="38" spans="1:12" s="153" customFormat="1" ht="27" hidden="1" x14ac:dyDescent="0.25">
      <c r="A38" s="397">
        <v>6.8</v>
      </c>
      <c r="B38" s="502" t="s">
        <v>872</v>
      </c>
      <c r="C38" s="502" t="s">
        <v>1050</v>
      </c>
      <c r="D38" s="499" t="s">
        <v>1100</v>
      </c>
      <c r="E38" s="173" t="s">
        <v>1101</v>
      </c>
      <c r="F38" s="503" t="s">
        <v>1102</v>
      </c>
      <c r="G38" s="504" t="s">
        <v>1089</v>
      </c>
      <c r="H38" s="188"/>
      <c r="I38" s="397"/>
      <c r="J38" s="397"/>
      <c r="K38" s="355"/>
      <c r="L38" s="355"/>
    </row>
    <row r="39" spans="1:12" s="153" customFormat="1" ht="27" hidden="1" x14ac:dyDescent="0.25">
      <c r="A39" s="284">
        <v>6.9</v>
      </c>
      <c r="B39" s="290" t="s">
        <v>872</v>
      </c>
      <c r="C39" s="290" t="s">
        <v>1050</v>
      </c>
      <c r="D39" s="285" t="s">
        <v>1103</v>
      </c>
      <c r="E39" s="152" t="s">
        <v>1104</v>
      </c>
      <c r="F39" s="292" t="s">
        <v>1105</v>
      </c>
      <c r="G39" s="291" t="s">
        <v>1089</v>
      </c>
      <c r="H39" s="288"/>
      <c r="I39" s="284"/>
      <c r="J39" s="284"/>
      <c r="K39" s="355"/>
      <c r="L39" s="355"/>
    </row>
    <row r="40" spans="1:12" s="153" customFormat="1" ht="27" hidden="1" x14ac:dyDescent="0.25">
      <c r="A40" s="293">
        <v>6.1</v>
      </c>
      <c r="B40" s="290" t="s">
        <v>872</v>
      </c>
      <c r="C40" s="290" t="s">
        <v>1050</v>
      </c>
      <c r="D40" s="285" t="s">
        <v>1106</v>
      </c>
      <c r="E40" s="148" t="s">
        <v>1107</v>
      </c>
      <c r="F40" s="294" t="s">
        <v>1108</v>
      </c>
      <c r="G40" s="291" t="s">
        <v>1089</v>
      </c>
      <c r="H40" s="288"/>
      <c r="I40" s="284"/>
      <c r="J40" s="284"/>
      <c r="K40" s="355"/>
      <c r="L40" s="355"/>
    </row>
    <row r="41" spans="1:12" ht="15.75" hidden="1" x14ac:dyDescent="0.25">
      <c r="A41" s="483">
        <v>7</v>
      </c>
      <c r="B41" s="484"/>
      <c r="C41" s="484"/>
      <c r="D41" s="484"/>
      <c r="E41" s="484"/>
      <c r="F41" s="484" t="s">
        <v>1109</v>
      </c>
      <c r="G41" s="483"/>
      <c r="H41" s="490"/>
      <c r="I41" s="483"/>
      <c r="J41" s="483"/>
      <c r="K41" s="355"/>
      <c r="L41" s="355"/>
    </row>
    <row r="42" spans="1:12" ht="409.5" x14ac:dyDescent="0.25">
      <c r="A42" s="470">
        <v>7.1</v>
      </c>
      <c r="B42" s="505" t="s">
        <v>872</v>
      </c>
      <c r="C42" s="505" t="s">
        <v>1110</v>
      </c>
      <c r="D42" s="505" t="s">
        <v>1111</v>
      </c>
      <c r="E42" s="506" t="s">
        <v>1112</v>
      </c>
      <c r="F42" s="507" t="s">
        <v>2587</v>
      </c>
      <c r="G42" s="470" t="s">
        <v>530</v>
      </c>
      <c r="H42" s="508"/>
      <c r="I42" s="470"/>
      <c r="J42" s="470"/>
      <c r="K42" s="470"/>
      <c r="L42" s="482"/>
    </row>
    <row r="43" spans="1:12" ht="46.5" x14ac:dyDescent="0.25">
      <c r="A43" s="470" t="s">
        <v>1113</v>
      </c>
      <c r="B43" s="505"/>
      <c r="C43" s="505"/>
      <c r="D43" s="505"/>
      <c r="E43" s="506"/>
      <c r="F43" s="507" t="s">
        <v>1114</v>
      </c>
      <c r="G43" s="470" t="s">
        <v>876</v>
      </c>
      <c r="H43" s="508">
        <f>((2.1+2.6+1+3.2+4)*4.3-(0.95*2.45))*2</f>
        <v>106.285</v>
      </c>
      <c r="I43" s="470">
        <v>850</v>
      </c>
      <c r="J43" s="468">
        <f>I43*H43</f>
        <v>90342.25</v>
      </c>
      <c r="K43" s="470">
        <f>'MB masonry'!G75</f>
        <v>207.00633999999997</v>
      </c>
      <c r="L43" s="798">
        <f>K43*I43</f>
        <v>175955.38899999997</v>
      </c>
    </row>
    <row r="44" spans="1:12" ht="46.5" x14ac:dyDescent="0.25">
      <c r="A44" s="470" t="s">
        <v>1115</v>
      </c>
      <c r="B44" s="505"/>
      <c r="C44" s="505"/>
      <c r="D44" s="505"/>
      <c r="E44" s="506"/>
      <c r="F44" s="507" t="s">
        <v>1116</v>
      </c>
      <c r="G44" s="470" t="s">
        <v>876</v>
      </c>
      <c r="H44" s="508">
        <f>(1.05+1.05)*2.4*2</f>
        <v>10.08</v>
      </c>
      <c r="I44" s="470">
        <v>850</v>
      </c>
      <c r="J44" s="468">
        <f>I44*H44</f>
        <v>8568</v>
      </c>
      <c r="K44" s="470"/>
      <c r="L44" s="482"/>
    </row>
    <row r="45" spans="1:12" ht="46.5" x14ac:dyDescent="0.25">
      <c r="A45" s="470" t="s">
        <v>1117</v>
      </c>
      <c r="B45" s="505"/>
      <c r="C45" s="505"/>
      <c r="D45" s="505"/>
      <c r="E45" s="506"/>
      <c r="F45" s="507" t="s">
        <v>1118</v>
      </c>
      <c r="G45" s="470" t="s">
        <v>876</v>
      </c>
      <c r="H45" s="508">
        <f>((2.1+5.3+3)*0.865)*2</f>
        <v>17.992000000000001</v>
      </c>
      <c r="I45" s="470">
        <v>850</v>
      </c>
      <c r="J45" s="468">
        <f>I45*H45</f>
        <v>15293.2</v>
      </c>
      <c r="K45" s="470"/>
      <c r="L45" s="482"/>
    </row>
    <row r="46" spans="1:12" ht="46.5" x14ac:dyDescent="0.25">
      <c r="A46" s="470" t="s">
        <v>1119</v>
      </c>
      <c r="B46" s="505"/>
      <c r="C46" s="505"/>
      <c r="D46" s="505"/>
      <c r="E46" s="506"/>
      <c r="F46" s="507" t="s">
        <v>1120</v>
      </c>
      <c r="G46" s="470" t="s">
        <v>876</v>
      </c>
      <c r="H46" s="508">
        <f>(7.6+1+1.5+1.5+2.4+1.5+1.2+5.4)*4.3</f>
        <v>95.03</v>
      </c>
      <c r="I46" s="470">
        <v>850</v>
      </c>
      <c r="J46" s="468">
        <f>I46*H46</f>
        <v>80775.5</v>
      </c>
      <c r="K46" s="470"/>
      <c r="L46" s="482"/>
    </row>
    <row r="47" spans="1:12" ht="46.5" x14ac:dyDescent="0.25">
      <c r="A47" s="470" t="s">
        <v>1121</v>
      </c>
      <c r="B47" s="505"/>
      <c r="C47" s="505"/>
      <c r="D47" s="505"/>
      <c r="E47" s="506"/>
      <c r="F47" s="507" t="s">
        <v>1122</v>
      </c>
      <c r="G47" s="470" t="s">
        <v>876</v>
      </c>
      <c r="H47" s="508">
        <f>(8.9+4.6)*3-(1*2.4)</f>
        <v>38.1</v>
      </c>
      <c r="I47" s="470">
        <v>850</v>
      </c>
      <c r="J47" s="468">
        <f>I47*H47</f>
        <v>32385</v>
      </c>
      <c r="K47" s="470"/>
      <c r="L47" s="482"/>
    </row>
    <row r="48" spans="1:12" ht="141.75" hidden="1" customHeight="1" x14ac:dyDescent="0.25">
      <c r="A48" s="174" t="s">
        <v>1123</v>
      </c>
      <c r="B48" s="400"/>
      <c r="C48" s="400" t="s">
        <v>1124</v>
      </c>
      <c r="D48" s="400" t="s">
        <v>1125</v>
      </c>
      <c r="E48" s="498" t="s">
        <v>1126</v>
      </c>
      <c r="F48" s="173" t="s">
        <v>1127</v>
      </c>
      <c r="G48" s="174" t="s">
        <v>530</v>
      </c>
      <c r="H48" s="360"/>
      <c r="I48" s="174"/>
      <c r="J48" s="174"/>
      <c r="K48" s="355"/>
      <c r="L48" s="355"/>
    </row>
    <row r="49" spans="1:12" ht="135" hidden="1" customHeight="1" x14ac:dyDescent="0.25">
      <c r="A49" s="143">
        <v>7.2</v>
      </c>
      <c r="B49" s="151" t="s">
        <v>872</v>
      </c>
      <c r="C49" s="151" t="s">
        <v>1110</v>
      </c>
      <c r="D49" s="151" t="s">
        <v>1128</v>
      </c>
      <c r="E49" s="148" t="s">
        <v>1129</v>
      </c>
      <c r="F49" s="148" t="s">
        <v>1130</v>
      </c>
      <c r="G49" s="143" t="s">
        <v>530</v>
      </c>
      <c r="H49" s="171"/>
      <c r="I49" s="143"/>
      <c r="J49" s="143"/>
      <c r="K49" s="355"/>
      <c r="L49" s="355"/>
    </row>
    <row r="50" spans="1:12" ht="39.75" hidden="1" customHeight="1" x14ac:dyDescent="0.25">
      <c r="A50" s="143">
        <v>7.3</v>
      </c>
      <c r="B50" s="151" t="s">
        <v>872</v>
      </c>
      <c r="C50" s="151" t="s">
        <v>1110</v>
      </c>
      <c r="D50" s="151" t="s">
        <v>1128</v>
      </c>
      <c r="E50" s="295" t="s">
        <v>1131</v>
      </c>
      <c r="F50" s="295" t="s">
        <v>1132</v>
      </c>
      <c r="G50" s="143" t="s">
        <v>530</v>
      </c>
      <c r="H50" s="171"/>
      <c r="I50" s="143"/>
      <c r="J50" s="143"/>
      <c r="K50" s="355"/>
      <c r="L50" s="355"/>
    </row>
    <row r="51" spans="1:12" ht="180" hidden="1" x14ac:dyDescent="0.25">
      <c r="A51" s="143">
        <v>7.4</v>
      </c>
      <c r="B51" s="151" t="s">
        <v>872</v>
      </c>
      <c r="C51" s="151" t="s">
        <v>1110</v>
      </c>
      <c r="D51" s="151" t="s">
        <v>1133</v>
      </c>
      <c r="E51" s="152" t="s">
        <v>1134</v>
      </c>
      <c r="F51" s="152" t="s">
        <v>1135</v>
      </c>
      <c r="G51" s="143" t="s">
        <v>876</v>
      </c>
      <c r="H51" s="171"/>
      <c r="I51" s="143"/>
      <c r="J51" s="143"/>
      <c r="K51" s="355"/>
      <c r="L51" s="355"/>
    </row>
    <row r="52" spans="1:12" ht="48" hidden="1" x14ac:dyDescent="0.25">
      <c r="A52" s="143">
        <v>7.5</v>
      </c>
      <c r="B52" s="151" t="s">
        <v>872</v>
      </c>
      <c r="C52" s="151" t="s">
        <v>1110</v>
      </c>
      <c r="D52" s="151" t="s">
        <v>1136</v>
      </c>
      <c r="E52" s="152" t="s">
        <v>1137</v>
      </c>
      <c r="F52" s="148" t="s">
        <v>1138</v>
      </c>
      <c r="G52" s="143" t="s">
        <v>876</v>
      </c>
      <c r="H52" s="296"/>
      <c r="I52" s="143"/>
      <c r="J52" s="143"/>
      <c r="K52" s="355"/>
      <c r="L52" s="355"/>
    </row>
    <row r="53" spans="1:12" ht="36" hidden="1" x14ac:dyDescent="0.25">
      <c r="A53" s="143">
        <v>7.6</v>
      </c>
      <c r="B53" s="151" t="s">
        <v>872</v>
      </c>
      <c r="C53" s="151" t="s">
        <v>1110</v>
      </c>
      <c r="D53" s="151" t="s">
        <v>1139</v>
      </c>
      <c r="E53" s="148" t="s">
        <v>1140</v>
      </c>
      <c r="F53" s="154" t="s">
        <v>1141</v>
      </c>
      <c r="G53" s="143" t="s">
        <v>876</v>
      </c>
      <c r="H53" s="171"/>
      <c r="I53" s="143"/>
      <c r="J53" s="143"/>
      <c r="K53" s="355"/>
      <c r="L53" s="355"/>
    </row>
    <row r="54" spans="1:12" ht="36" hidden="1" x14ac:dyDescent="0.25">
      <c r="A54" s="143">
        <v>7.7</v>
      </c>
      <c r="B54" s="151" t="s">
        <v>872</v>
      </c>
      <c r="C54" s="151" t="s">
        <v>1110</v>
      </c>
      <c r="D54" s="151" t="s">
        <v>1142</v>
      </c>
      <c r="E54" s="152" t="s">
        <v>1143</v>
      </c>
      <c r="F54" s="154" t="s">
        <v>1144</v>
      </c>
      <c r="G54" s="143" t="s">
        <v>876</v>
      </c>
      <c r="H54" s="171"/>
      <c r="I54" s="143"/>
      <c r="J54" s="143"/>
      <c r="K54" s="355"/>
      <c r="L54" s="355"/>
    </row>
    <row r="55" spans="1:12" ht="24" hidden="1" x14ac:dyDescent="0.25">
      <c r="A55" s="143">
        <v>7.8</v>
      </c>
      <c r="B55" s="151" t="s">
        <v>872</v>
      </c>
      <c r="C55" s="151" t="s">
        <v>1110</v>
      </c>
      <c r="D55" s="151" t="s">
        <v>1145</v>
      </c>
      <c r="E55" s="152" t="s">
        <v>1146</v>
      </c>
      <c r="F55" s="154" t="s">
        <v>1147</v>
      </c>
      <c r="G55" s="143" t="s">
        <v>876</v>
      </c>
      <c r="H55" s="171"/>
      <c r="I55" s="143"/>
      <c r="J55" s="143"/>
      <c r="K55" s="355"/>
      <c r="L55" s="355"/>
    </row>
    <row r="56" spans="1:12" ht="24" hidden="1" x14ac:dyDescent="0.25">
      <c r="A56" s="297">
        <v>7.9</v>
      </c>
      <c r="B56" s="151" t="s">
        <v>872</v>
      </c>
      <c r="C56" s="151" t="s">
        <v>1110</v>
      </c>
      <c r="D56" s="151" t="s">
        <v>1148</v>
      </c>
      <c r="E56" s="152" t="s">
        <v>123</v>
      </c>
      <c r="F56" s="154" t="s">
        <v>1149</v>
      </c>
      <c r="G56" s="143" t="s">
        <v>876</v>
      </c>
      <c r="H56" s="171"/>
      <c r="I56" s="143"/>
      <c r="J56" s="143"/>
      <c r="K56" s="355"/>
      <c r="L56" s="355"/>
    </row>
    <row r="57" spans="1:12" ht="15.75" hidden="1" x14ac:dyDescent="0.25">
      <c r="A57" s="340"/>
      <c r="B57" s="484"/>
      <c r="C57" s="484"/>
      <c r="D57" s="484"/>
      <c r="E57" s="484"/>
      <c r="F57" s="484" t="s">
        <v>1150</v>
      </c>
      <c r="G57" s="340"/>
      <c r="H57" s="491"/>
      <c r="I57" s="340"/>
      <c r="J57" s="340"/>
      <c r="K57" s="355"/>
      <c r="L57" s="355"/>
    </row>
    <row r="58" spans="1:12" x14ac:dyDescent="0.25">
      <c r="A58" s="465"/>
      <c r="B58" s="511"/>
      <c r="C58" s="511"/>
      <c r="D58" s="511"/>
      <c r="E58" s="511"/>
      <c r="F58" s="511"/>
      <c r="G58" s="465"/>
      <c r="H58" s="512"/>
      <c r="I58" s="465"/>
      <c r="J58" s="465"/>
      <c r="K58" s="465"/>
      <c r="L58" s="472"/>
    </row>
    <row r="59" spans="1:12" s="356" customFormat="1" x14ac:dyDescent="0.25">
      <c r="A59" s="513"/>
      <c r="B59" s="513"/>
      <c r="C59" s="513"/>
      <c r="D59" s="513"/>
      <c r="E59" s="513"/>
      <c r="F59" s="514" t="s">
        <v>496</v>
      </c>
      <c r="G59" s="513"/>
      <c r="H59" s="515"/>
      <c r="I59" s="513"/>
      <c r="J59" s="513">
        <f>SUBTOTAL(9,J16:J57)</f>
        <v>441635.79</v>
      </c>
      <c r="K59" s="514"/>
      <c r="L59" s="800">
        <f>SUBTOTAL(9,L16:L58)</f>
        <v>338560.19179999997</v>
      </c>
    </row>
    <row r="60" spans="1:12" x14ac:dyDescent="0.25">
      <c r="A60" s="477"/>
      <c r="B60" s="477"/>
      <c r="C60" s="477"/>
      <c r="D60" s="477"/>
      <c r="E60" s="477"/>
      <c r="F60" s="477"/>
      <c r="G60" s="477"/>
      <c r="H60" s="478"/>
      <c r="I60" s="477"/>
      <c r="J60" s="477"/>
      <c r="K60" s="470"/>
      <c r="L60" s="471"/>
    </row>
  </sheetData>
  <autoFilter ref="A3:J57" xr:uid="{0113CAFA-2F74-48FF-A010-F2D3606D73FD}">
    <filterColumn colId="7">
      <colorFilter dxfId="4"/>
    </filterColumn>
  </autoFilter>
  <pageMargins left="0.7" right="0.7" top="0.75" bottom="0.75" header="0.3" footer="0.3"/>
  <pageSetup paperSize="9" scale="53" orientation="landscape" r:id="rId1"/>
  <headerFoot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9BAF-A51F-40A6-B543-17ED88B52371}">
  <sheetPr>
    <tabColor rgb="FF00B050"/>
  </sheetPr>
  <dimension ref="A1:G77"/>
  <sheetViews>
    <sheetView topLeftCell="A67" zoomScaleNormal="100" workbookViewId="0">
      <selection activeCell="I10" sqref="I10"/>
    </sheetView>
  </sheetViews>
  <sheetFormatPr defaultColWidth="8.85546875" defaultRowHeight="18" x14ac:dyDescent="0.25"/>
  <cols>
    <col min="1" max="1" width="13.42578125" style="541" customWidth="1"/>
    <col min="2" max="2" width="48" style="542" customWidth="1"/>
    <col min="3" max="3" width="8.140625" style="542" customWidth="1"/>
    <col min="4" max="4" width="8.85546875" style="542" bestFit="1" customWidth="1"/>
    <col min="5" max="5" width="11.7109375" style="542" bestFit="1" customWidth="1"/>
    <col min="6" max="6" width="11.28515625" style="542" customWidth="1"/>
    <col min="7" max="7" width="14.7109375" style="542" customWidth="1"/>
    <col min="8" max="9" width="14.85546875" style="365" bestFit="1" customWidth="1"/>
    <col min="10" max="16384" width="8.85546875" style="365"/>
  </cols>
  <sheetData>
    <row r="1" spans="1:7" ht="15.75" x14ac:dyDescent="0.25">
      <c r="A1" s="1232" t="s">
        <v>2409</v>
      </c>
      <c r="B1" s="1232"/>
      <c r="C1" s="1232"/>
      <c r="D1" s="1232"/>
      <c r="E1" s="1232"/>
      <c r="F1" s="1232"/>
      <c r="G1" s="1232"/>
    </row>
    <row r="2" spans="1:7" ht="31.5" x14ac:dyDescent="0.2">
      <c r="A2" s="520" t="s">
        <v>2398</v>
      </c>
      <c r="B2" s="521" t="s">
        <v>2399</v>
      </c>
      <c r="C2" s="520" t="s">
        <v>2400</v>
      </c>
      <c r="D2" s="520" t="s">
        <v>1860</v>
      </c>
      <c r="E2" s="520" t="s">
        <v>2401</v>
      </c>
      <c r="F2" s="520" t="s">
        <v>2402</v>
      </c>
      <c r="G2" s="520" t="s">
        <v>2403</v>
      </c>
    </row>
    <row r="3" spans="1:7" x14ac:dyDescent="0.25">
      <c r="A3" s="524" t="s">
        <v>2404</v>
      </c>
      <c r="B3" s="525" t="s">
        <v>2405</v>
      </c>
      <c r="C3" s="526" t="s">
        <v>2384</v>
      </c>
      <c r="D3" s="527"/>
      <c r="E3" s="527"/>
      <c r="F3" s="527"/>
      <c r="G3" s="528"/>
    </row>
    <row r="4" spans="1:7" ht="37.5" x14ac:dyDescent="0.25">
      <c r="A4" s="409">
        <v>6.2</v>
      </c>
      <c r="B4" s="410" t="s">
        <v>1058</v>
      </c>
      <c r="C4" s="526"/>
      <c r="D4" s="529"/>
      <c r="E4" s="529"/>
      <c r="F4" s="529"/>
      <c r="G4" s="529"/>
    </row>
    <row r="5" spans="1:7" ht="36" x14ac:dyDescent="0.25">
      <c r="A5" s="524"/>
      <c r="B5" s="530" t="s">
        <v>2446</v>
      </c>
      <c r="C5" s="526" t="s">
        <v>2573</v>
      </c>
      <c r="D5" s="529">
        <v>1</v>
      </c>
      <c r="E5" s="529">
        <v>2.41</v>
      </c>
      <c r="F5" s="529">
        <v>4</v>
      </c>
      <c r="G5" s="529">
        <f>E5*F5*D5</f>
        <v>9.64</v>
      </c>
    </row>
    <row r="6" spans="1:7" s="517" customFormat="1" x14ac:dyDescent="0.25">
      <c r="A6" s="531"/>
      <c r="B6" s="532" t="s">
        <v>2447</v>
      </c>
      <c r="C6" s="533" t="s">
        <v>2573</v>
      </c>
      <c r="D6" s="534">
        <v>-1</v>
      </c>
      <c r="E6" s="534">
        <v>0.9</v>
      </c>
      <c r="F6" s="534">
        <v>2.1</v>
      </c>
      <c r="G6" s="534">
        <f t="shared" ref="G6:G15" si="0">E6*F6*D6</f>
        <v>-1.8900000000000001</v>
      </c>
    </row>
    <row r="7" spans="1:7" x14ac:dyDescent="0.25">
      <c r="A7" s="524"/>
      <c r="B7" s="530" t="s">
        <v>2448</v>
      </c>
      <c r="C7" s="526" t="s">
        <v>2573</v>
      </c>
      <c r="D7" s="529">
        <v>1</v>
      </c>
      <c r="E7" s="529">
        <v>1.772</v>
      </c>
      <c r="F7" s="529">
        <v>1.52</v>
      </c>
      <c r="G7" s="529">
        <f t="shared" si="0"/>
        <v>2.6934400000000003</v>
      </c>
    </row>
    <row r="8" spans="1:7" x14ac:dyDescent="0.25">
      <c r="A8" s="524"/>
      <c r="B8" s="530" t="s">
        <v>2449</v>
      </c>
      <c r="C8" s="526" t="s">
        <v>2573</v>
      </c>
      <c r="D8" s="529">
        <v>1</v>
      </c>
      <c r="E8" s="529">
        <v>0.76</v>
      </c>
      <c r="F8" s="529">
        <v>0.3</v>
      </c>
      <c r="G8" s="529">
        <f t="shared" si="0"/>
        <v>0.22799999999999998</v>
      </c>
    </row>
    <row r="9" spans="1:7" x14ac:dyDescent="0.25">
      <c r="A9" s="524"/>
      <c r="B9" s="530" t="s">
        <v>2450</v>
      </c>
      <c r="C9" s="526" t="s">
        <v>2573</v>
      </c>
      <c r="D9" s="529">
        <v>1</v>
      </c>
      <c r="E9" s="529">
        <v>1.7210000000000001</v>
      </c>
      <c r="F9" s="529">
        <v>4</v>
      </c>
      <c r="G9" s="529">
        <f t="shared" si="0"/>
        <v>6.8840000000000003</v>
      </c>
    </row>
    <row r="10" spans="1:7" ht="36" x14ac:dyDescent="0.25">
      <c r="A10" s="524"/>
      <c r="B10" s="530" t="s">
        <v>2451</v>
      </c>
      <c r="C10" s="526" t="s">
        <v>2573</v>
      </c>
      <c r="D10" s="529">
        <v>2</v>
      </c>
      <c r="E10" s="529">
        <v>0.75</v>
      </c>
      <c r="F10" s="529">
        <v>4</v>
      </c>
      <c r="G10" s="529">
        <f t="shared" si="0"/>
        <v>6</v>
      </c>
    </row>
    <row r="11" spans="1:7" x14ac:dyDescent="0.25">
      <c r="A11" s="524"/>
      <c r="B11" s="530" t="s">
        <v>2452</v>
      </c>
      <c r="C11" s="526" t="s">
        <v>2573</v>
      </c>
      <c r="D11" s="529">
        <v>1</v>
      </c>
      <c r="E11" s="529">
        <v>5.25</v>
      </c>
      <c r="F11" s="529">
        <v>4</v>
      </c>
      <c r="G11" s="529">
        <f t="shared" si="0"/>
        <v>21</v>
      </c>
    </row>
    <row r="12" spans="1:7" x14ac:dyDescent="0.25">
      <c r="A12" s="524"/>
      <c r="B12" s="530" t="s">
        <v>2453</v>
      </c>
      <c r="C12" s="526" t="s">
        <v>2573</v>
      </c>
      <c r="D12" s="529">
        <v>1</v>
      </c>
      <c r="E12" s="529">
        <v>0.9</v>
      </c>
      <c r="F12" s="529">
        <v>4</v>
      </c>
      <c r="G12" s="529">
        <f t="shared" si="0"/>
        <v>3.6</v>
      </c>
    </row>
    <row r="13" spans="1:7" x14ac:dyDescent="0.25">
      <c r="A13" s="524"/>
      <c r="B13" s="530" t="s">
        <v>2590</v>
      </c>
      <c r="C13" s="526" t="s">
        <v>2573</v>
      </c>
      <c r="D13" s="529">
        <v>1</v>
      </c>
      <c r="E13" s="529">
        <v>3.0249999999999999</v>
      </c>
      <c r="F13" s="529">
        <v>4</v>
      </c>
      <c r="G13" s="529">
        <f t="shared" si="0"/>
        <v>12.1</v>
      </c>
    </row>
    <row r="14" spans="1:7" s="517" customFormat="1" x14ac:dyDescent="0.25">
      <c r="A14" s="531"/>
      <c r="B14" s="532" t="s">
        <v>2417</v>
      </c>
      <c r="C14" s="533" t="s">
        <v>2573</v>
      </c>
      <c r="D14" s="534">
        <v>-1</v>
      </c>
      <c r="E14" s="534">
        <v>9</v>
      </c>
      <c r="F14" s="534">
        <v>2.1</v>
      </c>
      <c r="G14" s="534">
        <f t="shared" si="0"/>
        <v>-18.900000000000002</v>
      </c>
    </row>
    <row r="15" spans="1:7" x14ac:dyDescent="0.25">
      <c r="A15" s="524"/>
      <c r="B15" s="530" t="s">
        <v>2454</v>
      </c>
      <c r="C15" s="526" t="s">
        <v>2573</v>
      </c>
      <c r="D15" s="529">
        <v>1</v>
      </c>
      <c r="E15" s="529">
        <v>4</v>
      </c>
      <c r="F15" s="529">
        <v>3.65</v>
      </c>
      <c r="G15" s="529">
        <f t="shared" si="0"/>
        <v>14.6</v>
      </c>
    </row>
    <row r="16" spans="1:7" x14ac:dyDescent="0.25">
      <c r="A16" s="524"/>
      <c r="B16" s="535"/>
      <c r="C16" s="536"/>
      <c r="D16" s="529"/>
      <c r="E16" s="529"/>
      <c r="F16" s="529"/>
      <c r="G16" s="529"/>
    </row>
    <row r="17" spans="1:7" x14ac:dyDescent="0.25">
      <c r="A17" s="524"/>
      <c r="B17" s="524" t="s">
        <v>2395</v>
      </c>
      <c r="C17" s="536" t="s">
        <v>2573</v>
      </c>
      <c r="D17" s="529"/>
      <c r="E17" s="529"/>
      <c r="F17" s="529"/>
      <c r="G17" s="528">
        <f>SUM(G5:G15)</f>
        <v>55.955440000000003</v>
      </c>
    </row>
    <row r="18" spans="1:7" x14ac:dyDescent="0.25">
      <c r="A18" s="524"/>
      <c r="B18" s="530"/>
      <c r="C18" s="526"/>
      <c r="D18" s="529"/>
      <c r="E18" s="529"/>
      <c r="F18" s="529"/>
      <c r="G18" s="529"/>
    </row>
    <row r="19" spans="1:7" ht="18.75" x14ac:dyDescent="0.25">
      <c r="A19" s="409" t="s">
        <v>1062</v>
      </c>
      <c r="B19" s="410" t="s">
        <v>1063</v>
      </c>
      <c r="C19" s="526"/>
      <c r="D19" s="529"/>
      <c r="E19" s="529"/>
      <c r="F19" s="529"/>
      <c r="G19" s="529"/>
    </row>
    <row r="20" spans="1:7" x14ac:dyDescent="0.25">
      <c r="A20" s="524" t="s">
        <v>2384</v>
      </c>
      <c r="B20" s="530" t="s">
        <v>2455</v>
      </c>
      <c r="C20" s="526" t="s">
        <v>2573</v>
      </c>
      <c r="D20" s="529">
        <v>1</v>
      </c>
      <c r="E20" s="529">
        <v>10.44</v>
      </c>
      <c r="F20" s="529">
        <v>0.86499999999999999</v>
      </c>
      <c r="G20" s="529">
        <f>E20*F20*D20</f>
        <v>9.0305999999999997</v>
      </c>
    </row>
    <row r="21" spans="1:7" x14ac:dyDescent="0.25">
      <c r="A21" s="524"/>
      <c r="B21" s="530"/>
      <c r="C21" s="526"/>
      <c r="D21" s="529"/>
      <c r="E21" s="529"/>
      <c r="F21" s="529"/>
      <c r="G21" s="529"/>
    </row>
    <row r="22" spans="1:7" x14ac:dyDescent="0.25">
      <c r="A22" s="524"/>
      <c r="B22" s="524" t="s">
        <v>2395</v>
      </c>
      <c r="C22" s="536" t="s">
        <v>2573</v>
      </c>
      <c r="D22" s="529"/>
      <c r="E22" s="529"/>
      <c r="F22" s="529"/>
      <c r="G22" s="528">
        <f>G20</f>
        <v>9.0305999999999997</v>
      </c>
    </row>
    <row r="23" spans="1:7" x14ac:dyDescent="0.25">
      <c r="A23" s="524"/>
      <c r="B23" s="530"/>
      <c r="C23" s="526"/>
      <c r="D23" s="529"/>
      <c r="E23" s="529"/>
      <c r="F23" s="529"/>
      <c r="G23" s="529"/>
    </row>
    <row r="24" spans="1:7" x14ac:dyDescent="0.25">
      <c r="A24" s="524"/>
      <c r="B24" s="530"/>
      <c r="C24" s="526"/>
      <c r="D24" s="529"/>
      <c r="E24" s="529"/>
      <c r="F24" s="529"/>
      <c r="G24" s="529"/>
    </row>
    <row r="25" spans="1:7" ht="37.5" x14ac:dyDescent="0.25">
      <c r="A25" s="537" t="s">
        <v>1098</v>
      </c>
      <c r="B25" s="538" t="s">
        <v>2588</v>
      </c>
      <c r="C25" s="539" t="s">
        <v>945</v>
      </c>
      <c r="D25" s="540">
        <v>2</v>
      </c>
      <c r="E25" s="540"/>
      <c r="F25" s="540"/>
      <c r="G25" s="529">
        <f>D25</f>
        <v>2</v>
      </c>
    </row>
    <row r="26" spans="1:7" x14ac:dyDescent="0.25">
      <c r="A26" s="524"/>
      <c r="B26" s="530"/>
      <c r="C26" s="526"/>
      <c r="D26" s="529"/>
      <c r="E26" s="529"/>
      <c r="F26" s="529"/>
      <c r="G26" s="529"/>
    </row>
    <row r="27" spans="1:7" x14ac:dyDescent="0.25">
      <c r="A27" s="524"/>
      <c r="B27" s="524" t="s">
        <v>2395</v>
      </c>
      <c r="C27" s="536" t="s">
        <v>945</v>
      </c>
      <c r="D27" s="529"/>
      <c r="E27" s="529"/>
      <c r="F27" s="529"/>
      <c r="G27" s="528">
        <f>G25</f>
        <v>2</v>
      </c>
    </row>
    <row r="28" spans="1:7" x14ac:dyDescent="0.25">
      <c r="A28" s="524"/>
      <c r="B28" s="530"/>
      <c r="C28" s="526"/>
      <c r="D28" s="529"/>
      <c r="E28" s="529"/>
      <c r="F28" s="529"/>
      <c r="G28" s="529"/>
    </row>
    <row r="29" spans="1:7" x14ac:dyDescent="0.25">
      <c r="A29" s="524"/>
      <c r="B29" s="530"/>
      <c r="C29" s="526"/>
      <c r="D29" s="529"/>
      <c r="E29" s="529"/>
      <c r="F29" s="529"/>
      <c r="G29" s="529"/>
    </row>
    <row r="30" spans="1:7" ht="37.5" x14ac:dyDescent="0.25">
      <c r="A30" s="537" t="s">
        <v>1099</v>
      </c>
      <c r="B30" s="538" t="s">
        <v>2589</v>
      </c>
      <c r="C30" s="539" t="s">
        <v>945</v>
      </c>
      <c r="D30" s="540">
        <v>3</v>
      </c>
      <c r="E30" s="540"/>
      <c r="F30" s="540"/>
      <c r="G30" s="529">
        <f>D30</f>
        <v>3</v>
      </c>
    </row>
    <row r="31" spans="1:7" x14ac:dyDescent="0.25">
      <c r="A31" s="524"/>
      <c r="B31" s="530"/>
      <c r="C31" s="526"/>
      <c r="D31" s="529"/>
      <c r="E31" s="529"/>
      <c r="F31" s="529"/>
      <c r="G31" s="529"/>
    </row>
    <row r="32" spans="1:7" x14ac:dyDescent="0.25">
      <c r="A32" s="524"/>
      <c r="B32" s="524" t="s">
        <v>2395</v>
      </c>
      <c r="C32" s="536" t="s">
        <v>945</v>
      </c>
      <c r="D32" s="529"/>
      <c r="E32" s="529"/>
      <c r="F32" s="529"/>
      <c r="G32" s="528">
        <f>G30</f>
        <v>3</v>
      </c>
    </row>
    <row r="33" spans="1:7" x14ac:dyDescent="0.25">
      <c r="A33" s="524"/>
      <c r="B33" s="530"/>
      <c r="C33" s="526"/>
      <c r="D33" s="529"/>
      <c r="E33" s="529"/>
      <c r="F33" s="529"/>
      <c r="G33" s="529"/>
    </row>
    <row r="34" spans="1:7" ht="18.75" x14ac:dyDescent="0.25">
      <c r="A34" s="411" t="s">
        <v>1113</v>
      </c>
      <c r="B34" s="544" t="s">
        <v>1112</v>
      </c>
      <c r="C34" s="526"/>
      <c r="D34" s="529"/>
      <c r="E34" s="529"/>
      <c r="F34" s="529"/>
      <c r="G34" s="529"/>
    </row>
    <row r="35" spans="1:7" ht="36" x14ac:dyDescent="0.25">
      <c r="A35" s="524"/>
      <c r="B35" s="530" t="s">
        <v>2456</v>
      </c>
      <c r="C35" s="526" t="s">
        <v>2573</v>
      </c>
      <c r="D35" s="529">
        <v>2</v>
      </c>
      <c r="E35" s="529">
        <v>0.22800000000000001</v>
      </c>
      <c r="F35" s="529">
        <v>2.4</v>
      </c>
      <c r="G35" s="529">
        <f t="shared" ref="G35:G73" si="1">E35*F35*D35</f>
        <v>1.0944</v>
      </c>
    </row>
    <row r="36" spans="1:7" x14ac:dyDescent="0.25">
      <c r="A36" s="524"/>
      <c r="B36" s="530" t="s">
        <v>2457</v>
      </c>
      <c r="C36" s="526" t="s">
        <v>2573</v>
      </c>
      <c r="D36" s="529">
        <v>1</v>
      </c>
      <c r="E36" s="529">
        <v>0.22800000000000001</v>
      </c>
      <c r="F36" s="529">
        <v>1.6</v>
      </c>
      <c r="G36" s="529">
        <f t="shared" si="1"/>
        <v>0.36480000000000001</v>
      </c>
    </row>
    <row r="37" spans="1:7" ht="36" x14ac:dyDescent="0.25">
      <c r="A37" s="524"/>
      <c r="B37" s="530" t="s">
        <v>2458</v>
      </c>
      <c r="C37" s="526" t="s">
        <v>2573</v>
      </c>
      <c r="D37" s="529">
        <v>1</v>
      </c>
      <c r="E37" s="529">
        <v>1.41</v>
      </c>
      <c r="F37" s="529">
        <v>3.3439999999999999</v>
      </c>
      <c r="G37" s="529">
        <f t="shared" si="1"/>
        <v>4.7150399999999992</v>
      </c>
    </row>
    <row r="38" spans="1:7" s="517" customFormat="1" x14ac:dyDescent="0.25">
      <c r="A38" s="531"/>
      <c r="B38" s="532" t="s">
        <v>2417</v>
      </c>
      <c r="C38" s="533" t="s">
        <v>2573</v>
      </c>
      <c r="D38" s="534">
        <v>-1</v>
      </c>
      <c r="E38" s="534">
        <v>1.6</v>
      </c>
      <c r="F38" s="534">
        <v>2.1</v>
      </c>
      <c r="G38" s="534">
        <f t="shared" si="1"/>
        <v>-3.3600000000000003</v>
      </c>
    </row>
    <row r="39" spans="1:7" ht="36" x14ac:dyDescent="0.25">
      <c r="A39" s="524"/>
      <c r="B39" s="530" t="s">
        <v>2459</v>
      </c>
      <c r="C39" s="526" t="s">
        <v>2573</v>
      </c>
      <c r="D39" s="529">
        <v>2</v>
      </c>
      <c r="E39" s="529">
        <v>0.8</v>
      </c>
      <c r="F39" s="529">
        <v>3.34</v>
      </c>
      <c r="G39" s="529">
        <f t="shared" si="1"/>
        <v>5.3440000000000003</v>
      </c>
    </row>
    <row r="40" spans="1:7" x14ac:dyDescent="0.25">
      <c r="A40" s="524"/>
      <c r="B40" s="530" t="s">
        <v>2460</v>
      </c>
      <c r="C40" s="526" t="s">
        <v>2573</v>
      </c>
      <c r="D40" s="529">
        <v>1</v>
      </c>
      <c r="E40" s="529">
        <v>1.41</v>
      </c>
      <c r="F40" s="529">
        <v>3.34</v>
      </c>
      <c r="G40" s="529">
        <f t="shared" si="1"/>
        <v>4.7093999999999996</v>
      </c>
    </row>
    <row r="41" spans="1:7" s="517" customFormat="1" x14ac:dyDescent="0.25">
      <c r="A41" s="531"/>
      <c r="B41" s="532" t="s">
        <v>2417</v>
      </c>
      <c r="C41" s="533" t="s">
        <v>2573</v>
      </c>
      <c r="D41" s="534">
        <v>-1</v>
      </c>
      <c r="E41" s="534">
        <v>1.6</v>
      </c>
      <c r="F41" s="534">
        <v>2.1</v>
      </c>
      <c r="G41" s="534">
        <f t="shared" si="1"/>
        <v>-3.3600000000000003</v>
      </c>
    </row>
    <row r="42" spans="1:7" x14ac:dyDescent="0.25">
      <c r="A42" s="524"/>
      <c r="B42" s="530" t="s">
        <v>2461</v>
      </c>
      <c r="C42" s="526" t="s">
        <v>2573</v>
      </c>
      <c r="D42" s="529">
        <v>2</v>
      </c>
      <c r="E42" s="529">
        <v>0.17499999999999999</v>
      </c>
      <c r="F42" s="529">
        <v>2.1</v>
      </c>
      <c r="G42" s="529">
        <f t="shared" si="1"/>
        <v>0.73499999999999999</v>
      </c>
    </row>
    <row r="43" spans="1:7" x14ac:dyDescent="0.25">
      <c r="A43" s="524"/>
      <c r="B43" s="530" t="s">
        <v>2457</v>
      </c>
      <c r="C43" s="526" t="s">
        <v>2573</v>
      </c>
      <c r="D43" s="529">
        <v>1</v>
      </c>
      <c r="E43" s="529">
        <v>0.17499999999999999</v>
      </c>
      <c r="F43" s="529">
        <v>1.6</v>
      </c>
      <c r="G43" s="529">
        <f t="shared" si="1"/>
        <v>0.27999999999999997</v>
      </c>
    </row>
    <row r="44" spans="1:7" ht="36" x14ac:dyDescent="0.25">
      <c r="A44" s="524"/>
      <c r="B44" s="530" t="s">
        <v>2462</v>
      </c>
      <c r="C44" s="526" t="s">
        <v>2573</v>
      </c>
      <c r="D44" s="529">
        <v>1</v>
      </c>
      <c r="E44" s="529">
        <v>1.41</v>
      </c>
      <c r="F44" s="529">
        <v>3.34</v>
      </c>
      <c r="G44" s="529">
        <f t="shared" si="1"/>
        <v>4.7093999999999996</v>
      </c>
    </row>
    <row r="45" spans="1:7" s="517" customFormat="1" x14ac:dyDescent="0.25">
      <c r="A45" s="531"/>
      <c r="B45" s="532" t="s">
        <v>2417</v>
      </c>
      <c r="C45" s="533" t="s">
        <v>2573</v>
      </c>
      <c r="D45" s="534">
        <v>-1</v>
      </c>
      <c r="E45" s="534">
        <v>1</v>
      </c>
      <c r="F45" s="534">
        <v>2.1</v>
      </c>
      <c r="G45" s="534">
        <f t="shared" si="1"/>
        <v>-2.1</v>
      </c>
    </row>
    <row r="46" spans="1:7" x14ac:dyDescent="0.25">
      <c r="A46" s="524"/>
      <c r="B46" s="530" t="s">
        <v>2463</v>
      </c>
      <c r="C46" s="526" t="s">
        <v>2573</v>
      </c>
      <c r="D46" s="529">
        <v>1</v>
      </c>
      <c r="E46" s="529">
        <v>0.9</v>
      </c>
      <c r="F46" s="529">
        <v>3.34</v>
      </c>
      <c r="G46" s="529">
        <f t="shared" si="1"/>
        <v>3.0059999999999998</v>
      </c>
    </row>
    <row r="47" spans="1:7" x14ac:dyDescent="0.25">
      <c r="A47" s="524"/>
      <c r="B47" s="530" t="s">
        <v>2464</v>
      </c>
      <c r="C47" s="526" t="s">
        <v>2573</v>
      </c>
      <c r="D47" s="529">
        <v>1</v>
      </c>
      <c r="E47" s="529">
        <v>1.65</v>
      </c>
      <c r="F47" s="529">
        <v>3.34</v>
      </c>
      <c r="G47" s="529">
        <f t="shared" si="1"/>
        <v>5.5109999999999992</v>
      </c>
    </row>
    <row r="48" spans="1:7" x14ac:dyDescent="0.25">
      <c r="A48" s="524"/>
      <c r="B48" s="530" t="s">
        <v>2465</v>
      </c>
      <c r="C48" s="526" t="s">
        <v>2573</v>
      </c>
      <c r="D48" s="529">
        <v>2</v>
      </c>
      <c r="E48" s="529">
        <v>1.65</v>
      </c>
      <c r="F48" s="529">
        <v>3.34</v>
      </c>
      <c r="G48" s="529">
        <f t="shared" si="1"/>
        <v>11.021999999999998</v>
      </c>
    </row>
    <row r="49" spans="1:7" x14ac:dyDescent="0.25">
      <c r="A49" s="524"/>
      <c r="B49" s="530" t="s">
        <v>2466</v>
      </c>
      <c r="C49" s="526" t="s">
        <v>2573</v>
      </c>
      <c r="D49" s="529">
        <v>1</v>
      </c>
      <c r="E49" s="529">
        <v>1.65</v>
      </c>
      <c r="F49" s="529">
        <v>1.52</v>
      </c>
      <c r="G49" s="529">
        <f t="shared" si="1"/>
        <v>2.508</v>
      </c>
    </row>
    <row r="50" spans="1:7" x14ac:dyDescent="0.25">
      <c r="A50" s="524"/>
      <c r="B50" s="530" t="s">
        <v>2467</v>
      </c>
      <c r="C50" s="526" t="s">
        <v>2573</v>
      </c>
      <c r="D50" s="529">
        <v>1</v>
      </c>
      <c r="E50" s="529">
        <v>0.17499999999999999</v>
      </c>
      <c r="F50" s="529">
        <v>1.75</v>
      </c>
      <c r="G50" s="529">
        <f t="shared" si="1"/>
        <v>0.30624999999999997</v>
      </c>
    </row>
    <row r="51" spans="1:7" x14ac:dyDescent="0.25">
      <c r="A51" s="524"/>
      <c r="B51" s="530" t="s">
        <v>2468</v>
      </c>
      <c r="C51" s="526" t="s">
        <v>2573</v>
      </c>
      <c r="D51" s="529">
        <v>1</v>
      </c>
      <c r="E51" s="529">
        <v>0.17499999999999999</v>
      </c>
      <c r="F51" s="529">
        <v>3.34</v>
      </c>
      <c r="G51" s="529">
        <f t="shared" si="1"/>
        <v>0.58449999999999991</v>
      </c>
    </row>
    <row r="52" spans="1:7" x14ac:dyDescent="0.25">
      <c r="A52" s="524"/>
      <c r="B52" s="530" t="s">
        <v>2469</v>
      </c>
      <c r="C52" s="526" t="s">
        <v>2573</v>
      </c>
      <c r="D52" s="529">
        <v>1</v>
      </c>
      <c r="E52" s="529">
        <v>1.76</v>
      </c>
      <c r="F52" s="529">
        <v>1.72</v>
      </c>
      <c r="G52" s="529">
        <f t="shared" si="1"/>
        <v>3.0272000000000001</v>
      </c>
    </row>
    <row r="53" spans="1:7" x14ac:dyDescent="0.25">
      <c r="A53" s="524"/>
      <c r="B53" s="530" t="s">
        <v>2470</v>
      </c>
      <c r="C53" s="526" t="s">
        <v>2573</v>
      </c>
      <c r="D53" s="529">
        <v>1</v>
      </c>
      <c r="E53" s="529">
        <v>1.7</v>
      </c>
      <c r="F53" s="529">
        <v>3.34</v>
      </c>
      <c r="G53" s="529">
        <f t="shared" si="1"/>
        <v>5.6779999999999999</v>
      </c>
    </row>
    <row r="54" spans="1:7" x14ac:dyDescent="0.25">
      <c r="A54" s="524"/>
      <c r="B54" s="530" t="s">
        <v>2471</v>
      </c>
      <c r="C54" s="526" t="s">
        <v>2573</v>
      </c>
      <c r="D54" s="529">
        <v>1</v>
      </c>
      <c r="E54" s="529">
        <v>2.5</v>
      </c>
      <c r="F54" s="529">
        <v>3.34</v>
      </c>
      <c r="G54" s="529">
        <f t="shared" si="1"/>
        <v>8.35</v>
      </c>
    </row>
    <row r="55" spans="1:7" x14ac:dyDescent="0.25">
      <c r="A55" s="524"/>
      <c r="B55" s="530" t="s">
        <v>2472</v>
      </c>
      <c r="C55" s="526" t="s">
        <v>2573</v>
      </c>
      <c r="D55" s="529">
        <v>1</v>
      </c>
      <c r="E55" s="529">
        <v>3.5939999999999999</v>
      </c>
      <c r="F55" s="529">
        <v>3.34</v>
      </c>
      <c r="G55" s="529">
        <f t="shared" si="1"/>
        <v>12.003959999999999</v>
      </c>
    </row>
    <row r="56" spans="1:7" x14ac:dyDescent="0.25">
      <c r="A56" s="524"/>
      <c r="B56" s="530" t="s">
        <v>2473</v>
      </c>
      <c r="C56" s="526" t="s">
        <v>2573</v>
      </c>
      <c r="D56" s="529">
        <v>1</v>
      </c>
      <c r="E56" s="529">
        <v>1.946</v>
      </c>
      <c r="F56" s="529">
        <v>3.34</v>
      </c>
      <c r="G56" s="529">
        <f t="shared" si="1"/>
        <v>6.4996399999999994</v>
      </c>
    </row>
    <row r="57" spans="1:7" x14ac:dyDescent="0.25">
      <c r="A57" s="524"/>
      <c r="B57" s="530" t="s">
        <v>2474</v>
      </c>
      <c r="C57" s="526" t="s">
        <v>2573</v>
      </c>
      <c r="D57" s="529">
        <v>1</v>
      </c>
      <c r="E57" s="529">
        <v>3.2170000000000001</v>
      </c>
      <c r="F57" s="529">
        <v>3.34</v>
      </c>
      <c r="G57" s="529">
        <f t="shared" si="1"/>
        <v>10.74478</v>
      </c>
    </row>
    <row r="58" spans="1:7" x14ac:dyDescent="0.25">
      <c r="A58" s="524"/>
      <c r="B58" s="530" t="s">
        <v>2475</v>
      </c>
      <c r="C58" s="526" t="s">
        <v>2573</v>
      </c>
      <c r="D58" s="529">
        <v>1</v>
      </c>
      <c r="E58" s="529">
        <v>0.9</v>
      </c>
      <c r="F58" s="529">
        <v>3.34</v>
      </c>
      <c r="G58" s="529">
        <f t="shared" si="1"/>
        <v>3.0059999999999998</v>
      </c>
    </row>
    <row r="59" spans="1:7" ht="36" x14ac:dyDescent="0.2">
      <c r="A59" s="524"/>
      <c r="B59" s="530" t="s">
        <v>2591</v>
      </c>
      <c r="C59" s="543" t="s">
        <v>2573</v>
      </c>
      <c r="D59" s="529">
        <v>1</v>
      </c>
      <c r="E59" s="529">
        <v>3.0249999999999999</v>
      </c>
      <c r="F59" s="529">
        <v>3.34</v>
      </c>
      <c r="G59" s="529">
        <f t="shared" si="1"/>
        <v>10.103499999999999</v>
      </c>
    </row>
    <row r="60" spans="1:7" s="517" customFormat="1" x14ac:dyDescent="0.25">
      <c r="A60" s="531"/>
      <c r="B60" s="532" t="s">
        <v>2417</v>
      </c>
      <c r="C60" s="533" t="s">
        <v>2573</v>
      </c>
      <c r="D60" s="534">
        <v>-1</v>
      </c>
      <c r="E60" s="534">
        <v>0.9</v>
      </c>
      <c r="F60" s="534">
        <v>2.1</v>
      </c>
      <c r="G60" s="534">
        <f t="shared" si="1"/>
        <v>-1.8900000000000001</v>
      </c>
    </row>
    <row r="61" spans="1:7" x14ac:dyDescent="0.25">
      <c r="A61" s="524"/>
      <c r="B61" s="530" t="s">
        <v>2476</v>
      </c>
      <c r="C61" s="526" t="s">
        <v>2573</v>
      </c>
      <c r="D61" s="529">
        <v>2</v>
      </c>
      <c r="E61" s="529">
        <v>0.17499999999999999</v>
      </c>
      <c r="F61" s="529">
        <v>2.1</v>
      </c>
      <c r="G61" s="529">
        <f t="shared" si="1"/>
        <v>0.73499999999999999</v>
      </c>
    </row>
    <row r="62" spans="1:7" x14ac:dyDescent="0.25">
      <c r="A62" s="524"/>
      <c r="B62" s="530" t="s">
        <v>2457</v>
      </c>
      <c r="C62" s="526" t="s">
        <v>2573</v>
      </c>
      <c r="D62" s="529">
        <v>1</v>
      </c>
      <c r="E62" s="529">
        <v>0.17499999999999999</v>
      </c>
      <c r="F62" s="529">
        <v>0.9</v>
      </c>
      <c r="G62" s="529">
        <f t="shared" si="1"/>
        <v>0.1575</v>
      </c>
    </row>
    <row r="63" spans="1:7" x14ac:dyDescent="0.25">
      <c r="A63" s="524"/>
      <c r="B63" s="530" t="s">
        <v>2477</v>
      </c>
      <c r="C63" s="526" t="s">
        <v>2573</v>
      </c>
      <c r="D63" s="529">
        <v>1</v>
      </c>
      <c r="E63" s="529">
        <v>4</v>
      </c>
      <c r="F63" s="529">
        <v>3.34</v>
      </c>
      <c r="G63" s="529">
        <f t="shared" si="1"/>
        <v>13.36</v>
      </c>
    </row>
    <row r="64" spans="1:7" x14ac:dyDescent="0.25">
      <c r="A64" s="524"/>
      <c r="B64" s="530" t="s">
        <v>2478</v>
      </c>
      <c r="C64" s="526" t="s">
        <v>2573</v>
      </c>
      <c r="D64" s="529">
        <v>1</v>
      </c>
      <c r="E64" s="529">
        <v>4.8129999999999997</v>
      </c>
      <c r="F64" s="529">
        <v>3.34</v>
      </c>
      <c r="G64" s="529">
        <f t="shared" si="1"/>
        <v>16.075419999999998</v>
      </c>
    </row>
    <row r="65" spans="1:7" ht="36" x14ac:dyDescent="0.2">
      <c r="A65" s="524"/>
      <c r="B65" s="530" t="s">
        <v>2592</v>
      </c>
      <c r="C65" s="543" t="s">
        <v>2573</v>
      </c>
      <c r="D65" s="529">
        <v>1</v>
      </c>
      <c r="E65" s="529">
        <v>2.4750000000000001</v>
      </c>
      <c r="F65" s="529">
        <v>1</v>
      </c>
      <c r="G65" s="529">
        <f t="shared" si="1"/>
        <v>2.4750000000000001</v>
      </c>
    </row>
    <row r="66" spans="1:7" ht="36" x14ac:dyDescent="0.2">
      <c r="A66" s="524"/>
      <c r="B66" s="530" t="s">
        <v>2592</v>
      </c>
      <c r="C66" s="543" t="s">
        <v>2573</v>
      </c>
      <c r="D66" s="529">
        <v>1</v>
      </c>
      <c r="E66" s="529">
        <v>0.81</v>
      </c>
      <c r="F66" s="529">
        <v>4.4000000000000004</v>
      </c>
      <c r="G66" s="529">
        <f t="shared" si="1"/>
        <v>3.5640000000000005</v>
      </c>
    </row>
    <row r="67" spans="1:7" ht="36" x14ac:dyDescent="0.2">
      <c r="A67" s="524"/>
      <c r="B67" s="530" t="s">
        <v>2592</v>
      </c>
      <c r="C67" s="543" t="s">
        <v>2573</v>
      </c>
      <c r="D67" s="529">
        <v>1</v>
      </c>
      <c r="E67" s="529">
        <v>3.1440000000000001</v>
      </c>
      <c r="F67" s="529">
        <v>4.4000000000000004</v>
      </c>
      <c r="G67" s="529">
        <f t="shared" si="1"/>
        <v>13.833600000000002</v>
      </c>
    </row>
    <row r="68" spans="1:7" s="517" customFormat="1" x14ac:dyDescent="0.25">
      <c r="A68" s="531"/>
      <c r="B68" s="532" t="s">
        <v>2417</v>
      </c>
      <c r="C68" s="533" t="s">
        <v>2573</v>
      </c>
      <c r="D68" s="534">
        <v>-1</v>
      </c>
      <c r="E68" s="534">
        <v>0.9</v>
      </c>
      <c r="F68" s="534">
        <v>2.1</v>
      </c>
      <c r="G68" s="534">
        <f t="shared" si="1"/>
        <v>-1.8900000000000001</v>
      </c>
    </row>
    <row r="69" spans="1:7" ht="36" x14ac:dyDescent="0.2">
      <c r="A69" s="524"/>
      <c r="B69" s="530" t="s">
        <v>2592</v>
      </c>
      <c r="C69" s="543" t="s">
        <v>2573</v>
      </c>
      <c r="D69" s="529">
        <v>1</v>
      </c>
      <c r="E69" s="529">
        <v>4</v>
      </c>
      <c r="F69" s="529">
        <v>4.4000000000000004</v>
      </c>
      <c r="G69" s="529">
        <f t="shared" si="1"/>
        <v>17.600000000000001</v>
      </c>
    </row>
    <row r="70" spans="1:7" x14ac:dyDescent="0.25">
      <c r="A70" s="524"/>
      <c r="B70" s="530" t="s">
        <v>2593</v>
      </c>
      <c r="C70" s="526" t="s">
        <v>2573</v>
      </c>
      <c r="D70" s="529">
        <v>1</v>
      </c>
      <c r="E70" s="529">
        <v>2.5</v>
      </c>
      <c r="F70" s="529">
        <v>4.4000000000000004</v>
      </c>
      <c r="G70" s="529">
        <f t="shared" si="1"/>
        <v>11</v>
      </c>
    </row>
    <row r="71" spans="1:7" ht="36" x14ac:dyDescent="0.2">
      <c r="A71" s="524"/>
      <c r="B71" s="530" t="s">
        <v>2479</v>
      </c>
      <c r="C71" s="543" t="s">
        <v>2573</v>
      </c>
      <c r="D71" s="529">
        <v>2</v>
      </c>
      <c r="E71" s="529">
        <v>10.44</v>
      </c>
      <c r="F71" s="529">
        <v>0.9</v>
      </c>
      <c r="G71" s="529">
        <f t="shared" si="1"/>
        <v>18.791999999999998</v>
      </c>
    </row>
    <row r="72" spans="1:7" ht="36" x14ac:dyDescent="0.2">
      <c r="A72" s="524"/>
      <c r="B72" s="530" t="s">
        <v>2594</v>
      </c>
      <c r="C72" s="543" t="s">
        <v>2573</v>
      </c>
      <c r="D72" s="529">
        <v>1</v>
      </c>
      <c r="E72" s="529">
        <v>5.55</v>
      </c>
      <c r="F72" s="529">
        <v>2.13</v>
      </c>
      <c r="G72" s="529">
        <f t="shared" si="1"/>
        <v>11.821499999999999</v>
      </c>
    </row>
    <row r="73" spans="1:7" ht="36" x14ac:dyDescent="0.2">
      <c r="A73" s="524"/>
      <c r="B73" s="530" t="s">
        <v>2595</v>
      </c>
      <c r="C73" s="543" t="s">
        <v>2573</v>
      </c>
      <c r="D73" s="529">
        <v>1</v>
      </c>
      <c r="E73" s="529">
        <v>2.7650000000000001</v>
      </c>
      <c r="F73" s="529">
        <v>2.13</v>
      </c>
      <c r="G73" s="529">
        <f t="shared" si="1"/>
        <v>5.8894500000000001</v>
      </c>
    </row>
    <row r="74" spans="1:7" x14ac:dyDescent="0.25">
      <c r="A74" s="524"/>
      <c r="B74" s="530"/>
      <c r="C74" s="526"/>
      <c r="D74" s="529"/>
      <c r="E74" s="529"/>
      <c r="F74" s="529"/>
      <c r="G74" s="529"/>
    </row>
    <row r="75" spans="1:7" x14ac:dyDescent="0.25">
      <c r="A75" s="524"/>
      <c r="B75" s="524" t="s">
        <v>2395</v>
      </c>
      <c r="C75" s="536" t="s">
        <v>2573</v>
      </c>
      <c r="D75" s="529"/>
      <c r="E75" s="529"/>
      <c r="F75" s="529"/>
      <c r="G75" s="528">
        <f>SUM(G35:G73)</f>
        <v>207.00633999999997</v>
      </c>
    </row>
    <row r="76" spans="1:7" x14ac:dyDescent="0.25">
      <c r="A76" s="524"/>
      <c r="B76" s="530"/>
      <c r="C76" s="526"/>
      <c r="D76" s="529"/>
      <c r="E76" s="529"/>
      <c r="F76" s="529"/>
      <c r="G76" s="529"/>
    </row>
    <row r="77" spans="1:7" x14ac:dyDescent="0.25">
      <c r="A77" s="524"/>
      <c r="B77" s="530"/>
      <c r="C77" s="526"/>
      <c r="D77" s="529"/>
      <c r="E77" s="529"/>
      <c r="F77" s="529"/>
      <c r="G77" s="529"/>
    </row>
  </sheetData>
  <protectedRanges>
    <protectedRange sqref="C4:C77" name="D To H ColumN"/>
  </protectedRanges>
  <mergeCells count="1">
    <mergeCell ref="A1:G1"/>
  </mergeCells>
  <pageMargins left="0.7" right="0.7" top="0.75" bottom="0.75" header="0.3" footer="0.3"/>
  <pageSetup scale="75" orientation="portrait" r:id="rId1"/>
  <headerFoot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91DCC-144A-4F54-B733-D936A8A50AB2}">
  <sheetPr filterMode="1">
    <tabColor rgb="FF00B050"/>
  </sheetPr>
  <dimension ref="A1:M124"/>
  <sheetViews>
    <sheetView view="pageBreakPreview" zoomScale="70" zoomScaleNormal="71" zoomScaleSheetLayoutView="70" workbookViewId="0">
      <pane xSplit="7" ySplit="2" topLeftCell="H99" activePane="bottomRight" state="frozen"/>
      <selection pane="topRight" activeCell="H1" sqref="H1"/>
      <selection pane="bottomLeft" activeCell="A6" sqref="A6"/>
      <selection pane="bottomRight" activeCell="N122" sqref="N122:O122"/>
    </sheetView>
  </sheetViews>
  <sheetFormatPr defaultRowHeight="21" x14ac:dyDescent="0.25"/>
  <cols>
    <col min="1" max="1" width="9.85546875" style="427" customWidth="1"/>
    <col min="2" max="2" width="14" style="145" hidden="1" customWidth="1"/>
    <col min="3" max="3" width="9.140625" style="427" customWidth="1"/>
    <col min="4" max="4" width="7" style="427" customWidth="1"/>
    <col min="5" max="5" width="12.42578125" style="427" customWidth="1"/>
    <col min="6" max="6" width="21.28515625" style="427" customWidth="1"/>
    <col min="7" max="7" width="75.85546875" style="427" customWidth="1"/>
    <col min="8" max="8" width="8.85546875" style="427" customWidth="1"/>
    <col min="9" max="9" width="12.85546875" style="437" customWidth="1"/>
    <col min="10" max="10" width="15.85546875" style="427" customWidth="1"/>
    <col min="11" max="11" width="18.85546875" style="427" customWidth="1"/>
    <col min="12" max="12" width="14" style="427" customWidth="1"/>
    <col min="13" max="13" width="16.140625" style="427" customWidth="1"/>
    <col min="14" max="16384" width="9.140625" style="145"/>
  </cols>
  <sheetData>
    <row r="1" spans="1:13" s="550" customFormat="1" x14ac:dyDescent="0.25">
      <c r="A1" s="425" t="s">
        <v>2607</v>
      </c>
      <c r="B1" s="146"/>
      <c r="C1" s="425"/>
      <c r="D1" s="425"/>
      <c r="E1" s="425"/>
      <c r="F1" s="425"/>
      <c r="G1" s="425"/>
      <c r="H1" s="425"/>
      <c r="I1" s="426"/>
      <c r="J1" s="425"/>
      <c r="K1" s="425"/>
      <c r="L1" s="427"/>
      <c r="M1" s="427"/>
    </row>
    <row r="2" spans="1:13" ht="84" x14ac:dyDescent="0.25">
      <c r="A2" s="417" t="s">
        <v>485</v>
      </c>
      <c r="B2" s="157" t="s">
        <v>1269</v>
      </c>
      <c r="C2" s="418" t="s">
        <v>486</v>
      </c>
      <c r="D2" s="418" t="s">
        <v>487</v>
      </c>
      <c r="E2" s="418" t="s">
        <v>488</v>
      </c>
      <c r="F2" s="418" t="s">
        <v>489</v>
      </c>
      <c r="G2" s="418" t="s">
        <v>672</v>
      </c>
      <c r="H2" s="418" t="s">
        <v>491</v>
      </c>
      <c r="I2" s="428" t="s">
        <v>993</v>
      </c>
      <c r="J2" s="418" t="s">
        <v>495</v>
      </c>
      <c r="K2" s="418" t="s">
        <v>496</v>
      </c>
      <c r="L2" s="417" t="s">
        <v>2596</v>
      </c>
      <c r="M2" s="418" t="s">
        <v>2382</v>
      </c>
    </row>
    <row r="3" spans="1:13" ht="12" hidden="1" x14ac:dyDescent="0.25">
      <c r="A3" s="143"/>
      <c r="B3" s="280"/>
      <c r="C3" s="280"/>
      <c r="D3" s="280"/>
      <c r="E3" s="280"/>
      <c r="F3" s="280"/>
      <c r="G3" s="280" t="s">
        <v>497</v>
      </c>
      <c r="H3" s="143"/>
      <c r="I3" s="171"/>
      <c r="J3" s="143"/>
      <c r="K3" s="143"/>
      <c r="L3" s="143"/>
      <c r="M3" s="143"/>
    </row>
    <row r="4" spans="1:13" ht="12" hidden="1" x14ac:dyDescent="0.25">
      <c r="A4" s="143" t="s">
        <v>498</v>
      </c>
      <c r="B4" s="281"/>
      <c r="C4" s="281"/>
      <c r="D4" s="281"/>
      <c r="E4" s="281"/>
      <c r="F4" s="281"/>
      <c r="G4" s="281" t="s">
        <v>499</v>
      </c>
      <c r="H4" s="143"/>
      <c r="I4" s="171"/>
      <c r="J4" s="143"/>
      <c r="K4" s="143"/>
      <c r="L4" s="143"/>
      <c r="M4" s="143"/>
    </row>
    <row r="5" spans="1:13" ht="24" hidden="1" x14ac:dyDescent="0.25">
      <c r="A5" s="143" t="s">
        <v>500</v>
      </c>
      <c r="B5" s="281"/>
      <c r="C5" s="281"/>
      <c r="D5" s="281"/>
      <c r="E5" s="281"/>
      <c r="F5" s="281"/>
      <c r="G5" s="281" t="s">
        <v>501</v>
      </c>
      <c r="H5" s="143"/>
      <c r="I5" s="171"/>
      <c r="J5" s="143"/>
      <c r="K5" s="143"/>
      <c r="L5" s="143"/>
      <c r="M5" s="143"/>
    </row>
    <row r="6" spans="1:13" ht="36" hidden="1" x14ac:dyDescent="0.25">
      <c r="A6" s="143" t="s">
        <v>502</v>
      </c>
      <c r="B6" s="281"/>
      <c r="C6" s="281"/>
      <c r="D6" s="281"/>
      <c r="E6" s="281"/>
      <c r="F6" s="281"/>
      <c r="G6" s="281" t="s">
        <v>503</v>
      </c>
      <c r="H6" s="143"/>
      <c r="I6" s="171"/>
      <c r="J6" s="143"/>
      <c r="K6" s="143"/>
      <c r="L6" s="143">
        <v>2797</v>
      </c>
      <c r="M6" s="143"/>
    </row>
    <row r="7" spans="1:13" ht="12" hidden="1" x14ac:dyDescent="0.25">
      <c r="A7" s="143" t="s">
        <v>504</v>
      </c>
      <c r="B7" s="281"/>
      <c r="C7" s="281"/>
      <c r="D7" s="281"/>
      <c r="E7" s="281"/>
      <c r="F7" s="281"/>
      <c r="G7" s="281" t="s">
        <v>505</v>
      </c>
      <c r="H7" s="143"/>
      <c r="I7" s="171"/>
      <c r="J7" s="143"/>
      <c r="K7" s="143"/>
      <c r="L7" s="143">
        <v>3313</v>
      </c>
      <c r="M7" s="143"/>
    </row>
    <row r="8" spans="1:13" ht="12" hidden="1" x14ac:dyDescent="0.25">
      <c r="A8" s="143"/>
      <c r="B8" s="281"/>
      <c r="C8" s="281"/>
      <c r="D8" s="281"/>
      <c r="E8" s="281"/>
      <c r="F8" s="281"/>
      <c r="G8" s="281" t="s">
        <v>506</v>
      </c>
      <c r="H8" s="143"/>
      <c r="I8" s="171"/>
      <c r="J8" s="143"/>
      <c r="K8" s="143"/>
      <c r="L8" s="143"/>
      <c r="M8" s="143"/>
    </row>
    <row r="9" spans="1:13" ht="12" hidden="1" x14ac:dyDescent="0.25">
      <c r="A9" s="143"/>
      <c r="B9" s="281"/>
      <c r="C9" s="281"/>
      <c r="D9" s="281"/>
      <c r="E9" s="281"/>
      <c r="F9" s="281"/>
      <c r="G9" s="281" t="s">
        <v>507</v>
      </c>
      <c r="H9" s="143"/>
      <c r="I9" s="171"/>
      <c r="J9" s="143"/>
      <c r="K9" s="143"/>
      <c r="L9" s="143"/>
      <c r="M9" s="143"/>
    </row>
    <row r="10" spans="1:13" ht="12" hidden="1" x14ac:dyDescent="0.25">
      <c r="A10" s="143"/>
      <c r="B10" s="281"/>
      <c r="C10" s="281"/>
      <c r="D10" s="281"/>
      <c r="E10" s="281"/>
      <c r="F10" s="281"/>
      <c r="G10" s="281" t="s">
        <v>508</v>
      </c>
      <c r="H10" s="143"/>
      <c r="I10" s="171"/>
      <c r="J10" s="143"/>
      <c r="K10" s="143"/>
      <c r="L10" s="143">
        <v>2872</v>
      </c>
      <c r="M10" s="143"/>
    </row>
    <row r="11" spans="1:13" ht="24" hidden="1" x14ac:dyDescent="0.25">
      <c r="A11" s="143"/>
      <c r="B11" s="281"/>
      <c r="C11" s="281"/>
      <c r="D11" s="281"/>
      <c r="E11" s="281"/>
      <c r="F11" s="281"/>
      <c r="G11" s="281" t="s">
        <v>509</v>
      </c>
      <c r="H11" s="143"/>
      <c r="I11" s="171"/>
      <c r="J11" s="143"/>
      <c r="K11" s="143"/>
      <c r="L11" s="145"/>
      <c r="M11" s="143"/>
    </row>
    <row r="12" spans="1:13" ht="108" hidden="1" x14ac:dyDescent="0.25">
      <c r="A12" s="143"/>
      <c r="B12" s="148"/>
      <c r="C12" s="148"/>
      <c r="D12" s="148"/>
      <c r="E12" s="148"/>
      <c r="F12" s="148"/>
      <c r="G12" s="148" t="s">
        <v>510</v>
      </c>
      <c r="H12" s="143"/>
      <c r="I12" s="171"/>
      <c r="J12" s="143"/>
      <c r="K12" s="143"/>
      <c r="L12" s="145"/>
      <c r="M12" s="143"/>
    </row>
    <row r="13" spans="1:13" ht="12" hidden="1" x14ac:dyDescent="0.25">
      <c r="A13" s="156">
        <v>9</v>
      </c>
      <c r="B13" s="150"/>
      <c r="C13" s="150"/>
      <c r="D13" s="150"/>
      <c r="E13" s="150"/>
      <c r="F13" s="150"/>
      <c r="G13" s="150" t="s">
        <v>1270</v>
      </c>
      <c r="H13" s="143"/>
      <c r="I13" s="171"/>
      <c r="J13" s="143"/>
      <c r="K13" s="145"/>
      <c r="L13" s="145"/>
      <c r="M13" s="143"/>
    </row>
    <row r="14" spans="1:13" ht="96" hidden="1" x14ac:dyDescent="0.25">
      <c r="A14" s="143">
        <v>9.1</v>
      </c>
      <c r="B14" s="148"/>
      <c r="C14" s="148" t="s">
        <v>872</v>
      </c>
      <c r="D14" s="148" t="s">
        <v>1271</v>
      </c>
      <c r="E14" s="148" t="s">
        <v>1272</v>
      </c>
      <c r="F14" s="148" t="s">
        <v>1273</v>
      </c>
      <c r="G14" s="148" t="s">
        <v>1274</v>
      </c>
      <c r="H14" s="143" t="s">
        <v>530</v>
      </c>
      <c r="I14" s="171"/>
      <c r="J14" s="143"/>
      <c r="K14" s="143"/>
      <c r="L14" s="145"/>
      <c r="M14" s="143"/>
    </row>
    <row r="15" spans="1:13" ht="84" hidden="1" x14ac:dyDescent="0.25">
      <c r="A15" s="143">
        <v>9.1999999999999993</v>
      </c>
      <c r="B15" s="148"/>
      <c r="C15" s="151" t="s">
        <v>872</v>
      </c>
      <c r="D15" s="151" t="s">
        <v>1275</v>
      </c>
      <c r="E15" s="152" t="s">
        <v>1276</v>
      </c>
      <c r="F15" s="152" t="s">
        <v>1277</v>
      </c>
      <c r="G15" s="148" t="s">
        <v>1278</v>
      </c>
      <c r="H15" s="143"/>
      <c r="I15" s="171"/>
      <c r="J15" s="143"/>
      <c r="K15" s="143"/>
      <c r="L15" s="145"/>
      <c r="M15" s="143"/>
    </row>
    <row r="16" spans="1:13" ht="12" hidden="1" x14ac:dyDescent="0.25">
      <c r="A16" s="143" t="s">
        <v>1279</v>
      </c>
      <c r="B16" s="148"/>
      <c r="C16" s="151"/>
      <c r="D16" s="151"/>
      <c r="E16" s="148"/>
      <c r="F16" s="148"/>
      <c r="G16" s="148" t="s">
        <v>1280</v>
      </c>
      <c r="H16" s="143" t="s">
        <v>766</v>
      </c>
      <c r="I16" s="171"/>
      <c r="J16" s="143"/>
      <c r="K16" s="143"/>
      <c r="L16" s="145"/>
      <c r="M16" s="145"/>
    </row>
    <row r="17" spans="1:13" ht="12" hidden="1" x14ac:dyDescent="0.25">
      <c r="A17" s="143" t="s">
        <v>1281</v>
      </c>
      <c r="B17" s="148"/>
      <c r="C17" s="151"/>
      <c r="D17" s="151"/>
      <c r="E17" s="148"/>
      <c r="F17" s="148"/>
      <c r="G17" s="148" t="s">
        <v>184</v>
      </c>
      <c r="H17" s="143" t="s">
        <v>530</v>
      </c>
      <c r="I17" s="171"/>
      <c r="J17" s="143"/>
      <c r="K17" s="143"/>
      <c r="L17" s="145"/>
      <c r="M17" s="145"/>
    </row>
    <row r="18" spans="1:13" ht="72" hidden="1" x14ac:dyDescent="0.25">
      <c r="A18" s="143">
        <v>9.3000000000000007</v>
      </c>
      <c r="B18" s="148"/>
      <c r="C18" s="151" t="s">
        <v>872</v>
      </c>
      <c r="D18" s="151" t="s">
        <v>1282</v>
      </c>
      <c r="E18" s="148" t="s">
        <v>221</v>
      </c>
      <c r="F18" s="148" t="s">
        <v>1283</v>
      </c>
      <c r="G18" s="183" t="s">
        <v>1284</v>
      </c>
      <c r="H18" s="143" t="s">
        <v>530</v>
      </c>
      <c r="I18" s="171"/>
      <c r="J18" s="143"/>
      <c r="K18" s="143"/>
      <c r="L18" s="145"/>
      <c r="M18" s="145"/>
    </row>
    <row r="19" spans="1:13" ht="72" hidden="1" x14ac:dyDescent="0.25">
      <c r="A19" s="143">
        <v>9.4</v>
      </c>
      <c r="B19" s="148"/>
      <c r="C19" s="151" t="s">
        <v>872</v>
      </c>
      <c r="D19" s="151" t="s">
        <v>1285</v>
      </c>
      <c r="E19" s="148" t="s">
        <v>221</v>
      </c>
      <c r="F19" s="148" t="s">
        <v>1286</v>
      </c>
      <c r="G19" s="148" t="s">
        <v>1287</v>
      </c>
      <c r="H19" s="143" t="s">
        <v>530</v>
      </c>
      <c r="I19" s="171"/>
      <c r="J19" s="143"/>
      <c r="K19" s="143"/>
      <c r="L19" s="145"/>
      <c r="M19" s="145"/>
    </row>
    <row r="20" spans="1:13" ht="84" hidden="1" x14ac:dyDescent="0.25">
      <c r="A20" s="143">
        <v>9.5</v>
      </c>
      <c r="B20" s="148"/>
      <c r="C20" s="151" t="s">
        <v>872</v>
      </c>
      <c r="D20" s="151" t="s">
        <v>1288</v>
      </c>
      <c r="E20" s="148" t="s">
        <v>221</v>
      </c>
      <c r="F20" s="148" t="s">
        <v>1289</v>
      </c>
      <c r="G20" s="148" t="s">
        <v>1290</v>
      </c>
      <c r="H20" s="143" t="s">
        <v>530</v>
      </c>
      <c r="I20" s="171"/>
      <c r="J20" s="143"/>
      <c r="K20" s="143"/>
      <c r="L20" s="145"/>
      <c r="M20" s="145"/>
    </row>
    <row r="21" spans="1:13" ht="103.5" hidden="1" customHeight="1" x14ac:dyDescent="0.25">
      <c r="A21" s="143">
        <v>9.6</v>
      </c>
      <c r="B21" s="148"/>
      <c r="C21" s="151" t="s">
        <v>872</v>
      </c>
      <c r="D21" s="151" t="s">
        <v>1285</v>
      </c>
      <c r="E21" s="148" t="s">
        <v>221</v>
      </c>
      <c r="F21" s="148" t="s">
        <v>1291</v>
      </c>
      <c r="G21" s="148" t="s">
        <v>1292</v>
      </c>
      <c r="H21" s="143" t="s">
        <v>530</v>
      </c>
      <c r="I21" s="171"/>
      <c r="J21" s="143"/>
      <c r="K21" s="143"/>
      <c r="L21" s="145"/>
      <c r="M21" s="145"/>
    </row>
    <row r="22" spans="1:13" ht="100.5" hidden="1" customHeight="1" x14ac:dyDescent="0.25">
      <c r="A22" s="143">
        <v>9.6999999999999993</v>
      </c>
      <c r="B22" s="148"/>
      <c r="C22" s="151" t="s">
        <v>872</v>
      </c>
      <c r="D22" s="151" t="s">
        <v>1288</v>
      </c>
      <c r="E22" s="148" t="s">
        <v>221</v>
      </c>
      <c r="F22" s="148" t="s">
        <v>1293</v>
      </c>
      <c r="G22" s="148" t="s">
        <v>1294</v>
      </c>
      <c r="H22" s="143" t="s">
        <v>530</v>
      </c>
      <c r="I22" s="171"/>
      <c r="J22" s="143"/>
      <c r="K22" s="143"/>
      <c r="L22" s="145"/>
      <c r="M22" s="145"/>
    </row>
    <row r="23" spans="1:13" ht="84" hidden="1" x14ac:dyDescent="0.25">
      <c r="A23" s="143">
        <v>9.8000000000000007</v>
      </c>
      <c r="B23" s="148"/>
      <c r="C23" s="151" t="s">
        <v>872</v>
      </c>
      <c r="D23" s="151" t="s">
        <v>1285</v>
      </c>
      <c r="E23" s="148" t="s">
        <v>221</v>
      </c>
      <c r="F23" s="148" t="s">
        <v>1295</v>
      </c>
      <c r="G23" s="148" t="s">
        <v>1296</v>
      </c>
      <c r="H23" s="143" t="s">
        <v>530</v>
      </c>
      <c r="I23" s="171"/>
      <c r="J23" s="143"/>
      <c r="K23" s="143"/>
      <c r="L23" s="145"/>
      <c r="M23" s="145"/>
    </row>
    <row r="24" spans="1:13" ht="168" hidden="1" x14ac:dyDescent="0.25">
      <c r="A24" s="143">
        <v>9.9</v>
      </c>
      <c r="B24" s="148"/>
      <c r="C24" s="151" t="s">
        <v>872</v>
      </c>
      <c r="D24" s="151" t="s">
        <v>1285</v>
      </c>
      <c r="E24" s="148" t="s">
        <v>221</v>
      </c>
      <c r="F24" s="148" t="s">
        <v>1297</v>
      </c>
      <c r="G24" s="148" t="s">
        <v>1298</v>
      </c>
      <c r="H24" s="143" t="s">
        <v>530</v>
      </c>
      <c r="I24" s="171"/>
      <c r="J24" s="143"/>
      <c r="K24" s="143"/>
      <c r="L24" s="145"/>
      <c r="M24" s="145"/>
    </row>
    <row r="25" spans="1:13" ht="156" hidden="1" x14ac:dyDescent="0.25">
      <c r="A25" s="297">
        <v>9.1</v>
      </c>
      <c r="B25" s="148"/>
      <c r="C25" s="151" t="s">
        <v>872</v>
      </c>
      <c r="D25" s="151" t="s">
        <v>1299</v>
      </c>
      <c r="E25" s="148" t="s">
        <v>221</v>
      </c>
      <c r="F25" s="148" t="s">
        <v>1300</v>
      </c>
      <c r="G25" s="148" t="s">
        <v>1301</v>
      </c>
      <c r="H25" s="143" t="s">
        <v>530</v>
      </c>
      <c r="I25" s="171"/>
      <c r="J25" s="143"/>
      <c r="K25" s="143"/>
      <c r="L25" s="145"/>
      <c r="M25" s="145"/>
    </row>
    <row r="26" spans="1:13" ht="72" hidden="1" x14ac:dyDescent="0.25">
      <c r="A26" s="297">
        <v>9.11</v>
      </c>
      <c r="B26" s="148"/>
      <c r="C26" s="151" t="s">
        <v>872</v>
      </c>
      <c r="D26" s="151" t="s">
        <v>1288</v>
      </c>
      <c r="E26" s="148" t="s">
        <v>221</v>
      </c>
      <c r="F26" s="148" t="s">
        <v>1302</v>
      </c>
      <c r="G26" s="148" t="s">
        <v>1303</v>
      </c>
      <c r="H26" s="143" t="s">
        <v>530</v>
      </c>
      <c r="I26" s="171"/>
      <c r="J26" s="143"/>
      <c r="K26" s="143"/>
      <c r="L26" s="145"/>
      <c r="M26" s="145"/>
    </row>
    <row r="27" spans="1:13" ht="84" hidden="1" x14ac:dyDescent="0.25">
      <c r="A27" s="297">
        <v>9.1300000000000008</v>
      </c>
      <c r="B27" s="148"/>
      <c r="C27" s="151" t="s">
        <v>872</v>
      </c>
      <c r="D27" s="151" t="s">
        <v>1288</v>
      </c>
      <c r="E27" s="148" t="s">
        <v>221</v>
      </c>
      <c r="F27" s="148" t="s">
        <v>1304</v>
      </c>
      <c r="G27" s="148" t="s">
        <v>1305</v>
      </c>
      <c r="H27" s="143" t="s">
        <v>530</v>
      </c>
      <c r="I27" s="171"/>
      <c r="J27" s="143"/>
      <c r="K27" s="143"/>
      <c r="L27" s="145"/>
      <c r="M27" s="145"/>
    </row>
    <row r="28" spans="1:13" ht="84" hidden="1" x14ac:dyDescent="0.25">
      <c r="A28" s="297">
        <v>9.14</v>
      </c>
      <c r="B28" s="148"/>
      <c r="C28" s="151" t="s">
        <v>872</v>
      </c>
      <c r="D28" s="151" t="s">
        <v>1288</v>
      </c>
      <c r="E28" s="148" t="s">
        <v>221</v>
      </c>
      <c r="F28" s="148" t="s">
        <v>1306</v>
      </c>
      <c r="G28" s="148" t="s">
        <v>1307</v>
      </c>
      <c r="H28" s="143" t="s">
        <v>530</v>
      </c>
      <c r="I28" s="171"/>
      <c r="J28" s="143"/>
      <c r="K28" s="143"/>
      <c r="L28" s="145"/>
      <c r="M28" s="145"/>
    </row>
    <row r="29" spans="1:13" ht="168" hidden="1" x14ac:dyDescent="0.25">
      <c r="A29" s="297">
        <v>9.16</v>
      </c>
      <c r="B29" s="148"/>
      <c r="C29" s="151" t="s">
        <v>872</v>
      </c>
      <c r="D29" s="151" t="s">
        <v>1285</v>
      </c>
      <c r="E29" s="152" t="s">
        <v>1308</v>
      </c>
      <c r="F29" s="152" t="s">
        <v>1309</v>
      </c>
      <c r="G29" s="148" t="s">
        <v>1310</v>
      </c>
      <c r="H29" s="143" t="s">
        <v>530</v>
      </c>
      <c r="I29" s="171"/>
      <c r="J29" s="143"/>
      <c r="K29" s="143"/>
      <c r="L29" s="145"/>
      <c r="M29" s="145"/>
    </row>
    <row r="30" spans="1:13" ht="168" hidden="1" x14ac:dyDescent="0.25">
      <c r="A30" s="297">
        <v>9.17</v>
      </c>
      <c r="B30" s="148"/>
      <c r="C30" s="151" t="s">
        <v>872</v>
      </c>
      <c r="D30" s="151" t="s">
        <v>1285</v>
      </c>
      <c r="E30" s="152" t="s">
        <v>1308</v>
      </c>
      <c r="F30" s="152" t="s">
        <v>1311</v>
      </c>
      <c r="G30" s="148" t="s">
        <v>1312</v>
      </c>
      <c r="H30" s="143" t="s">
        <v>530</v>
      </c>
      <c r="I30" s="171"/>
      <c r="J30" s="143"/>
      <c r="K30" s="143"/>
      <c r="L30" s="145"/>
      <c r="M30" s="145"/>
    </row>
    <row r="31" spans="1:13" ht="120" hidden="1" x14ac:dyDescent="0.25">
      <c r="A31" s="297">
        <v>9.18</v>
      </c>
      <c r="B31" s="148"/>
      <c r="C31" s="151" t="s">
        <v>872</v>
      </c>
      <c r="D31" s="151" t="s">
        <v>1285</v>
      </c>
      <c r="E31" s="152" t="s">
        <v>221</v>
      </c>
      <c r="F31" s="152" t="s">
        <v>1313</v>
      </c>
      <c r="G31" s="148" t="s">
        <v>1314</v>
      </c>
      <c r="H31" s="143" t="s">
        <v>530</v>
      </c>
      <c r="I31" s="171"/>
      <c r="J31" s="143"/>
      <c r="K31" s="143"/>
      <c r="L31" s="145"/>
      <c r="M31" s="145"/>
    </row>
    <row r="32" spans="1:13" ht="132" hidden="1" x14ac:dyDescent="0.25">
      <c r="A32" s="297">
        <v>9.19</v>
      </c>
      <c r="B32" s="148"/>
      <c r="C32" s="151" t="s">
        <v>872</v>
      </c>
      <c r="D32" s="151" t="s">
        <v>1285</v>
      </c>
      <c r="E32" s="148" t="s">
        <v>1315</v>
      </c>
      <c r="F32" s="148" t="s">
        <v>1316</v>
      </c>
      <c r="G32" s="148" t="s">
        <v>1317</v>
      </c>
      <c r="H32" s="143" t="s">
        <v>530</v>
      </c>
      <c r="I32" s="171"/>
      <c r="J32" s="143"/>
      <c r="K32" s="143"/>
      <c r="L32" s="145"/>
      <c r="M32" s="145"/>
    </row>
    <row r="33" spans="1:13" ht="132" hidden="1" x14ac:dyDescent="0.25">
      <c r="A33" s="297">
        <v>9.1999999999999993</v>
      </c>
      <c r="B33" s="148"/>
      <c r="C33" s="151" t="s">
        <v>872</v>
      </c>
      <c r="D33" s="151" t="s">
        <v>1285</v>
      </c>
      <c r="E33" s="148" t="s">
        <v>1318</v>
      </c>
      <c r="F33" s="148" t="s">
        <v>1319</v>
      </c>
      <c r="G33" s="148" t="s">
        <v>1320</v>
      </c>
      <c r="H33" s="143" t="s">
        <v>530</v>
      </c>
      <c r="I33" s="171"/>
      <c r="J33" s="143"/>
      <c r="K33" s="143"/>
      <c r="L33" s="145"/>
      <c r="M33" s="145"/>
    </row>
    <row r="34" spans="1:13" ht="144" hidden="1" x14ac:dyDescent="0.25">
      <c r="A34" s="297">
        <v>9.2100000000000009</v>
      </c>
      <c r="B34" s="148"/>
      <c r="C34" s="151" t="s">
        <v>872</v>
      </c>
      <c r="D34" s="151" t="s">
        <v>1285</v>
      </c>
      <c r="E34" s="148" t="s">
        <v>1321</v>
      </c>
      <c r="F34" s="148" t="s">
        <v>1322</v>
      </c>
      <c r="G34" s="148" t="s">
        <v>1323</v>
      </c>
      <c r="H34" s="143" t="s">
        <v>530</v>
      </c>
      <c r="I34" s="171"/>
      <c r="J34" s="143"/>
      <c r="K34" s="143"/>
      <c r="L34" s="145"/>
      <c r="M34" s="145"/>
    </row>
    <row r="35" spans="1:13" ht="144" hidden="1" x14ac:dyDescent="0.25">
      <c r="A35" s="297">
        <v>9.2200000000000006</v>
      </c>
      <c r="B35" s="148"/>
      <c r="C35" s="151" t="s">
        <v>872</v>
      </c>
      <c r="D35" s="151" t="s">
        <v>1285</v>
      </c>
      <c r="E35" s="148" t="s">
        <v>1324</v>
      </c>
      <c r="F35" s="148" t="s">
        <v>1325</v>
      </c>
      <c r="G35" s="148" t="s">
        <v>1326</v>
      </c>
      <c r="H35" s="143" t="s">
        <v>530</v>
      </c>
      <c r="I35" s="171"/>
      <c r="J35" s="143"/>
      <c r="K35" s="143"/>
      <c r="L35" s="145"/>
      <c r="M35" s="145"/>
    </row>
    <row r="36" spans="1:13" ht="108" hidden="1" x14ac:dyDescent="0.25">
      <c r="A36" s="143">
        <v>9.23</v>
      </c>
      <c r="B36" s="148"/>
      <c r="C36" s="151" t="s">
        <v>872</v>
      </c>
      <c r="D36" s="151" t="s">
        <v>1271</v>
      </c>
      <c r="E36" s="148" t="s">
        <v>1327</v>
      </c>
      <c r="F36" s="148" t="s">
        <v>1328</v>
      </c>
      <c r="G36" s="148" t="s">
        <v>1329</v>
      </c>
      <c r="H36" s="143" t="s">
        <v>530</v>
      </c>
      <c r="I36" s="171"/>
      <c r="J36" s="143"/>
      <c r="K36" s="143"/>
      <c r="L36" s="145"/>
      <c r="M36" s="145"/>
    </row>
    <row r="37" spans="1:13" ht="108" hidden="1" x14ac:dyDescent="0.25">
      <c r="A37" s="143">
        <v>9.24</v>
      </c>
      <c r="B37" s="148"/>
      <c r="C37" s="151" t="s">
        <v>872</v>
      </c>
      <c r="D37" s="151" t="s">
        <v>1271</v>
      </c>
      <c r="E37" s="148" t="s">
        <v>1327</v>
      </c>
      <c r="F37" s="148" t="s">
        <v>1330</v>
      </c>
      <c r="G37" s="148" t="s">
        <v>1331</v>
      </c>
      <c r="H37" s="143" t="s">
        <v>766</v>
      </c>
      <c r="I37" s="171"/>
      <c r="J37" s="143"/>
      <c r="K37" s="143"/>
      <c r="L37" s="145"/>
      <c r="M37" s="145"/>
    </row>
    <row r="38" spans="1:13" ht="84" hidden="1" x14ac:dyDescent="0.25">
      <c r="A38" s="143">
        <v>9.25</v>
      </c>
      <c r="B38" s="148"/>
      <c r="C38" s="151" t="s">
        <v>872</v>
      </c>
      <c r="D38" s="151" t="s">
        <v>1271</v>
      </c>
      <c r="E38" s="148" t="s">
        <v>1327</v>
      </c>
      <c r="F38" s="148" t="s">
        <v>1332</v>
      </c>
      <c r="G38" s="148" t="s">
        <v>1333</v>
      </c>
      <c r="H38" s="143" t="s">
        <v>766</v>
      </c>
      <c r="I38" s="171"/>
      <c r="J38" s="143"/>
      <c r="K38" s="143"/>
      <c r="L38" s="145"/>
      <c r="M38" s="145"/>
    </row>
    <row r="39" spans="1:13" ht="84" hidden="1" x14ac:dyDescent="0.25">
      <c r="A39" s="143">
        <v>9.26</v>
      </c>
      <c r="B39" s="148"/>
      <c r="C39" s="151" t="s">
        <v>872</v>
      </c>
      <c r="D39" s="151" t="s">
        <v>1334</v>
      </c>
      <c r="E39" s="152" t="s">
        <v>1335</v>
      </c>
      <c r="F39" s="152" t="s">
        <v>1336</v>
      </c>
      <c r="G39" s="148" t="s">
        <v>1337</v>
      </c>
      <c r="H39" s="143" t="s">
        <v>766</v>
      </c>
      <c r="I39" s="171"/>
      <c r="J39" s="143"/>
      <c r="K39" s="143"/>
      <c r="L39" s="145"/>
      <c r="M39" s="145"/>
    </row>
    <row r="40" spans="1:13" ht="12" hidden="1" x14ac:dyDescent="0.25">
      <c r="A40" s="143" t="s">
        <v>1338</v>
      </c>
      <c r="B40" s="148"/>
      <c r="C40" s="151"/>
      <c r="D40" s="151" t="s">
        <v>1334</v>
      </c>
      <c r="E40" s="148"/>
      <c r="F40" s="148"/>
      <c r="G40" s="148" t="s">
        <v>1339</v>
      </c>
      <c r="H40" s="143" t="s">
        <v>766</v>
      </c>
      <c r="I40" s="171"/>
      <c r="J40" s="143"/>
      <c r="K40" s="143"/>
      <c r="L40" s="145"/>
      <c r="M40" s="145"/>
    </row>
    <row r="41" spans="1:13" ht="12" hidden="1" x14ac:dyDescent="0.25">
      <c r="A41" s="143" t="s">
        <v>1340</v>
      </c>
      <c r="B41" s="295"/>
      <c r="C41" s="303"/>
      <c r="D41" s="151" t="s">
        <v>1334</v>
      </c>
      <c r="E41" s="295"/>
      <c r="F41" s="295"/>
      <c r="G41" s="295" t="s">
        <v>1341</v>
      </c>
      <c r="H41" s="143" t="s">
        <v>766</v>
      </c>
      <c r="I41" s="171"/>
      <c r="J41" s="143"/>
      <c r="K41" s="143"/>
      <c r="L41" s="145"/>
      <c r="M41" s="145"/>
    </row>
    <row r="42" spans="1:13" ht="48" hidden="1" x14ac:dyDescent="0.25">
      <c r="A42" s="184">
        <v>9.27</v>
      </c>
      <c r="B42" s="148"/>
      <c r="C42" s="398" t="s">
        <v>872</v>
      </c>
      <c r="D42" s="398" t="s">
        <v>1342</v>
      </c>
      <c r="E42" s="257" t="s">
        <v>1343</v>
      </c>
      <c r="F42" s="257" t="s">
        <v>1343</v>
      </c>
      <c r="G42" s="257" t="s">
        <v>1344</v>
      </c>
      <c r="H42" s="184" t="s">
        <v>766</v>
      </c>
      <c r="I42" s="191"/>
      <c r="J42" s="184"/>
      <c r="K42" s="184"/>
      <c r="L42" s="145"/>
      <c r="M42" s="145"/>
    </row>
    <row r="43" spans="1:13" ht="126" x14ac:dyDescent="0.25">
      <c r="A43" s="434" t="s">
        <v>1345</v>
      </c>
      <c r="B43" s="158"/>
      <c r="C43" s="554" t="s">
        <v>872</v>
      </c>
      <c r="D43" s="554" t="s">
        <v>1342</v>
      </c>
      <c r="E43" s="555" t="s">
        <v>1346</v>
      </c>
      <c r="F43" s="555" t="s">
        <v>1347</v>
      </c>
      <c r="G43" s="555" t="s">
        <v>2597</v>
      </c>
      <c r="H43" s="434" t="s">
        <v>766</v>
      </c>
      <c r="I43" s="556">
        <f>12*1.02</f>
        <v>12.24</v>
      </c>
      <c r="J43" s="434">
        <v>400</v>
      </c>
      <c r="K43" s="557">
        <f>J43*I43</f>
        <v>4896</v>
      </c>
      <c r="L43" s="432">
        <f>'MB G floor'!G8</f>
        <v>17.600000000000001</v>
      </c>
      <c r="M43" s="796">
        <f>J43*L43</f>
        <v>7040.0000000000009</v>
      </c>
    </row>
    <row r="44" spans="1:13" ht="48" hidden="1" x14ac:dyDescent="0.25">
      <c r="A44" s="174">
        <v>9.2799999999999994</v>
      </c>
      <c r="B44" s="148"/>
      <c r="C44" s="400" t="s">
        <v>872</v>
      </c>
      <c r="D44" s="400" t="s">
        <v>1271</v>
      </c>
      <c r="E44" s="173" t="s">
        <v>1348</v>
      </c>
      <c r="F44" s="173" t="s">
        <v>1348</v>
      </c>
      <c r="G44" s="173" t="s">
        <v>1349</v>
      </c>
      <c r="H44" s="174" t="s">
        <v>530</v>
      </c>
      <c r="I44" s="360"/>
      <c r="J44" s="174"/>
      <c r="K44" s="174"/>
      <c r="L44" s="145"/>
      <c r="M44" s="145"/>
    </row>
    <row r="45" spans="1:13" ht="84" hidden="1" x14ac:dyDescent="0.25">
      <c r="A45" s="143">
        <v>9.2899999999999991</v>
      </c>
      <c r="B45" s="148"/>
      <c r="C45" s="151" t="s">
        <v>872</v>
      </c>
      <c r="D45" s="151" t="s">
        <v>1271</v>
      </c>
      <c r="E45" s="152" t="s">
        <v>1350</v>
      </c>
      <c r="F45" s="152" t="s">
        <v>1351</v>
      </c>
      <c r="G45" s="148" t="s">
        <v>1352</v>
      </c>
      <c r="H45" s="143" t="s">
        <v>530</v>
      </c>
      <c r="I45" s="171"/>
      <c r="J45" s="143"/>
      <c r="K45" s="143"/>
      <c r="L45" s="145"/>
      <c r="M45" s="145"/>
    </row>
    <row r="46" spans="1:13" ht="72" hidden="1" x14ac:dyDescent="0.25">
      <c r="A46" s="297">
        <v>9.3000000000000007</v>
      </c>
      <c r="B46" s="148"/>
      <c r="C46" s="151" t="s">
        <v>872</v>
      </c>
      <c r="D46" s="151" t="s">
        <v>1334</v>
      </c>
      <c r="E46" s="152" t="s">
        <v>1353</v>
      </c>
      <c r="F46" s="152" t="s">
        <v>1354</v>
      </c>
      <c r="G46" s="148" t="s">
        <v>1355</v>
      </c>
      <c r="H46" s="143" t="s">
        <v>766</v>
      </c>
      <c r="I46" s="171"/>
      <c r="J46" s="143"/>
      <c r="K46" s="143"/>
      <c r="L46" s="145"/>
      <c r="M46" s="145"/>
    </row>
    <row r="47" spans="1:13" ht="96" hidden="1" x14ac:dyDescent="0.25">
      <c r="A47" s="297">
        <v>9.31</v>
      </c>
      <c r="B47" s="148"/>
      <c r="C47" s="151" t="s">
        <v>872</v>
      </c>
      <c r="D47" s="151" t="s">
        <v>1334</v>
      </c>
      <c r="E47" s="152" t="s">
        <v>1353</v>
      </c>
      <c r="F47" s="152" t="s">
        <v>1356</v>
      </c>
      <c r="G47" s="148" t="s">
        <v>1357</v>
      </c>
      <c r="H47" s="143" t="s">
        <v>766</v>
      </c>
      <c r="I47" s="171"/>
      <c r="J47" s="143"/>
      <c r="K47" s="143"/>
      <c r="L47" s="145"/>
      <c r="M47" s="145"/>
    </row>
    <row r="48" spans="1:13" ht="72" hidden="1" x14ac:dyDescent="0.25">
      <c r="A48" s="297">
        <v>9.32</v>
      </c>
      <c r="B48" s="148"/>
      <c r="C48" s="151" t="s">
        <v>872</v>
      </c>
      <c r="D48" s="151" t="s">
        <v>1271</v>
      </c>
      <c r="E48" s="152" t="s">
        <v>1358</v>
      </c>
      <c r="F48" s="152" t="s">
        <v>1359</v>
      </c>
      <c r="G48" s="148" t="s">
        <v>1360</v>
      </c>
      <c r="H48" s="143" t="s">
        <v>530</v>
      </c>
      <c r="I48" s="171"/>
      <c r="J48" s="143"/>
      <c r="K48" s="143"/>
      <c r="L48" s="145"/>
      <c r="M48" s="145"/>
    </row>
    <row r="49" spans="1:13" ht="96" hidden="1" x14ac:dyDescent="0.25">
      <c r="A49" s="143">
        <v>9.33</v>
      </c>
      <c r="B49" s="148"/>
      <c r="C49" s="151" t="s">
        <v>872</v>
      </c>
      <c r="D49" s="151" t="s">
        <v>1271</v>
      </c>
      <c r="E49" s="152" t="s">
        <v>1361</v>
      </c>
      <c r="F49" s="152" t="s">
        <v>1362</v>
      </c>
      <c r="G49" s="148" t="s">
        <v>1363</v>
      </c>
      <c r="H49" s="143" t="s">
        <v>766</v>
      </c>
      <c r="I49" s="171"/>
      <c r="J49" s="143"/>
      <c r="K49" s="143"/>
      <c r="L49" s="145"/>
      <c r="M49" s="145"/>
    </row>
    <row r="50" spans="1:13" ht="72" hidden="1" x14ac:dyDescent="0.25">
      <c r="A50" s="143">
        <v>9.34</v>
      </c>
      <c r="B50" s="148"/>
      <c r="C50" s="151" t="s">
        <v>872</v>
      </c>
      <c r="D50" s="151" t="s">
        <v>1271</v>
      </c>
      <c r="E50" s="148" t="s">
        <v>1364</v>
      </c>
      <c r="F50" s="148" t="s">
        <v>1365</v>
      </c>
      <c r="G50" s="148" t="s">
        <v>1366</v>
      </c>
      <c r="H50" s="143" t="s">
        <v>530</v>
      </c>
      <c r="I50" s="171"/>
      <c r="J50" s="143"/>
      <c r="K50" s="143"/>
      <c r="L50" s="145"/>
      <c r="M50" s="145"/>
    </row>
    <row r="51" spans="1:13" ht="48" hidden="1" x14ac:dyDescent="0.25">
      <c r="A51" s="143">
        <v>9.35</v>
      </c>
      <c r="B51" s="148"/>
      <c r="C51" s="151" t="s">
        <v>872</v>
      </c>
      <c r="D51" s="151" t="s">
        <v>1271</v>
      </c>
      <c r="E51" s="148" t="s">
        <v>1367</v>
      </c>
      <c r="F51" s="148" t="s">
        <v>1368</v>
      </c>
      <c r="G51" s="148" t="s">
        <v>1369</v>
      </c>
      <c r="H51" s="143" t="s">
        <v>766</v>
      </c>
      <c r="I51" s="171"/>
      <c r="J51" s="143"/>
      <c r="K51" s="143"/>
      <c r="L51" s="145"/>
      <c r="M51" s="145"/>
    </row>
    <row r="52" spans="1:13" ht="24" hidden="1" x14ac:dyDescent="0.25">
      <c r="A52" s="184">
        <v>9.36</v>
      </c>
      <c r="B52" s="148"/>
      <c r="C52" s="398" t="s">
        <v>872</v>
      </c>
      <c r="D52" s="398" t="s">
        <v>1271</v>
      </c>
      <c r="E52" s="257" t="s">
        <v>209</v>
      </c>
      <c r="F52" s="552" t="s">
        <v>200</v>
      </c>
      <c r="G52" s="257" t="s">
        <v>1370</v>
      </c>
      <c r="H52" s="184" t="s">
        <v>530</v>
      </c>
      <c r="I52" s="191"/>
      <c r="J52" s="184"/>
      <c r="K52" s="184"/>
      <c r="L52" s="145"/>
      <c r="M52" s="145"/>
    </row>
    <row r="53" spans="1:13" ht="168" x14ac:dyDescent="0.25">
      <c r="A53" s="434">
        <v>9.3699999999999992</v>
      </c>
      <c r="B53" s="158"/>
      <c r="C53" s="554" t="s">
        <v>872</v>
      </c>
      <c r="D53" s="554" t="s">
        <v>1271</v>
      </c>
      <c r="E53" s="555" t="s">
        <v>209</v>
      </c>
      <c r="F53" s="555" t="s">
        <v>209</v>
      </c>
      <c r="G53" s="558" t="s">
        <v>2598</v>
      </c>
      <c r="H53" s="434"/>
      <c r="I53" s="556"/>
      <c r="J53" s="434"/>
      <c r="K53" s="434"/>
      <c r="L53" s="432">
        <f>I53*80%</f>
        <v>0</v>
      </c>
      <c r="M53" s="435"/>
    </row>
    <row r="54" spans="1:13" ht="12" hidden="1" x14ac:dyDescent="0.25">
      <c r="A54" s="494" t="s">
        <v>1371</v>
      </c>
      <c r="B54" s="148"/>
      <c r="C54" s="400"/>
      <c r="D54" s="400"/>
      <c r="E54" s="173"/>
      <c r="F54" s="173" t="s">
        <v>1372</v>
      </c>
      <c r="G54" s="553" t="s">
        <v>1372</v>
      </c>
      <c r="H54" s="174"/>
      <c r="I54" s="360"/>
      <c r="J54" s="174"/>
      <c r="K54" s="174"/>
      <c r="L54" s="145"/>
      <c r="M54" s="145"/>
    </row>
    <row r="55" spans="1:13" ht="12" hidden="1" x14ac:dyDescent="0.25">
      <c r="A55" s="184" t="s">
        <v>1373</v>
      </c>
      <c r="B55" s="148"/>
      <c r="C55" s="151"/>
      <c r="D55" s="151"/>
      <c r="E55" s="148"/>
      <c r="F55" s="148"/>
      <c r="G55" s="148" t="s">
        <v>1374</v>
      </c>
      <c r="H55" s="143" t="s">
        <v>530</v>
      </c>
      <c r="I55" s="171"/>
      <c r="J55" s="143"/>
      <c r="K55" s="143"/>
      <c r="L55" s="145"/>
      <c r="M55" s="145"/>
    </row>
    <row r="56" spans="1:13" ht="12" hidden="1" x14ac:dyDescent="0.25">
      <c r="A56" s="184" t="s">
        <v>1375</v>
      </c>
      <c r="B56" s="148"/>
      <c r="C56" s="151"/>
      <c r="D56" s="151"/>
      <c r="E56" s="148"/>
      <c r="F56" s="148"/>
      <c r="G56" s="257" t="s">
        <v>1376</v>
      </c>
      <c r="H56" s="184" t="s">
        <v>530</v>
      </c>
      <c r="I56" s="191"/>
      <c r="J56" s="143"/>
      <c r="K56" s="143"/>
      <c r="L56" s="145"/>
      <c r="M56" s="145"/>
    </row>
    <row r="57" spans="1:13" ht="42" x14ac:dyDescent="0.25">
      <c r="A57" s="434" t="s">
        <v>1377</v>
      </c>
      <c r="B57" s="158"/>
      <c r="C57" s="554"/>
      <c r="D57" s="554"/>
      <c r="E57" s="555"/>
      <c r="F57" s="555" t="s">
        <v>1378</v>
      </c>
      <c r="G57" s="559" t="s">
        <v>1378</v>
      </c>
      <c r="H57" s="434"/>
      <c r="I57" s="556"/>
      <c r="J57" s="429"/>
      <c r="K57" s="429"/>
      <c r="L57" s="432">
        <f>I57*80%</f>
        <v>0</v>
      </c>
      <c r="M57" s="435"/>
    </row>
    <row r="58" spans="1:13" ht="12" hidden="1" x14ac:dyDescent="0.25">
      <c r="A58" s="494" t="s">
        <v>1379</v>
      </c>
      <c r="B58" s="148"/>
      <c r="C58" s="400"/>
      <c r="D58" s="400"/>
      <c r="E58" s="173"/>
      <c r="F58" s="173"/>
      <c r="G58" s="173" t="s">
        <v>1380</v>
      </c>
      <c r="H58" s="174" t="s">
        <v>530</v>
      </c>
      <c r="I58" s="360"/>
      <c r="J58" s="143"/>
      <c r="K58" s="143"/>
      <c r="L58" s="145"/>
      <c r="M58" s="145"/>
    </row>
    <row r="59" spans="1:13" ht="63" x14ac:dyDescent="0.25">
      <c r="A59" s="578" t="s">
        <v>1381</v>
      </c>
      <c r="B59" s="158"/>
      <c r="C59" s="579"/>
      <c r="D59" s="579"/>
      <c r="E59" s="580"/>
      <c r="F59" s="580" t="s">
        <v>1382</v>
      </c>
      <c r="G59" s="580" t="s">
        <v>2599</v>
      </c>
      <c r="H59" s="551" t="s">
        <v>530</v>
      </c>
      <c r="I59" s="560">
        <v>71</v>
      </c>
      <c r="J59" s="551">
        <v>2671</v>
      </c>
      <c r="K59" s="561">
        <f>J59*I59</f>
        <v>189641</v>
      </c>
      <c r="L59" s="562">
        <f>'MB G floor'!G17</f>
        <v>72.429748000000004</v>
      </c>
      <c r="M59" s="796">
        <f>J59*L59</f>
        <v>193459.85690800002</v>
      </c>
    </row>
    <row r="60" spans="1:13" ht="63" x14ac:dyDescent="0.25">
      <c r="A60" s="434" t="s">
        <v>1383</v>
      </c>
      <c r="B60" s="158"/>
      <c r="C60" s="554"/>
      <c r="D60" s="554"/>
      <c r="E60" s="555"/>
      <c r="F60" s="555" t="s">
        <v>1384</v>
      </c>
      <c r="G60" s="555" t="s">
        <v>2600</v>
      </c>
      <c r="H60" s="434" t="s">
        <v>530</v>
      </c>
      <c r="I60" s="556">
        <v>69</v>
      </c>
      <c r="J60" s="434">
        <v>3163</v>
      </c>
      <c r="K60" s="557">
        <f>J60*I60</f>
        <v>218247</v>
      </c>
      <c r="L60" s="432">
        <f>'MB G floor'!G25</f>
        <v>62.042953000000011</v>
      </c>
      <c r="M60" s="796">
        <f>J60*L60</f>
        <v>196241.86033900004</v>
      </c>
    </row>
    <row r="61" spans="1:13" ht="12" hidden="1" x14ac:dyDescent="0.25">
      <c r="A61" s="494" t="s">
        <v>1385</v>
      </c>
      <c r="B61" s="148"/>
      <c r="C61" s="400"/>
      <c r="D61" s="400"/>
      <c r="E61" s="173"/>
      <c r="F61" s="173" t="s">
        <v>1386</v>
      </c>
      <c r="G61" s="553" t="s">
        <v>1386</v>
      </c>
      <c r="H61" s="174"/>
      <c r="I61" s="360"/>
      <c r="J61" s="174"/>
      <c r="K61" s="174"/>
      <c r="L61" s="145"/>
      <c r="M61" s="145"/>
    </row>
    <row r="62" spans="1:13" ht="12" hidden="1" x14ac:dyDescent="0.25">
      <c r="A62" s="184" t="s">
        <v>1387</v>
      </c>
      <c r="B62" s="148"/>
      <c r="C62" s="151"/>
      <c r="D62" s="151"/>
      <c r="E62" s="148"/>
      <c r="F62" s="148"/>
      <c r="G62" s="148" t="s">
        <v>1388</v>
      </c>
      <c r="H62" s="143" t="s">
        <v>530</v>
      </c>
      <c r="I62" s="171"/>
      <c r="J62" s="143"/>
      <c r="K62" s="143"/>
      <c r="L62" s="145"/>
      <c r="M62" s="145"/>
    </row>
    <row r="63" spans="1:13" ht="12" hidden="1" x14ac:dyDescent="0.25">
      <c r="A63" s="184" t="s">
        <v>1389</v>
      </c>
      <c r="B63" s="148"/>
      <c r="C63" s="151"/>
      <c r="D63" s="151"/>
      <c r="E63" s="148"/>
      <c r="F63" s="148"/>
      <c r="G63" s="148" t="s">
        <v>1390</v>
      </c>
      <c r="H63" s="143" t="s">
        <v>530</v>
      </c>
      <c r="I63" s="171"/>
      <c r="J63" s="143">
        <v>2872</v>
      </c>
      <c r="K63" s="143"/>
      <c r="L63" s="145"/>
      <c r="M63" s="145"/>
    </row>
    <row r="64" spans="1:13" ht="48" hidden="1" x14ac:dyDescent="0.25">
      <c r="A64" s="184">
        <v>9.3800000000000008</v>
      </c>
      <c r="B64" s="148"/>
      <c r="C64" s="398" t="s">
        <v>872</v>
      </c>
      <c r="D64" s="398" t="s">
        <v>1271</v>
      </c>
      <c r="E64" s="486" t="s">
        <v>1391</v>
      </c>
      <c r="F64" s="486" t="s">
        <v>1392</v>
      </c>
      <c r="G64" s="563" t="s">
        <v>1393</v>
      </c>
      <c r="H64" s="184" t="s">
        <v>530</v>
      </c>
      <c r="I64" s="191"/>
      <c r="J64" s="184">
        <v>875</v>
      </c>
      <c r="K64" s="184"/>
      <c r="L64" s="145"/>
      <c r="M64" s="145"/>
    </row>
    <row r="65" spans="1:13" ht="210" x14ac:dyDescent="0.25">
      <c r="A65" s="434">
        <v>9.39</v>
      </c>
      <c r="B65" s="158"/>
      <c r="C65" s="554" t="s">
        <v>872</v>
      </c>
      <c r="D65" s="554" t="s">
        <v>1334</v>
      </c>
      <c r="E65" s="564" t="s">
        <v>1394</v>
      </c>
      <c r="F65" s="564" t="s">
        <v>1394</v>
      </c>
      <c r="G65" s="565" t="s">
        <v>2601</v>
      </c>
      <c r="H65" s="434"/>
      <c r="I65" s="556"/>
      <c r="J65" s="434"/>
      <c r="K65" s="434"/>
      <c r="L65" s="432">
        <f>I65*80%</f>
        <v>0</v>
      </c>
      <c r="M65" s="435"/>
    </row>
    <row r="66" spans="1:13" ht="12" hidden="1" x14ac:dyDescent="0.25">
      <c r="A66" s="494" t="s">
        <v>1395</v>
      </c>
      <c r="B66" s="148"/>
      <c r="C66" s="400"/>
      <c r="D66" s="400"/>
      <c r="E66" s="173"/>
      <c r="F66" s="173" t="s">
        <v>1396</v>
      </c>
      <c r="G66" s="553" t="s">
        <v>1397</v>
      </c>
      <c r="H66" s="174"/>
      <c r="I66" s="360"/>
      <c r="J66" s="174">
        <v>1500</v>
      </c>
      <c r="K66" s="174"/>
      <c r="L66" s="145"/>
      <c r="M66" s="145"/>
    </row>
    <row r="67" spans="1:13" ht="12" hidden="1" x14ac:dyDescent="0.25">
      <c r="A67" s="184" t="s">
        <v>1398</v>
      </c>
      <c r="B67" s="148"/>
      <c r="C67" s="151"/>
      <c r="D67" s="151"/>
      <c r="E67" s="148"/>
      <c r="F67" s="148"/>
      <c r="G67" s="148" t="s">
        <v>1399</v>
      </c>
      <c r="H67" s="143" t="s">
        <v>766</v>
      </c>
      <c r="I67" s="171"/>
      <c r="J67" s="143">
        <v>810</v>
      </c>
      <c r="K67" s="143"/>
      <c r="L67" s="145"/>
      <c r="M67" s="145"/>
    </row>
    <row r="68" spans="1:13" ht="12" hidden="1" x14ac:dyDescent="0.25">
      <c r="A68" s="184" t="s">
        <v>1400</v>
      </c>
      <c r="B68" s="148"/>
      <c r="C68" s="151"/>
      <c r="D68" s="151"/>
      <c r="E68" s="148"/>
      <c r="F68" s="148"/>
      <c r="G68" s="148" t="s">
        <v>1401</v>
      </c>
      <c r="H68" s="143" t="s">
        <v>766</v>
      </c>
      <c r="I68" s="171"/>
      <c r="J68" s="143">
        <v>130</v>
      </c>
      <c r="K68" s="143"/>
      <c r="L68" s="145"/>
      <c r="M68" s="145"/>
    </row>
    <row r="69" spans="1:13" ht="12" hidden="1" x14ac:dyDescent="0.25">
      <c r="A69" s="184" t="s">
        <v>1402</v>
      </c>
      <c r="B69" s="148"/>
      <c r="C69" s="151"/>
      <c r="D69" s="151"/>
      <c r="E69" s="148"/>
      <c r="F69" s="148"/>
      <c r="G69" s="148" t="s">
        <v>1403</v>
      </c>
      <c r="H69" s="143" t="s">
        <v>766</v>
      </c>
      <c r="I69" s="171"/>
      <c r="J69" s="143"/>
      <c r="K69" s="143"/>
      <c r="L69" s="145"/>
      <c r="M69" s="145"/>
    </row>
    <row r="70" spans="1:13" ht="12" hidden="1" x14ac:dyDescent="0.25">
      <c r="A70" s="184" t="s">
        <v>1404</v>
      </c>
      <c r="B70" s="148"/>
      <c r="C70" s="398"/>
      <c r="D70" s="398"/>
      <c r="E70" s="257"/>
      <c r="F70" s="257"/>
      <c r="G70" s="257" t="s">
        <v>1405</v>
      </c>
      <c r="H70" s="184" t="s">
        <v>766</v>
      </c>
      <c r="I70" s="191"/>
      <c r="J70" s="184"/>
      <c r="K70" s="184"/>
      <c r="L70" s="145"/>
      <c r="M70" s="145"/>
    </row>
    <row r="71" spans="1:13" x14ac:dyDescent="0.25">
      <c r="A71" s="429" t="s">
        <v>1406</v>
      </c>
      <c r="B71" s="158"/>
      <c r="C71" s="554"/>
      <c r="D71" s="554"/>
      <c r="E71" s="555"/>
      <c r="F71" s="555" t="s">
        <v>1407</v>
      </c>
      <c r="G71" s="559" t="s">
        <v>1408</v>
      </c>
      <c r="H71" s="434"/>
      <c r="I71" s="556"/>
      <c r="J71" s="434"/>
      <c r="K71" s="434"/>
      <c r="L71" s="432">
        <f>I71*80%</f>
        <v>0</v>
      </c>
      <c r="M71" s="435"/>
    </row>
    <row r="72" spans="1:13" ht="12" hidden="1" x14ac:dyDescent="0.25">
      <c r="A72" s="184" t="s">
        <v>1409</v>
      </c>
      <c r="B72" s="148"/>
      <c r="C72" s="400"/>
      <c r="D72" s="400"/>
      <c r="E72" s="173"/>
      <c r="F72" s="173"/>
      <c r="G72" s="173" t="s">
        <v>1410</v>
      </c>
      <c r="H72" s="174" t="s">
        <v>766</v>
      </c>
      <c r="I72" s="360"/>
      <c r="J72" s="174"/>
      <c r="K72" s="174"/>
      <c r="L72" s="145"/>
      <c r="M72" s="145"/>
    </row>
    <row r="73" spans="1:13" ht="12" hidden="1" x14ac:dyDescent="0.25">
      <c r="A73" s="184" t="s">
        <v>1411</v>
      </c>
      <c r="B73" s="148"/>
      <c r="C73" s="151"/>
      <c r="D73" s="151"/>
      <c r="E73" s="148"/>
      <c r="F73" s="148"/>
      <c r="G73" s="148" t="s">
        <v>1412</v>
      </c>
      <c r="H73" s="143" t="s">
        <v>766</v>
      </c>
      <c r="I73" s="171"/>
      <c r="J73" s="143"/>
      <c r="K73" s="143"/>
      <c r="L73" s="145"/>
      <c r="M73" s="145"/>
    </row>
    <row r="74" spans="1:13" ht="12" hidden="1" x14ac:dyDescent="0.25">
      <c r="A74" s="184" t="s">
        <v>1413</v>
      </c>
      <c r="B74" s="148"/>
      <c r="C74" s="151"/>
      <c r="D74" s="151"/>
      <c r="E74" s="148"/>
      <c r="F74" s="148"/>
      <c r="G74" s="148" t="s">
        <v>1414</v>
      </c>
      <c r="H74" s="143" t="s">
        <v>766</v>
      </c>
      <c r="I74" s="171"/>
      <c r="J74" s="143"/>
      <c r="K74" s="143"/>
      <c r="L74" s="145"/>
      <c r="M74" s="145"/>
    </row>
    <row r="75" spans="1:13" ht="12" hidden="1" x14ac:dyDescent="0.25">
      <c r="A75" s="184" t="s">
        <v>1415</v>
      </c>
      <c r="B75" s="148"/>
      <c r="C75" s="398"/>
      <c r="D75" s="398"/>
      <c r="E75" s="257"/>
      <c r="F75" s="257"/>
      <c r="G75" s="257" t="s">
        <v>1416</v>
      </c>
      <c r="H75" s="184" t="s">
        <v>766</v>
      </c>
      <c r="I75" s="191"/>
      <c r="J75" s="184"/>
      <c r="K75" s="184"/>
      <c r="L75" s="145"/>
      <c r="M75" s="145"/>
    </row>
    <row r="76" spans="1:13" ht="63" x14ac:dyDescent="0.25">
      <c r="A76" s="434" t="s">
        <v>1417</v>
      </c>
      <c r="B76" s="158"/>
      <c r="C76" s="554"/>
      <c r="D76" s="554"/>
      <c r="E76" s="555"/>
      <c r="F76" s="555" t="s">
        <v>1384</v>
      </c>
      <c r="G76" s="555" t="s">
        <v>2602</v>
      </c>
      <c r="H76" s="434" t="s">
        <v>766</v>
      </c>
      <c r="I76" s="556">
        <v>51</v>
      </c>
      <c r="J76" s="434">
        <v>2742</v>
      </c>
      <c r="K76" s="557">
        <f>J76*I76</f>
        <v>139842</v>
      </c>
      <c r="L76" s="432">
        <f>'MB G floor'!G32</f>
        <v>22.388000000000002</v>
      </c>
      <c r="M76" s="796">
        <f>J76*L76</f>
        <v>61387.896000000008</v>
      </c>
    </row>
    <row r="77" spans="1:13" ht="93" hidden="1" customHeight="1" x14ac:dyDescent="0.25">
      <c r="A77" s="566">
        <v>9.4</v>
      </c>
      <c r="B77" s="148"/>
      <c r="C77" s="400" t="s">
        <v>872</v>
      </c>
      <c r="D77" s="400" t="s">
        <v>1418</v>
      </c>
      <c r="E77" s="173" t="s">
        <v>1419</v>
      </c>
      <c r="F77" s="173" t="s">
        <v>1420</v>
      </c>
      <c r="G77" s="173" t="s">
        <v>1421</v>
      </c>
      <c r="H77" s="174"/>
      <c r="I77" s="360"/>
      <c r="J77" s="174">
        <v>875</v>
      </c>
      <c r="K77" s="174"/>
      <c r="L77" s="145"/>
      <c r="M77" s="145"/>
    </row>
    <row r="78" spans="1:13" ht="12" hidden="1" x14ac:dyDescent="0.25">
      <c r="A78" s="143" t="s">
        <v>1422</v>
      </c>
      <c r="B78" s="148"/>
      <c r="C78" s="151"/>
      <c r="D78" s="151"/>
      <c r="E78" s="148"/>
      <c r="F78" s="148"/>
      <c r="G78" s="148" t="s">
        <v>1423</v>
      </c>
      <c r="H78" s="143" t="s">
        <v>766</v>
      </c>
      <c r="I78" s="171"/>
      <c r="J78" s="143">
        <v>5800</v>
      </c>
      <c r="K78" s="143"/>
      <c r="L78" s="145"/>
      <c r="M78" s="145"/>
    </row>
    <row r="79" spans="1:13" ht="12" hidden="1" x14ac:dyDescent="0.25">
      <c r="A79" s="143" t="s">
        <v>1424</v>
      </c>
      <c r="B79" s="148"/>
      <c r="C79" s="151"/>
      <c r="D79" s="151"/>
      <c r="E79" s="148"/>
      <c r="F79" s="148"/>
      <c r="G79" s="148" t="s">
        <v>1425</v>
      </c>
      <c r="H79" s="143" t="s">
        <v>766</v>
      </c>
      <c r="I79" s="171"/>
      <c r="J79" s="143">
        <v>1500</v>
      </c>
      <c r="K79" s="143"/>
      <c r="L79" s="145"/>
      <c r="M79" s="145"/>
    </row>
    <row r="80" spans="1:13" ht="12" hidden="1" x14ac:dyDescent="0.25">
      <c r="A80" s="143" t="s">
        <v>1426</v>
      </c>
      <c r="B80" s="148"/>
      <c r="C80" s="151"/>
      <c r="D80" s="151"/>
      <c r="E80" s="148"/>
      <c r="F80" s="148"/>
      <c r="G80" s="148" t="s">
        <v>1427</v>
      </c>
      <c r="H80" s="143" t="s">
        <v>766</v>
      </c>
      <c r="I80" s="171"/>
      <c r="J80" s="143">
        <v>810</v>
      </c>
      <c r="K80" s="143"/>
      <c r="L80" s="145"/>
      <c r="M80" s="145"/>
    </row>
    <row r="81" spans="1:13" ht="12" hidden="1" x14ac:dyDescent="0.25">
      <c r="A81" s="143" t="s">
        <v>1428</v>
      </c>
      <c r="B81" s="148"/>
      <c r="C81" s="151"/>
      <c r="D81" s="151"/>
      <c r="E81" s="148"/>
      <c r="F81" s="148"/>
      <c r="G81" s="148" t="s">
        <v>1429</v>
      </c>
      <c r="H81" s="143" t="s">
        <v>766</v>
      </c>
      <c r="I81" s="171"/>
      <c r="J81" s="143">
        <v>130</v>
      </c>
      <c r="K81" s="143"/>
      <c r="L81" s="145"/>
      <c r="M81" s="145"/>
    </row>
    <row r="82" spans="1:13" ht="48" hidden="1" x14ac:dyDescent="0.25">
      <c r="A82" s="143">
        <v>9.41</v>
      </c>
      <c r="B82" s="148"/>
      <c r="C82" s="151" t="s">
        <v>872</v>
      </c>
      <c r="D82" s="151" t="s">
        <v>1430</v>
      </c>
      <c r="E82" s="152" t="s">
        <v>1431</v>
      </c>
      <c r="F82" s="152" t="s">
        <v>1432</v>
      </c>
      <c r="G82" s="170" t="s">
        <v>1433</v>
      </c>
      <c r="H82" s="143" t="s">
        <v>766</v>
      </c>
      <c r="I82" s="171"/>
      <c r="J82" s="143"/>
      <c r="K82" s="143"/>
      <c r="L82" s="145"/>
      <c r="M82" s="145"/>
    </row>
    <row r="83" spans="1:13" ht="126" x14ac:dyDescent="0.25">
      <c r="A83" s="434" t="s">
        <v>1434</v>
      </c>
      <c r="B83" s="158"/>
      <c r="C83" s="554" t="s">
        <v>872</v>
      </c>
      <c r="D83" s="554" t="s">
        <v>1430</v>
      </c>
      <c r="E83" s="564" t="s">
        <v>1431</v>
      </c>
      <c r="F83" s="564" t="s">
        <v>1435</v>
      </c>
      <c r="G83" s="559" t="s">
        <v>2603</v>
      </c>
      <c r="H83" s="434" t="s">
        <v>766</v>
      </c>
      <c r="I83" s="556">
        <f>4.5+2.2+2.8+5.6</f>
        <v>15.1</v>
      </c>
      <c r="J83" s="434">
        <v>835</v>
      </c>
      <c r="K83" s="557">
        <f>J83*I83</f>
        <v>12608.5</v>
      </c>
      <c r="L83" s="432">
        <f>'MB G floor'!G40</f>
        <v>11.275799999999998</v>
      </c>
      <c r="M83" s="796">
        <f>J83*L83</f>
        <v>9415.2929999999978</v>
      </c>
    </row>
    <row r="84" spans="1:13" ht="48" hidden="1" x14ac:dyDescent="0.25">
      <c r="A84" s="174">
        <v>9.42</v>
      </c>
      <c r="B84" s="148"/>
      <c r="C84" s="400" t="s">
        <v>872</v>
      </c>
      <c r="D84" s="400" t="s">
        <v>1342</v>
      </c>
      <c r="E84" s="498" t="s">
        <v>1436</v>
      </c>
      <c r="F84" s="498" t="s">
        <v>1437</v>
      </c>
      <c r="G84" s="553" t="s">
        <v>1438</v>
      </c>
      <c r="H84" s="174" t="s">
        <v>530</v>
      </c>
      <c r="I84" s="360"/>
      <c r="J84" s="174"/>
      <c r="K84" s="174"/>
      <c r="L84" s="145"/>
      <c r="M84" s="145"/>
    </row>
    <row r="85" spans="1:13" ht="72" hidden="1" x14ac:dyDescent="0.25">
      <c r="A85" s="143">
        <v>9.43</v>
      </c>
      <c r="B85" s="148"/>
      <c r="C85" s="151" t="s">
        <v>872</v>
      </c>
      <c r="D85" s="151" t="s">
        <v>1342</v>
      </c>
      <c r="E85" s="152" t="s">
        <v>1436</v>
      </c>
      <c r="F85" s="152" t="s">
        <v>1439</v>
      </c>
      <c r="G85" s="170" t="s">
        <v>1440</v>
      </c>
      <c r="H85" s="143" t="s">
        <v>530</v>
      </c>
      <c r="I85" s="171"/>
      <c r="J85" s="143"/>
      <c r="K85" s="143"/>
      <c r="L85" s="145"/>
      <c r="M85" s="145"/>
    </row>
    <row r="86" spans="1:13" ht="60" hidden="1" x14ac:dyDescent="0.25">
      <c r="A86" s="143">
        <v>9.44</v>
      </c>
      <c r="B86" s="148"/>
      <c r="C86" s="151" t="s">
        <v>872</v>
      </c>
      <c r="D86" s="151" t="s">
        <v>1418</v>
      </c>
      <c r="E86" s="152" t="s">
        <v>1436</v>
      </c>
      <c r="F86" s="152" t="s">
        <v>1441</v>
      </c>
      <c r="G86" s="170" t="s">
        <v>1442</v>
      </c>
      <c r="H86" s="143" t="s">
        <v>530</v>
      </c>
      <c r="I86" s="171"/>
      <c r="J86" s="143"/>
      <c r="K86" s="143"/>
      <c r="L86" s="145"/>
      <c r="M86" s="145"/>
    </row>
    <row r="87" spans="1:13" ht="60" hidden="1" x14ac:dyDescent="0.25">
      <c r="A87" s="143">
        <v>9.4499999999999993</v>
      </c>
      <c r="B87" s="148"/>
      <c r="C87" s="151" t="s">
        <v>872</v>
      </c>
      <c r="D87" s="151" t="s">
        <v>1443</v>
      </c>
      <c r="E87" s="148" t="s">
        <v>1444</v>
      </c>
      <c r="F87" s="148" t="s">
        <v>1445</v>
      </c>
      <c r="G87" s="170" t="s">
        <v>1446</v>
      </c>
      <c r="H87" s="143" t="s">
        <v>1447</v>
      </c>
      <c r="I87" s="171"/>
      <c r="J87" s="143"/>
      <c r="K87" s="143"/>
      <c r="L87" s="145"/>
      <c r="M87" s="145"/>
    </row>
    <row r="88" spans="1:13" ht="60" hidden="1" x14ac:dyDescent="0.25">
      <c r="A88" s="143">
        <v>9.4600000000000009</v>
      </c>
      <c r="B88" s="148"/>
      <c r="C88" s="151" t="s">
        <v>1228</v>
      </c>
      <c r="D88" s="151" t="s">
        <v>1418</v>
      </c>
      <c r="E88" s="152" t="s">
        <v>1436</v>
      </c>
      <c r="F88" s="152" t="s">
        <v>1448</v>
      </c>
      <c r="G88" s="170" t="s">
        <v>1449</v>
      </c>
      <c r="H88" s="143" t="s">
        <v>530</v>
      </c>
      <c r="I88" s="171"/>
      <c r="J88" s="143"/>
      <c r="K88" s="143"/>
      <c r="L88" s="145"/>
      <c r="M88" s="145"/>
    </row>
    <row r="89" spans="1:13" ht="72" hidden="1" x14ac:dyDescent="0.25">
      <c r="A89" s="143">
        <v>9.4700000000000006</v>
      </c>
      <c r="B89" s="148"/>
      <c r="C89" s="151" t="s">
        <v>1450</v>
      </c>
      <c r="D89" s="151" t="s">
        <v>1418</v>
      </c>
      <c r="E89" s="152" t="s">
        <v>1436</v>
      </c>
      <c r="F89" s="152" t="s">
        <v>1451</v>
      </c>
      <c r="G89" s="304" t="s">
        <v>1452</v>
      </c>
      <c r="H89" s="143"/>
      <c r="I89" s="171"/>
      <c r="J89" s="143"/>
      <c r="K89" s="143"/>
      <c r="L89" s="145"/>
      <c r="M89" s="145"/>
    </row>
    <row r="90" spans="1:13" ht="72" hidden="1" x14ac:dyDescent="0.25">
      <c r="A90" s="184">
        <v>9.48</v>
      </c>
      <c r="B90" s="148"/>
      <c r="C90" s="398" t="s">
        <v>872</v>
      </c>
      <c r="D90" s="398" t="s">
        <v>1271</v>
      </c>
      <c r="E90" s="257" t="s">
        <v>1453</v>
      </c>
      <c r="F90" s="257" t="s">
        <v>204</v>
      </c>
      <c r="G90" s="257" t="s">
        <v>1454</v>
      </c>
      <c r="H90" s="184" t="s">
        <v>530</v>
      </c>
      <c r="I90" s="191"/>
      <c r="J90" s="184"/>
      <c r="K90" s="184"/>
      <c r="L90" s="145"/>
      <c r="M90" s="145"/>
    </row>
    <row r="91" spans="1:13" ht="273" x14ac:dyDescent="0.25">
      <c r="A91" s="434" t="s">
        <v>1455</v>
      </c>
      <c r="B91" s="158"/>
      <c r="C91" s="554" t="s">
        <v>872</v>
      </c>
      <c r="D91" s="554" t="s">
        <v>1271</v>
      </c>
      <c r="E91" s="555" t="s">
        <v>1453</v>
      </c>
      <c r="F91" s="555" t="s">
        <v>1456</v>
      </c>
      <c r="G91" s="555" t="s">
        <v>2604</v>
      </c>
      <c r="H91" s="434" t="s">
        <v>530</v>
      </c>
      <c r="I91" s="556">
        <v>71</v>
      </c>
      <c r="J91" s="434">
        <v>5539</v>
      </c>
      <c r="K91" s="557">
        <f>J91*I91</f>
        <v>393269</v>
      </c>
      <c r="L91" s="881">
        <f>'MB G floor'!G49</f>
        <v>72.429748000000004</v>
      </c>
      <c r="M91" s="796">
        <f>J91*L91</f>
        <v>401188.37417200004</v>
      </c>
    </row>
    <row r="92" spans="1:13" ht="36" hidden="1" x14ac:dyDescent="0.25">
      <c r="A92" s="174">
        <v>9.49</v>
      </c>
      <c r="B92" s="148"/>
      <c r="C92" s="400" t="s">
        <v>872</v>
      </c>
      <c r="D92" s="400" t="s">
        <v>1334</v>
      </c>
      <c r="E92" s="567" t="s">
        <v>1457</v>
      </c>
      <c r="F92" s="567" t="s">
        <v>1458</v>
      </c>
      <c r="G92" s="568" t="s">
        <v>1459</v>
      </c>
      <c r="H92" s="174" t="s">
        <v>530</v>
      </c>
      <c r="I92" s="360"/>
      <c r="J92" s="174"/>
      <c r="K92" s="174"/>
      <c r="L92" s="145"/>
      <c r="M92" s="145"/>
    </row>
    <row r="93" spans="1:13" ht="72" hidden="1" x14ac:dyDescent="0.25">
      <c r="A93" s="143">
        <v>9.5</v>
      </c>
      <c r="B93" s="148"/>
      <c r="C93" s="151" t="s">
        <v>872</v>
      </c>
      <c r="D93" s="151" t="s">
        <v>1334</v>
      </c>
      <c r="E93" s="152" t="s">
        <v>1460</v>
      </c>
      <c r="F93" s="152" t="s">
        <v>186</v>
      </c>
      <c r="G93" s="148" t="s">
        <v>1461</v>
      </c>
      <c r="H93" s="143" t="s">
        <v>766</v>
      </c>
      <c r="I93" s="171"/>
      <c r="J93" s="143"/>
      <c r="K93" s="143"/>
      <c r="L93" s="145"/>
      <c r="M93" s="145"/>
    </row>
    <row r="94" spans="1:13" ht="36" hidden="1" x14ac:dyDescent="0.25">
      <c r="A94" s="143">
        <v>9.51</v>
      </c>
      <c r="B94" s="148"/>
      <c r="C94" s="151" t="s">
        <v>872</v>
      </c>
      <c r="D94" s="151" t="s">
        <v>1334</v>
      </c>
      <c r="E94" s="152" t="s">
        <v>1462</v>
      </c>
      <c r="F94" s="152" t="s">
        <v>1463</v>
      </c>
      <c r="G94" s="148" t="s">
        <v>1464</v>
      </c>
      <c r="H94" s="143" t="s">
        <v>766</v>
      </c>
      <c r="I94" s="171"/>
      <c r="J94" s="143"/>
      <c r="K94" s="143"/>
      <c r="L94" s="145"/>
      <c r="M94" s="145"/>
    </row>
    <row r="95" spans="1:13" ht="24" hidden="1" x14ac:dyDescent="0.25">
      <c r="A95" s="143">
        <v>9.52</v>
      </c>
      <c r="B95" s="148"/>
      <c r="C95" s="151" t="s">
        <v>872</v>
      </c>
      <c r="D95" s="151" t="s">
        <v>1334</v>
      </c>
      <c r="E95" s="152" t="s">
        <v>1465</v>
      </c>
      <c r="F95" s="152" t="s">
        <v>1466</v>
      </c>
      <c r="G95" s="148" t="s">
        <v>1467</v>
      </c>
      <c r="H95" s="143" t="s">
        <v>766</v>
      </c>
      <c r="I95" s="171"/>
      <c r="J95" s="143"/>
      <c r="K95" s="143"/>
      <c r="L95" s="145"/>
      <c r="M95" s="145"/>
    </row>
    <row r="96" spans="1:13" ht="108" hidden="1" x14ac:dyDescent="0.25">
      <c r="A96" s="143">
        <v>9.5299999999999994</v>
      </c>
      <c r="B96" s="148"/>
      <c r="C96" s="151" t="s">
        <v>872</v>
      </c>
      <c r="D96" s="151" t="s">
        <v>1271</v>
      </c>
      <c r="E96" s="148" t="s">
        <v>1468</v>
      </c>
      <c r="F96" s="148" t="s">
        <v>1469</v>
      </c>
      <c r="G96" s="148" t="s">
        <v>1470</v>
      </c>
      <c r="H96" s="143" t="s">
        <v>530</v>
      </c>
      <c r="I96" s="171"/>
      <c r="J96" s="143"/>
      <c r="K96" s="143"/>
      <c r="L96" s="145"/>
      <c r="M96" s="145"/>
    </row>
    <row r="97" spans="1:13" ht="48" hidden="1" x14ac:dyDescent="0.25">
      <c r="A97" s="184">
        <v>9.5399999999999991</v>
      </c>
      <c r="B97" s="148"/>
      <c r="C97" s="398" t="s">
        <v>872</v>
      </c>
      <c r="D97" s="398" t="s">
        <v>1471</v>
      </c>
      <c r="E97" s="486" t="s">
        <v>1472</v>
      </c>
      <c r="F97" s="486" t="s">
        <v>1473</v>
      </c>
      <c r="G97" s="257" t="s">
        <v>1474</v>
      </c>
      <c r="H97" s="184" t="s">
        <v>530</v>
      </c>
      <c r="I97" s="191"/>
      <c r="J97" s="184"/>
      <c r="K97" s="184"/>
      <c r="L97" s="145"/>
      <c r="M97" s="145"/>
    </row>
    <row r="98" spans="1:13" ht="24" hidden="1" x14ac:dyDescent="0.25">
      <c r="A98" s="494">
        <v>9.5500000000000007</v>
      </c>
      <c r="B98" s="148"/>
      <c r="C98" s="399" t="s">
        <v>1228</v>
      </c>
      <c r="D98" s="399" t="s">
        <v>1334</v>
      </c>
      <c r="E98" s="569" t="s">
        <v>1475</v>
      </c>
      <c r="F98" s="569" t="s">
        <v>1475</v>
      </c>
      <c r="G98" s="570" t="s">
        <v>1476</v>
      </c>
      <c r="H98" s="571" t="s">
        <v>641</v>
      </c>
      <c r="I98" s="362"/>
      <c r="J98" s="494"/>
      <c r="K98" s="494"/>
      <c r="L98" s="145"/>
      <c r="M98" s="145"/>
    </row>
    <row r="99" spans="1:13" ht="126" x14ac:dyDescent="0.25">
      <c r="A99" s="434" t="s">
        <v>1477</v>
      </c>
      <c r="B99" s="158"/>
      <c r="C99" s="554" t="s">
        <v>1228</v>
      </c>
      <c r="D99" s="554" t="s">
        <v>1334</v>
      </c>
      <c r="E99" s="573" t="s">
        <v>1478</v>
      </c>
      <c r="F99" s="573" t="s">
        <v>1479</v>
      </c>
      <c r="G99" s="574" t="s">
        <v>2605</v>
      </c>
      <c r="H99" s="572" t="s">
        <v>641</v>
      </c>
      <c r="I99" s="556">
        <v>51</v>
      </c>
      <c r="J99" s="434">
        <v>810</v>
      </c>
      <c r="K99" s="557">
        <f>J99*I99</f>
        <v>41310</v>
      </c>
      <c r="L99" s="432">
        <f>'MB G floor'!G72</f>
        <v>75.760999999999996</v>
      </c>
      <c r="M99" s="796">
        <f>J99*L99</f>
        <v>61366.409999999996</v>
      </c>
    </row>
    <row r="100" spans="1:13" ht="24" hidden="1" x14ac:dyDescent="0.25">
      <c r="A100" s="174">
        <v>9.56</v>
      </c>
      <c r="B100" s="148"/>
      <c r="C100" s="400" t="s">
        <v>872</v>
      </c>
      <c r="D100" s="400" t="s">
        <v>50</v>
      </c>
      <c r="E100" s="173" t="s">
        <v>1480</v>
      </c>
      <c r="F100" s="173" t="s">
        <v>1480</v>
      </c>
      <c r="G100" s="173" t="s">
        <v>1481</v>
      </c>
      <c r="H100" s="174" t="s">
        <v>530</v>
      </c>
      <c r="I100" s="360"/>
      <c r="J100" s="174"/>
      <c r="K100" s="174"/>
      <c r="L100" s="145"/>
      <c r="M100" s="145"/>
    </row>
    <row r="101" spans="1:13" ht="48" hidden="1" x14ac:dyDescent="0.25">
      <c r="A101" s="143">
        <v>9.57</v>
      </c>
      <c r="B101" s="148"/>
      <c r="C101" s="151" t="s">
        <v>872</v>
      </c>
      <c r="D101" s="151" t="s">
        <v>1334</v>
      </c>
      <c r="E101" s="308" t="s">
        <v>1482</v>
      </c>
      <c r="F101" s="308" t="s">
        <v>1483</v>
      </c>
      <c r="G101" s="308" t="s">
        <v>1484</v>
      </c>
      <c r="H101" s="309" t="s">
        <v>1485</v>
      </c>
      <c r="I101" s="310"/>
      <c r="J101" s="311"/>
      <c r="K101" s="143"/>
      <c r="L101" s="145"/>
      <c r="M101" s="145"/>
    </row>
    <row r="102" spans="1:13" ht="48" hidden="1" x14ac:dyDescent="0.25">
      <c r="A102" s="143">
        <v>9.58</v>
      </c>
      <c r="B102" s="148"/>
      <c r="C102" s="151" t="s">
        <v>872</v>
      </c>
      <c r="D102" s="151" t="s">
        <v>1334</v>
      </c>
      <c r="E102" s="152" t="s">
        <v>1486</v>
      </c>
      <c r="F102" s="152" t="s">
        <v>1487</v>
      </c>
      <c r="G102" s="312" t="s">
        <v>1488</v>
      </c>
      <c r="H102" s="143" t="s">
        <v>641</v>
      </c>
      <c r="I102" s="171"/>
      <c r="J102" s="143"/>
      <c r="K102" s="143"/>
      <c r="L102" s="145"/>
      <c r="M102" s="145"/>
    </row>
    <row r="103" spans="1:13" ht="60" hidden="1" x14ac:dyDescent="0.25">
      <c r="A103" s="143">
        <v>9.59</v>
      </c>
      <c r="B103" s="148"/>
      <c r="C103" s="151" t="s">
        <v>872</v>
      </c>
      <c r="D103" s="151" t="s">
        <v>1271</v>
      </c>
      <c r="E103" s="152" t="s">
        <v>1489</v>
      </c>
      <c r="F103" s="152" t="s">
        <v>180</v>
      </c>
      <c r="G103" s="148" t="s">
        <v>1490</v>
      </c>
      <c r="H103" s="143" t="s">
        <v>530</v>
      </c>
      <c r="I103" s="171"/>
      <c r="J103" s="143"/>
      <c r="K103" s="143"/>
      <c r="L103" s="145"/>
      <c r="M103" s="145"/>
    </row>
    <row r="104" spans="1:13" s="153" customFormat="1" ht="96" hidden="1" x14ac:dyDescent="0.25">
      <c r="A104" s="297">
        <v>9.6</v>
      </c>
      <c r="B104" s="287"/>
      <c r="C104" s="151" t="s">
        <v>872</v>
      </c>
      <c r="D104" s="151" t="s">
        <v>1271</v>
      </c>
      <c r="E104" s="286" t="s">
        <v>1491</v>
      </c>
      <c r="F104" s="286" t="s">
        <v>191</v>
      </c>
      <c r="G104" s="287" t="s">
        <v>1492</v>
      </c>
      <c r="H104" s="284" t="s">
        <v>530</v>
      </c>
      <c r="I104" s="288"/>
      <c r="J104" s="284"/>
      <c r="K104" s="284"/>
    </row>
    <row r="105" spans="1:13" ht="72" hidden="1" x14ac:dyDescent="0.25">
      <c r="A105" s="143">
        <v>9.61</v>
      </c>
      <c r="B105" s="148"/>
      <c r="C105" s="151" t="s">
        <v>872</v>
      </c>
      <c r="D105" s="151" t="s">
        <v>1271</v>
      </c>
      <c r="E105" s="281" t="s">
        <v>1493</v>
      </c>
      <c r="F105" s="281" t="s">
        <v>197</v>
      </c>
      <c r="G105" s="148" t="s">
        <v>1494</v>
      </c>
      <c r="H105" s="143" t="s">
        <v>530</v>
      </c>
      <c r="I105" s="171"/>
      <c r="J105" s="143"/>
      <c r="K105" s="143"/>
      <c r="L105" s="145"/>
      <c r="M105" s="145"/>
    </row>
    <row r="106" spans="1:13" ht="108" hidden="1" x14ac:dyDescent="0.25">
      <c r="A106" s="143">
        <v>9.6199999999999992</v>
      </c>
      <c r="B106" s="148"/>
      <c r="C106" s="151" t="s">
        <v>872</v>
      </c>
      <c r="D106" s="151" t="s">
        <v>1271</v>
      </c>
      <c r="E106" s="148" t="s">
        <v>1495</v>
      </c>
      <c r="F106" s="148" t="s">
        <v>258</v>
      </c>
      <c r="G106" s="313" t="s">
        <v>1496</v>
      </c>
      <c r="H106" s="143" t="s">
        <v>530</v>
      </c>
      <c r="I106" s="171"/>
      <c r="J106" s="143"/>
      <c r="K106" s="143"/>
      <c r="L106" s="145" t="s">
        <v>1497</v>
      </c>
      <c r="M106" s="145"/>
    </row>
    <row r="107" spans="1:13" ht="36" hidden="1" x14ac:dyDescent="0.25">
      <c r="A107" s="143">
        <v>9.6300000000000008</v>
      </c>
      <c r="B107" s="148"/>
      <c r="C107" s="151" t="s">
        <v>872</v>
      </c>
      <c r="D107" s="151" t="s">
        <v>1271</v>
      </c>
      <c r="E107" s="152" t="s">
        <v>1498</v>
      </c>
      <c r="F107" s="152" t="s">
        <v>1499</v>
      </c>
      <c r="G107" s="170" t="s">
        <v>1500</v>
      </c>
      <c r="H107" s="143" t="s">
        <v>1447</v>
      </c>
      <c r="I107" s="171"/>
      <c r="J107" s="143"/>
      <c r="K107" s="143"/>
      <c r="L107" s="145"/>
      <c r="M107" s="145"/>
    </row>
    <row r="108" spans="1:13" ht="36" hidden="1" x14ac:dyDescent="0.25">
      <c r="A108" s="143">
        <v>9.64</v>
      </c>
      <c r="B108" s="148"/>
      <c r="C108" s="151" t="s">
        <v>872</v>
      </c>
      <c r="D108" s="151" t="s">
        <v>1271</v>
      </c>
      <c r="E108" s="152" t="s">
        <v>1498</v>
      </c>
      <c r="F108" s="152" t="s">
        <v>1501</v>
      </c>
      <c r="G108" s="170" t="s">
        <v>1502</v>
      </c>
      <c r="H108" s="143" t="s">
        <v>1447</v>
      </c>
      <c r="I108" s="171"/>
      <c r="J108" s="143"/>
      <c r="K108" s="143"/>
      <c r="L108" s="145"/>
      <c r="M108" s="145"/>
    </row>
    <row r="109" spans="1:13" ht="120" hidden="1" x14ac:dyDescent="0.25">
      <c r="A109" s="143">
        <v>9.65</v>
      </c>
      <c r="B109" s="148"/>
      <c r="C109" s="151" t="s">
        <v>872</v>
      </c>
      <c r="D109" s="151" t="s">
        <v>1271</v>
      </c>
      <c r="E109" s="152" t="s">
        <v>1503</v>
      </c>
      <c r="F109" s="152" t="s">
        <v>1504</v>
      </c>
      <c r="G109" s="148" t="s">
        <v>1505</v>
      </c>
      <c r="H109" s="143" t="s">
        <v>530</v>
      </c>
      <c r="I109" s="171"/>
      <c r="J109" s="143"/>
      <c r="K109" s="143"/>
      <c r="L109" s="145"/>
      <c r="M109" s="145"/>
    </row>
    <row r="110" spans="1:13" ht="60" hidden="1" x14ac:dyDescent="0.25">
      <c r="A110" s="143">
        <v>9.66</v>
      </c>
      <c r="B110" s="148"/>
      <c r="C110" s="151" t="s">
        <v>872</v>
      </c>
      <c r="D110" s="151" t="s">
        <v>1271</v>
      </c>
      <c r="E110" s="152" t="s">
        <v>1506</v>
      </c>
      <c r="F110" s="152" t="s">
        <v>1507</v>
      </c>
      <c r="G110" s="148" t="s">
        <v>1508</v>
      </c>
      <c r="H110" s="143" t="s">
        <v>530</v>
      </c>
      <c r="I110" s="171"/>
      <c r="J110" s="143"/>
      <c r="K110" s="143"/>
      <c r="L110" s="145"/>
      <c r="M110" s="145"/>
    </row>
    <row r="111" spans="1:13" ht="24" hidden="1" x14ac:dyDescent="0.25">
      <c r="A111" s="143">
        <v>9.67</v>
      </c>
      <c r="B111" s="148"/>
      <c r="C111" s="151" t="s">
        <v>1228</v>
      </c>
      <c r="D111" s="151" t="s">
        <v>1271</v>
      </c>
      <c r="E111" s="281" t="s">
        <v>1509</v>
      </c>
      <c r="F111" s="281" t="s">
        <v>1509</v>
      </c>
      <c r="G111" s="306" t="s">
        <v>1510</v>
      </c>
      <c r="H111" s="307" t="s">
        <v>530</v>
      </c>
      <c r="I111" s="171"/>
      <c r="J111" s="143"/>
      <c r="K111" s="143"/>
      <c r="L111" s="145"/>
      <c r="M111" s="145"/>
    </row>
    <row r="112" spans="1:13" ht="47.25" hidden="1" customHeight="1" x14ac:dyDescent="0.25">
      <c r="A112" s="143">
        <v>9.68</v>
      </c>
      <c r="B112" s="148"/>
      <c r="C112" s="151" t="s">
        <v>872</v>
      </c>
      <c r="D112" s="151" t="s">
        <v>1271</v>
      </c>
      <c r="E112" s="152" t="s">
        <v>1511</v>
      </c>
      <c r="F112" s="152" t="s">
        <v>1512</v>
      </c>
      <c r="G112" s="170" t="s">
        <v>1513</v>
      </c>
      <c r="H112" s="143" t="s">
        <v>530</v>
      </c>
      <c r="I112" s="171"/>
      <c r="J112" s="143"/>
      <c r="K112" s="143"/>
      <c r="L112" s="145"/>
      <c r="M112" s="145"/>
    </row>
    <row r="113" spans="1:13" ht="36" hidden="1" x14ac:dyDescent="0.25">
      <c r="A113" s="143">
        <v>9.69</v>
      </c>
      <c r="B113" s="148"/>
      <c r="C113" s="151" t="s">
        <v>872</v>
      </c>
      <c r="D113" s="151" t="s">
        <v>1418</v>
      </c>
      <c r="E113" s="305" t="s">
        <v>1514</v>
      </c>
      <c r="F113" s="305" t="s">
        <v>1515</v>
      </c>
      <c r="G113" s="148" t="s">
        <v>1516</v>
      </c>
      <c r="H113" s="143" t="s">
        <v>530</v>
      </c>
      <c r="I113" s="171"/>
      <c r="J113" s="143"/>
      <c r="K113" s="143"/>
      <c r="L113" s="145"/>
      <c r="M113" s="145"/>
    </row>
    <row r="114" spans="1:13" ht="60" hidden="1" x14ac:dyDescent="0.25">
      <c r="A114" s="143">
        <v>9.6999999999999993</v>
      </c>
      <c r="B114" s="148"/>
      <c r="C114" s="151" t="s">
        <v>872</v>
      </c>
      <c r="D114" s="151" t="s">
        <v>1517</v>
      </c>
      <c r="E114" s="152" t="s">
        <v>1518</v>
      </c>
      <c r="F114" s="152" t="s">
        <v>1519</v>
      </c>
      <c r="G114" s="148" t="s">
        <v>1520</v>
      </c>
      <c r="H114" s="143" t="s">
        <v>530</v>
      </c>
      <c r="I114" s="171"/>
      <c r="J114" s="143"/>
      <c r="K114" s="143"/>
      <c r="L114" s="145"/>
      <c r="M114" s="145"/>
    </row>
    <row r="115" spans="1:13" ht="96" hidden="1" x14ac:dyDescent="0.25">
      <c r="A115" s="143">
        <v>9.7100000000000009</v>
      </c>
      <c r="B115" s="148"/>
      <c r="C115" s="151" t="s">
        <v>872</v>
      </c>
      <c r="D115" s="151" t="s">
        <v>1271</v>
      </c>
      <c r="E115" s="152" t="s">
        <v>1521</v>
      </c>
      <c r="F115" s="152" t="s">
        <v>1522</v>
      </c>
      <c r="G115" s="148" t="s">
        <v>1523</v>
      </c>
      <c r="H115" s="143" t="s">
        <v>530</v>
      </c>
      <c r="I115" s="171"/>
      <c r="J115" s="143"/>
      <c r="K115" s="143"/>
      <c r="L115" s="145"/>
      <c r="M115" s="145"/>
    </row>
    <row r="116" spans="1:13" ht="24" hidden="1" x14ac:dyDescent="0.25">
      <c r="A116" s="143">
        <v>9.7200000000000006</v>
      </c>
      <c r="B116" s="148"/>
      <c r="C116" s="151" t="s">
        <v>872</v>
      </c>
      <c r="D116" s="151" t="s">
        <v>1271</v>
      </c>
      <c r="E116" s="152" t="s">
        <v>1524</v>
      </c>
      <c r="F116" s="152" t="s">
        <v>212</v>
      </c>
      <c r="G116" s="148" t="s">
        <v>1525</v>
      </c>
      <c r="H116" s="143" t="s">
        <v>530</v>
      </c>
      <c r="I116" s="171"/>
      <c r="J116" s="143"/>
      <c r="K116" s="143"/>
      <c r="L116" s="145"/>
      <c r="M116" s="145"/>
    </row>
    <row r="117" spans="1:13" ht="48" hidden="1" x14ac:dyDescent="0.25">
      <c r="A117" s="143"/>
      <c r="B117" s="148"/>
      <c r="C117" s="151"/>
      <c r="D117" s="151"/>
      <c r="E117" s="148"/>
      <c r="F117" s="148"/>
      <c r="G117" s="148" t="s">
        <v>1526</v>
      </c>
      <c r="H117" s="143"/>
      <c r="I117" s="171"/>
      <c r="J117" s="143"/>
      <c r="K117" s="143"/>
      <c r="L117" s="145"/>
      <c r="M117" s="145"/>
    </row>
    <row r="118" spans="1:13" ht="60" hidden="1" x14ac:dyDescent="0.25">
      <c r="A118" s="143"/>
      <c r="B118" s="148"/>
      <c r="C118" s="151"/>
      <c r="D118" s="151"/>
      <c r="E118" s="148"/>
      <c r="F118" s="148"/>
      <c r="G118" s="148" t="s">
        <v>1527</v>
      </c>
      <c r="H118" s="143"/>
      <c r="I118" s="171"/>
      <c r="J118" s="143"/>
      <c r="K118" s="143"/>
      <c r="L118" s="145"/>
      <c r="M118" s="145"/>
    </row>
    <row r="119" spans="1:13" ht="60" hidden="1" x14ac:dyDescent="0.25">
      <c r="A119" s="143">
        <v>9.73</v>
      </c>
      <c r="B119" s="148"/>
      <c r="C119" s="151" t="s">
        <v>872</v>
      </c>
      <c r="D119" s="151" t="s">
        <v>1271</v>
      </c>
      <c r="E119" s="148" t="s">
        <v>1528</v>
      </c>
      <c r="F119" s="148" t="s">
        <v>1529</v>
      </c>
      <c r="G119" s="148" t="s">
        <v>1530</v>
      </c>
      <c r="H119" s="143" t="s">
        <v>530</v>
      </c>
      <c r="I119" s="171"/>
      <c r="J119" s="143"/>
      <c r="K119" s="143"/>
      <c r="L119" s="145"/>
      <c r="M119" s="145"/>
    </row>
    <row r="120" spans="1:13" ht="48" hidden="1" x14ac:dyDescent="0.25">
      <c r="A120" s="143">
        <v>9.74</v>
      </c>
      <c r="B120" s="148"/>
      <c r="C120" s="151" t="s">
        <v>872</v>
      </c>
      <c r="D120" s="151" t="s">
        <v>1271</v>
      </c>
      <c r="E120" s="152" t="s">
        <v>1531</v>
      </c>
      <c r="F120" s="152" t="s">
        <v>1532</v>
      </c>
      <c r="G120" s="148" t="s">
        <v>1533</v>
      </c>
      <c r="H120" s="143" t="s">
        <v>530</v>
      </c>
      <c r="I120" s="171"/>
      <c r="J120" s="143"/>
      <c r="K120" s="143"/>
      <c r="L120" s="145"/>
      <c r="M120" s="145"/>
    </row>
    <row r="121" spans="1:13" ht="24" hidden="1" x14ac:dyDescent="0.25">
      <c r="A121" s="184">
        <v>9.75</v>
      </c>
      <c r="B121" s="148"/>
      <c r="C121" s="398" t="s">
        <v>872</v>
      </c>
      <c r="D121" s="398" t="s">
        <v>1271</v>
      </c>
      <c r="E121" s="398" t="s">
        <v>1534</v>
      </c>
      <c r="F121" s="486" t="s">
        <v>1535</v>
      </c>
      <c r="G121" s="575" t="s">
        <v>1536</v>
      </c>
      <c r="H121" s="184" t="s">
        <v>530</v>
      </c>
      <c r="I121" s="191"/>
      <c r="J121" s="184"/>
      <c r="K121" s="184"/>
      <c r="L121" s="145"/>
      <c r="M121" s="145"/>
    </row>
    <row r="122" spans="1:13" ht="210" x14ac:dyDescent="0.25">
      <c r="A122" s="434">
        <v>9.76</v>
      </c>
      <c r="B122" s="158"/>
      <c r="C122" s="554" t="s">
        <v>872</v>
      </c>
      <c r="D122" s="554" t="s">
        <v>1271</v>
      </c>
      <c r="E122" s="554" t="s">
        <v>1537</v>
      </c>
      <c r="F122" s="576" t="s">
        <v>1538</v>
      </c>
      <c r="G122" s="577" t="s">
        <v>2606</v>
      </c>
      <c r="H122" s="434" t="s">
        <v>530</v>
      </c>
      <c r="I122" s="556">
        <f>I76+I91</f>
        <v>122</v>
      </c>
      <c r="J122" s="434">
        <v>807</v>
      </c>
      <c r="K122" s="557">
        <f>J122*I122</f>
        <v>98454</v>
      </c>
      <c r="L122" s="432">
        <f>'MB G floor'!G81</f>
        <v>159.773368</v>
      </c>
      <c r="M122" s="796">
        <f>J122*L122</f>
        <v>128937.107976</v>
      </c>
    </row>
    <row r="123" spans="1:13" x14ac:dyDescent="0.25">
      <c r="A123" s="434"/>
      <c r="B123" s="148"/>
      <c r="C123" s="554"/>
      <c r="D123" s="554"/>
      <c r="E123" s="564"/>
      <c r="F123" s="564"/>
      <c r="G123" s="559"/>
      <c r="H123" s="434"/>
      <c r="I123" s="556"/>
      <c r="J123" s="434"/>
      <c r="K123" s="434"/>
      <c r="L123" s="435"/>
      <c r="M123" s="435"/>
    </row>
    <row r="124" spans="1:13" x14ac:dyDescent="0.25">
      <c r="A124" s="434"/>
      <c r="B124" s="150"/>
      <c r="C124" s="559"/>
      <c r="D124" s="559"/>
      <c r="E124" s="559"/>
      <c r="F124" s="559"/>
      <c r="G124" s="559" t="s">
        <v>1539</v>
      </c>
      <c r="H124" s="434"/>
      <c r="I124" s="556"/>
      <c r="J124" s="434"/>
      <c r="K124" s="434">
        <f>SUBTOTAL(9,K43:K123)</f>
        <v>1098267.5</v>
      </c>
      <c r="L124" s="435"/>
      <c r="M124" s="801">
        <f>SUBTOTAL(9,M43:M123)</f>
        <v>1059036.7983950002</v>
      </c>
    </row>
  </sheetData>
  <autoFilter ref="A2:L122" xr:uid="{B2C9A30A-1435-4661-8875-14DBA116C58E}">
    <filterColumn colId="8">
      <colorFilter dxfId="3"/>
    </filterColumn>
  </autoFilter>
  <pageMargins left="0.70866141732283505" right="0.70866141732283505" top="0.74803149606299202" bottom="0.74803149606299202" header="0.31496062992126" footer="0.31496062992126"/>
  <pageSetup paperSize="9" scale="55" orientation="landscape" r:id="rId1"/>
  <headerFoot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68A99-B5D0-490B-9E45-C3D6C2A680B3}">
  <sheetPr>
    <tabColor rgb="FF00B050"/>
  </sheetPr>
  <dimension ref="A1:I82"/>
  <sheetViews>
    <sheetView topLeftCell="A64" zoomScaleNormal="100" workbookViewId="0">
      <selection activeCell="I11" sqref="I11"/>
    </sheetView>
  </sheetViews>
  <sheetFormatPr defaultColWidth="8.85546875" defaultRowHeight="12.75" x14ac:dyDescent="0.2"/>
  <cols>
    <col min="1" max="1" width="13.42578125" style="383" customWidth="1"/>
    <col min="2" max="2" width="39.85546875" style="384" customWidth="1"/>
    <col min="3" max="3" width="9" style="384" customWidth="1"/>
    <col min="4" max="4" width="7.85546875" style="384" customWidth="1"/>
    <col min="5" max="5" width="11.7109375" style="384" bestFit="1" customWidth="1"/>
    <col min="6" max="6" width="9.28515625" style="384" bestFit="1" customWidth="1"/>
    <col min="7" max="7" width="16.42578125" style="384" customWidth="1"/>
    <col min="8" max="9" width="14.85546875" style="365" bestFit="1" customWidth="1"/>
    <col min="10" max="16384" width="8.85546875" style="365"/>
  </cols>
  <sheetData>
    <row r="1" spans="1:7" x14ac:dyDescent="0.2">
      <c r="A1" s="1234" t="s">
        <v>2409</v>
      </c>
      <c r="B1" s="1234"/>
      <c r="C1" s="1234"/>
      <c r="D1" s="1234"/>
      <c r="E1" s="1234"/>
      <c r="F1" s="1234"/>
      <c r="G1" s="1234"/>
    </row>
    <row r="2" spans="1:7" x14ac:dyDescent="0.2">
      <c r="A2" s="366" t="s">
        <v>2398</v>
      </c>
      <c r="B2" s="367" t="s">
        <v>2399</v>
      </c>
      <c r="C2" s="366" t="s">
        <v>2400</v>
      </c>
      <c r="D2" s="366" t="s">
        <v>1860</v>
      </c>
      <c r="E2" s="366" t="s">
        <v>2401</v>
      </c>
      <c r="F2" s="366" t="s">
        <v>2402</v>
      </c>
      <c r="G2" s="366" t="s">
        <v>2403</v>
      </c>
    </row>
    <row r="3" spans="1:7" x14ac:dyDescent="0.2">
      <c r="A3" s="367" t="s">
        <v>2404</v>
      </c>
      <c r="B3" s="368" t="s">
        <v>2405</v>
      </c>
      <c r="C3" s="369" t="s">
        <v>2384</v>
      </c>
      <c r="D3" s="370"/>
      <c r="E3" s="370"/>
      <c r="F3" s="370"/>
      <c r="G3" s="371"/>
    </row>
    <row r="4" spans="1:7" x14ac:dyDescent="0.2">
      <c r="A4" s="338" t="s">
        <v>1345</v>
      </c>
      <c r="B4" s="581" t="s">
        <v>1347</v>
      </c>
      <c r="C4" s="369"/>
      <c r="D4" s="372"/>
      <c r="E4" s="372"/>
      <c r="F4" s="372"/>
      <c r="G4" s="372"/>
    </row>
    <row r="5" spans="1:7" x14ac:dyDescent="0.2">
      <c r="A5" s="367"/>
      <c r="B5" s="373" t="s">
        <v>2480</v>
      </c>
      <c r="C5" s="369" t="s">
        <v>766</v>
      </c>
      <c r="D5" s="372">
        <v>10</v>
      </c>
      <c r="E5" s="372">
        <v>1</v>
      </c>
      <c r="F5" s="372"/>
      <c r="G5" s="372">
        <f>E5*D5</f>
        <v>10</v>
      </c>
    </row>
    <row r="6" spans="1:7" x14ac:dyDescent="0.2">
      <c r="A6" s="367"/>
      <c r="B6" s="373" t="s">
        <v>2481</v>
      </c>
      <c r="C6" s="369" t="s">
        <v>766</v>
      </c>
      <c r="D6" s="372">
        <v>8</v>
      </c>
      <c r="E6" s="372">
        <v>0.95</v>
      </c>
      <c r="F6" s="372"/>
      <c r="G6" s="372">
        <f>E6*D6</f>
        <v>7.6</v>
      </c>
    </row>
    <row r="7" spans="1:7" x14ac:dyDescent="0.2">
      <c r="A7" s="367"/>
      <c r="B7" s="373"/>
      <c r="C7" s="369"/>
      <c r="D7" s="372"/>
      <c r="E7" s="372"/>
      <c r="F7" s="372"/>
      <c r="G7" s="372"/>
    </row>
    <row r="8" spans="1:7" x14ac:dyDescent="0.2">
      <c r="A8" s="367"/>
      <c r="B8" s="367" t="s">
        <v>2395</v>
      </c>
      <c r="C8" s="377" t="s">
        <v>766</v>
      </c>
      <c r="D8" s="372"/>
      <c r="E8" s="372"/>
      <c r="F8" s="372"/>
      <c r="G8" s="371">
        <f>SUM(G5:G6)</f>
        <v>17.600000000000001</v>
      </c>
    </row>
    <row r="9" spans="1:7" x14ac:dyDescent="0.2">
      <c r="A9" s="367"/>
      <c r="B9" s="373"/>
      <c r="C9" s="369"/>
      <c r="D9" s="372"/>
      <c r="E9" s="372"/>
      <c r="F9" s="372"/>
      <c r="G9" s="372"/>
    </row>
    <row r="10" spans="1:7" x14ac:dyDescent="0.2">
      <c r="A10" s="363" t="s">
        <v>1381</v>
      </c>
      <c r="B10" s="408" t="s">
        <v>1382</v>
      </c>
      <c r="C10" s="369"/>
      <c r="D10" s="372"/>
      <c r="E10" s="372"/>
      <c r="F10" s="372"/>
      <c r="G10" s="372"/>
    </row>
    <row r="11" spans="1:7" x14ac:dyDescent="0.2">
      <c r="A11" s="367"/>
      <c r="B11" s="373" t="s">
        <v>2493</v>
      </c>
      <c r="C11" s="369" t="s">
        <v>2573</v>
      </c>
      <c r="D11" s="372">
        <v>1</v>
      </c>
      <c r="E11" s="372">
        <v>4.7</v>
      </c>
      <c r="F11" s="372">
        <v>8.6</v>
      </c>
      <c r="G11" s="370">
        <f>E11*F11*D11</f>
        <v>40.42</v>
      </c>
    </row>
    <row r="12" spans="1:7" x14ac:dyDescent="0.2">
      <c r="A12" s="367"/>
      <c r="B12" s="373" t="s">
        <v>2483</v>
      </c>
      <c r="C12" s="369" t="s">
        <v>2573</v>
      </c>
      <c r="D12" s="372">
        <v>1</v>
      </c>
      <c r="E12" s="372">
        <v>2.2090000000000001</v>
      </c>
      <c r="F12" s="372">
        <v>3.33</v>
      </c>
      <c r="G12" s="370">
        <f>E12*F12*D12</f>
        <v>7.3559700000000001</v>
      </c>
    </row>
    <row r="13" spans="1:7" s="517" customFormat="1" x14ac:dyDescent="0.2">
      <c r="A13" s="545"/>
      <c r="B13" s="393" t="s">
        <v>2443</v>
      </c>
      <c r="C13" s="394" t="s">
        <v>2573</v>
      </c>
      <c r="D13" s="378">
        <v>-1</v>
      </c>
      <c r="E13" s="378">
        <v>1.085</v>
      </c>
      <c r="F13" s="378">
        <v>2.0310000000000001</v>
      </c>
      <c r="G13" s="395">
        <f>E13*F13*D13</f>
        <v>-2.2036350000000002</v>
      </c>
    </row>
    <row r="14" spans="1:7" x14ac:dyDescent="0.2">
      <c r="A14" s="367"/>
      <c r="B14" s="373" t="s">
        <v>2484</v>
      </c>
      <c r="C14" s="369" t="s">
        <v>2573</v>
      </c>
      <c r="D14" s="372">
        <v>1</v>
      </c>
      <c r="E14" s="372">
        <v>4.0289999999999999</v>
      </c>
      <c r="F14" s="372">
        <v>4.2569999999999997</v>
      </c>
      <c r="G14" s="370">
        <f>E14*F14*D14</f>
        <v>17.151453</v>
      </c>
    </row>
    <row r="15" spans="1:7" x14ac:dyDescent="0.2">
      <c r="A15" s="367"/>
      <c r="B15" s="373" t="s">
        <v>2485</v>
      </c>
      <c r="C15" s="369" t="s">
        <v>2573</v>
      </c>
      <c r="D15" s="372">
        <v>1</v>
      </c>
      <c r="E15" s="372">
        <v>2.2799999999999998</v>
      </c>
      <c r="F15" s="372">
        <v>4.2569999999999997</v>
      </c>
      <c r="G15" s="370">
        <f>E15*F15*D15</f>
        <v>9.7059599999999993</v>
      </c>
    </row>
    <row r="16" spans="1:7" x14ac:dyDescent="0.2">
      <c r="A16" s="367"/>
      <c r="B16" s="373"/>
      <c r="C16" s="369"/>
      <c r="D16" s="372"/>
      <c r="E16" s="372"/>
      <c r="F16" s="372"/>
      <c r="G16" s="370"/>
    </row>
    <row r="17" spans="1:7" x14ac:dyDescent="0.2">
      <c r="A17" s="367"/>
      <c r="B17" s="367" t="s">
        <v>2395</v>
      </c>
      <c r="C17" s="377" t="s">
        <v>2573</v>
      </c>
      <c r="D17" s="372"/>
      <c r="E17" s="372"/>
      <c r="F17" s="372"/>
      <c r="G17" s="371">
        <f>SUM(G11:G15)</f>
        <v>72.429748000000004</v>
      </c>
    </row>
    <row r="18" spans="1:7" x14ac:dyDescent="0.2">
      <c r="A18" s="367"/>
      <c r="B18" s="373"/>
      <c r="C18" s="369"/>
      <c r="D18" s="372"/>
      <c r="E18" s="372"/>
      <c r="F18" s="372"/>
      <c r="G18" s="372"/>
    </row>
    <row r="19" spans="1:7" x14ac:dyDescent="0.2">
      <c r="A19" s="363" t="s">
        <v>1383</v>
      </c>
      <c r="B19" s="408" t="s">
        <v>1384</v>
      </c>
      <c r="C19" s="369"/>
      <c r="D19" s="372"/>
      <c r="E19" s="372"/>
      <c r="F19" s="372"/>
      <c r="G19" s="372"/>
    </row>
    <row r="20" spans="1:7" x14ac:dyDescent="0.2">
      <c r="A20" s="381"/>
      <c r="B20" s="373" t="s">
        <v>2442</v>
      </c>
      <c r="C20" s="369" t="s">
        <v>2573</v>
      </c>
      <c r="D20" s="372">
        <v>1</v>
      </c>
      <c r="E20" s="372">
        <v>4.7</v>
      </c>
      <c r="F20" s="372">
        <v>11.478999999999999</v>
      </c>
      <c r="G20" s="372">
        <f>E20*F20*D20</f>
        <v>53.951299999999996</v>
      </c>
    </row>
    <row r="21" spans="1:7" x14ac:dyDescent="0.2">
      <c r="A21" s="381"/>
      <c r="B21" s="373" t="s">
        <v>2444</v>
      </c>
      <c r="C21" s="369" t="s">
        <v>2573</v>
      </c>
      <c r="D21" s="372">
        <v>1</v>
      </c>
      <c r="E21" s="372">
        <v>8.5139999999999993</v>
      </c>
      <c r="F21" s="372">
        <v>8.2750000000000004</v>
      </c>
      <c r="G21" s="370">
        <f>E21*F21*D21</f>
        <v>70.45335</v>
      </c>
    </row>
    <row r="22" spans="1:7" x14ac:dyDescent="0.2">
      <c r="A22" s="381"/>
      <c r="B22" s="373" t="s">
        <v>2445</v>
      </c>
      <c r="C22" s="369" t="s">
        <v>2573</v>
      </c>
      <c r="D22" s="372">
        <v>1</v>
      </c>
      <c r="E22" s="372">
        <v>4.9130000000000003</v>
      </c>
      <c r="F22" s="372">
        <v>2.0310000000000001</v>
      </c>
      <c r="G22" s="370">
        <f>E22*F22*D22</f>
        <v>9.9783030000000004</v>
      </c>
    </row>
    <row r="23" spans="1:7" x14ac:dyDescent="0.2">
      <c r="A23" s="367"/>
      <c r="B23" s="373" t="s">
        <v>2486</v>
      </c>
      <c r="C23" s="369"/>
      <c r="D23" s="372"/>
      <c r="E23" s="372"/>
      <c r="F23" s="372"/>
      <c r="G23" s="372">
        <v>-72.34</v>
      </c>
    </row>
    <row r="24" spans="1:7" x14ac:dyDescent="0.2">
      <c r="A24" s="367"/>
      <c r="B24" s="373"/>
      <c r="C24" s="369"/>
      <c r="D24" s="372"/>
      <c r="E24" s="372"/>
      <c r="F24" s="372"/>
      <c r="G24" s="372"/>
    </row>
    <row r="25" spans="1:7" x14ac:dyDescent="0.2">
      <c r="A25" s="367"/>
      <c r="B25" s="367" t="s">
        <v>2395</v>
      </c>
      <c r="C25" s="377" t="s">
        <v>2573</v>
      </c>
      <c r="D25" s="372"/>
      <c r="E25" s="372"/>
      <c r="F25" s="372"/>
      <c r="G25" s="371">
        <f>SUM(G20:G24)</f>
        <v>62.042953000000011</v>
      </c>
    </row>
    <row r="26" spans="1:7" x14ac:dyDescent="0.2">
      <c r="A26" s="389"/>
      <c r="B26" s="389"/>
      <c r="C26" s="377"/>
      <c r="D26" s="372"/>
      <c r="E26" s="372"/>
      <c r="F26" s="372"/>
      <c r="G26" s="372"/>
    </row>
    <row r="27" spans="1:7" ht="24" x14ac:dyDescent="0.2">
      <c r="A27" s="363" t="s">
        <v>1417</v>
      </c>
      <c r="B27" s="408" t="s">
        <v>2608</v>
      </c>
      <c r="C27" s="369"/>
      <c r="D27" s="372"/>
      <c r="E27" s="372"/>
      <c r="F27" s="372"/>
      <c r="G27" s="372"/>
    </row>
    <row r="28" spans="1:7" x14ac:dyDescent="0.2">
      <c r="A28" s="381"/>
      <c r="B28" s="373" t="s">
        <v>2437</v>
      </c>
      <c r="C28" s="369" t="s">
        <v>766</v>
      </c>
      <c r="D28" s="372">
        <v>1</v>
      </c>
      <c r="E28" s="372">
        <v>10.438000000000001</v>
      </c>
      <c r="F28" s="372">
        <v>0</v>
      </c>
      <c r="G28" s="370">
        <f>E28*D28</f>
        <v>10.438000000000001</v>
      </c>
    </row>
    <row r="29" spans="1:7" x14ac:dyDescent="0.2">
      <c r="A29" s="381"/>
      <c r="B29" s="373" t="s">
        <v>2438</v>
      </c>
      <c r="C29" s="369" t="s">
        <v>766</v>
      </c>
      <c r="D29" s="372">
        <v>1</v>
      </c>
      <c r="E29" s="372">
        <v>7</v>
      </c>
      <c r="F29" s="372">
        <v>0</v>
      </c>
      <c r="G29" s="370">
        <f>E29*D29</f>
        <v>7</v>
      </c>
    </row>
    <row r="30" spans="1:7" x14ac:dyDescent="0.2">
      <c r="A30" s="381"/>
      <c r="B30" s="373" t="s">
        <v>2439</v>
      </c>
      <c r="C30" s="369" t="s">
        <v>766</v>
      </c>
      <c r="D30" s="372">
        <v>2</v>
      </c>
      <c r="E30" s="372">
        <v>2.4750000000000001</v>
      </c>
      <c r="F30" s="372">
        <v>0</v>
      </c>
      <c r="G30" s="370">
        <f>E30*D30</f>
        <v>4.95</v>
      </c>
    </row>
    <row r="31" spans="1:7" x14ac:dyDescent="0.2">
      <c r="A31" s="381"/>
      <c r="B31" s="373"/>
      <c r="C31" s="369"/>
      <c r="D31" s="372"/>
      <c r="E31" s="372"/>
      <c r="F31" s="372"/>
      <c r="G31" s="370"/>
    </row>
    <row r="32" spans="1:7" x14ac:dyDescent="0.2">
      <c r="A32" s="367"/>
      <c r="B32" s="367" t="s">
        <v>2395</v>
      </c>
      <c r="C32" s="377" t="s">
        <v>766</v>
      </c>
      <c r="D32" s="372"/>
      <c r="E32" s="372"/>
      <c r="F32" s="372"/>
      <c r="G32" s="371">
        <f>SUM(G28:G30)</f>
        <v>22.388000000000002</v>
      </c>
    </row>
    <row r="33" spans="1:7" ht="22.5" x14ac:dyDescent="0.2">
      <c r="A33" s="389"/>
      <c r="B33" s="546"/>
      <c r="C33" s="369"/>
      <c r="D33" s="372"/>
      <c r="E33" s="372"/>
      <c r="F33" s="372"/>
      <c r="G33" s="372"/>
    </row>
    <row r="34" spans="1:7" ht="24" x14ac:dyDescent="0.2">
      <c r="A34" s="338" t="s">
        <v>1434</v>
      </c>
      <c r="B34" s="408" t="s">
        <v>2487</v>
      </c>
      <c r="C34" s="369"/>
      <c r="D34" s="372"/>
      <c r="E34" s="372"/>
      <c r="F34" s="372"/>
      <c r="G34" s="372"/>
    </row>
    <row r="35" spans="1:7" x14ac:dyDescent="0.2">
      <c r="A35" s="381"/>
      <c r="B35" s="373" t="s">
        <v>2488</v>
      </c>
      <c r="C35" s="369" t="s">
        <v>766</v>
      </c>
      <c r="D35" s="372">
        <v>2</v>
      </c>
      <c r="E35" s="372">
        <v>5.5490000000000004</v>
      </c>
      <c r="F35" s="372">
        <v>0.3</v>
      </c>
      <c r="G35" s="370">
        <f>E35*F35*D35</f>
        <v>3.3294000000000001</v>
      </c>
    </row>
    <row r="36" spans="1:7" x14ac:dyDescent="0.2">
      <c r="A36" s="381"/>
      <c r="B36" s="373" t="s">
        <v>2489</v>
      </c>
      <c r="C36" s="369" t="s">
        <v>766</v>
      </c>
      <c r="D36" s="372">
        <v>2</v>
      </c>
      <c r="E36" s="372">
        <v>2.66</v>
      </c>
      <c r="F36" s="372">
        <v>0.3</v>
      </c>
      <c r="G36" s="370">
        <f>E36*F36*D36</f>
        <v>1.5960000000000001</v>
      </c>
    </row>
    <row r="37" spans="1:7" x14ac:dyDescent="0.2">
      <c r="A37" s="381"/>
      <c r="B37" s="373" t="s">
        <v>2490</v>
      </c>
      <c r="C37" s="369" t="s">
        <v>766</v>
      </c>
      <c r="D37" s="372">
        <v>2</v>
      </c>
      <c r="E37" s="372">
        <v>6.3090000000000002</v>
      </c>
      <c r="F37" s="372">
        <v>0.3</v>
      </c>
      <c r="G37" s="370">
        <f>E37*F37*D37</f>
        <v>3.7854000000000001</v>
      </c>
    </row>
    <row r="38" spans="1:7" x14ac:dyDescent="0.2">
      <c r="A38" s="381"/>
      <c r="B38" s="373" t="s">
        <v>2491</v>
      </c>
      <c r="C38" s="369" t="s">
        <v>766</v>
      </c>
      <c r="D38" s="372">
        <v>2</v>
      </c>
      <c r="E38" s="372">
        <v>4.2750000000000004</v>
      </c>
      <c r="F38" s="372">
        <v>0.3</v>
      </c>
      <c r="G38" s="370">
        <f>E38*F38*D38</f>
        <v>2.5649999999999999</v>
      </c>
    </row>
    <row r="39" spans="1:7" x14ac:dyDescent="0.2">
      <c r="A39" s="381"/>
      <c r="B39" s="373"/>
      <c r="C39" s="369"/>
      <c r="D39" s="372"/>
      <c r="E39" s="372"/>
      <c r="F39" s="372"/>
      <c r="G39" s="370"/>
    </row>
    <row r="40" spans="1:7" x14ac:dyDescent="0.2">
      <c r="A40" s="367"/>
      <c r="B40" s="367" t="s">
        <v>2395</v>
      </c>
      <c r="C40" s="377" t="s">
        <v>766</v>
      </c>
      <c r="D40" s="372"/>
      <c r="E40" s="372"/>
      <c r="F40" s="372"/>
      <c r="G40" s="371">
        <f>SUM(G35:G38)</f>
        <v>11.275799999999998</v>
      </c>
    </row>
    <row r="41" spans="1:7" ht="22.5" x14ac:dyDescent="0.2">
      <c r="A41" s="389"/>
      <c r="B41" s="546"/>
      <c r="C41" s="369"/>
      <c r="D41" s="372"/>
      <c r="E41" s="372"/>
      <c r="F41" s="372"/>
      <c r="G41" s="372"/>
    </row>
    <row r="42" spans="1:7" ht="24" x14ac:dyDescent="0.2">
      <c r="A42" s="338" t="s">
        <v>1455</v>
      </c>
      <c r="B42" s="408" t="s">
        <v>1456</v>
      </c>
      <c r="C42" s="369"/>
      <c r="D42" s="372"/>
      <c r="E42" s="372"/>
      <c r="F42" s="372"/>
      <c r="G42" s="372"/>
    </row>
    <row r="43" spans="1:7" x14ac:dyDescent="0.2">
      <c r="A43" s="367"/>
      <c r="B43" s="373" t="s">
        <v>2482</v>
      </c>
      <c r="C43" s="369" t="s">
        <v>2573</v>
      </c>
      <c r="D43" s="372">
        <v>1</v>
      </c>
      <c r="E43" s="372">
        <v>4.7</v>
      </c>
      <c r="F43" s="372">
        <v>8.6</v>
      </c>
      <c r="G43" s="370">
        <f>E43*F43*D43</f>
        <v>40.42</v>
      </c>
    </row>
    <row r="44" spans="1:7" x14ac:dyDescent="0.2">
      <c r="A44" s="367"/>
      <c r="B44" s="373" t="s">
        <v>2483</v>
      </c>
      <c r="C44" s="369" t="s">
        <v>2573</v>
      </c>
      <c r="D44" s="372">
        <v>1</v>
      </c>
      <c r="E44" s="372">
        <v>2.2090000000000001</v>
      </c>
      <c r="F44" s="372">
        <v>3.33</v>
      </c>
      <c r="G44" s="370">
        <f>E44*F44*D44</f>
        <v>7.3559700000000001</v>
      </c>
    </row>
    <row r="45" spans="1:7" s="517" customFormat="1" x14ac:dyDescent="0.2">
      <c r="A45" s="545"/>
      <c r="B45" s="393" t="s">
        <v>2443</v>
      </c>
      <c r="C45" s="394" t="s">
        <v>2573</v>
      </c>
      <c r="D45" s="378">
        <v>-1</v>
      </c>
      <c r="E45" s="378">
        <v>1.085</v>
      </c>
      <c r="F45" s="378">
        <v>2.0310000000000001</v>
      </c>
      <c r="G45" s="395">
        <f>E45*F45*D45</f>
        <v>-2.2036350000000002</v>
      </c>
    </row>
    <row r="46" spans="1:7" x14ac:dyDescent="0.2">
      <c r="A46" s="367"/>
      <c r="B46" s="373" t="s">
        <v>2484</v>
      </c>
      <c r="C46" s="369" t="s">
        <v>2573</v>
      </c>
      <c r="D46" s="372">
        <v>1</v>
      </c>
      <c r="E46" s="372">
        <v>4.0289999999999999</v>
      </c>
      <c r="F46" s="372">
        <v>4.2569999999999997</v>
      </c>
      <c r="G46" s="370">
        <f>E46*F46*D46</f>
        <v>17.151453</v>
      </c>
    </row>
    <row r="47" spans="1:7" x14ac:dyDescent="0.2">
      <c r="A47" s="367"/>
      <c r="B47" s="373" t="s">
        <v>2485</v>
      </c>
      <c r="C47" s="369" t="s">
        <v>2573</v>
      </c>
      <c r="D47" s="372">
        <v>1</v>
      </c>
      <c r="E47" s="372">
        <v>2.2799999999999998</v>
      </c>
      <c r="F47" s="372">
        <v>4.2569999999999997</v>
      </c>
      <c r="G47" s="370">
        <f>E47*F47*D47</f>
        <v>9.7059599999999993</v>
      </c>
    </row>
    <row r="48" spans="1:7" x14ac:dyDescent="0.2">
      <c r="A48" s="367"/>
      <c r="B48" s="373"/>
      <c r="C48" s="369"/>
      <c r="D48" s="372"/>
      <c r="E48" s="372"/>
      <c r="F48" s="372"/>
      <c r="G48" s="370"/>
    </row>
    <row r="49" spans="1:9" x14ac:dyDescent="0.2">
      <c r="A49" s="367"/>
      <c r="B49" s="367" t="s">
        <v>2395</v>
      </c>
      <c r="C49" s="377" t="s">
        <v>2573</v>
      </c>
      <c r="D49" s="372"/>
      <c r="E49" s="372"/>
      <c r="F49" s="372"/>
      <c r="G49" s="371">
        <f>SUM(G43:G47)</f>
        <v>72.429748000000004</v>
      </c>
    </row>
    <row r="50" spans="1:9" x14ac:dyDescent="0.2">
      <c r="A50" s="389"/>
      <c r="B50" s="388"/>
      <c r="C50" s="369"/>
      <c r="D50" s="372"/>
      <c r="E50" s="372"/>
      <c r="F50" s="372"/>
      <c r="G50" s="372"/>
    </row>
    <row r="51" spans="1:9" ht="24" x14ac:dyDescent="0.2">
      <c r="A51" s="338" t="s">
        <v>1477</v>
      </c>
      <c r="B51" s="582" t="s">
        <v>1479</v>
      </c>
      <c r="C51" s="369"/>
      <c r="D51" s="372"/>
      <c r="E51" s="372"/>
      <c r="F51" s="372"/>
      <c r="G51" s="372"/>
    </row>
    <row r="52" spans="1:9" ht="14.25" customHeight="1" x14ac:dyDescent="0.35">
      <c r="A52" s="367"/>
      <c r="B52" s="373" t="s">
        <v>2437</v>
      </c>
      <c r="C52" s="369" t="s">
        <v>766</v>
      </c>
      <c r="D52" s="372">
        <v>1</v>
      </c>
      <c r="E52" s="372">
        <v>10.438000000000001</v>
      </c>
      <c r="F52" s="372">
        <v>0</v>
      </c>
      <c r="G52" s="372">
        <f>E52*D52</f>
        <v>10.438000000000001</v>
      </c>
      <c r="H52" s="385"/>
      <c r="I52" s="385"/>
    </row>
    <row r="53" spans="1:9" x14ac:dyDescent="0.2">
      <c r="A53" s="367"/>
      <c r="B53" s="373" t="s">
        <v>2492</v>
      </c>
      <c r="C53" s="369" t="s">
        <v>766</v>
      </c>
      <c r="D53" s="372">
        <v>1</v>
      </c>
      <c r="E53" s="372">
        <v>2.7490000000000001</v>
      </c>
      <c r="F53" s="372"/>
      <c r="G53" s="372">
        <f t="shared" ref="G53:G70" si="0">E53*D53</f>
        <v>2.7490000000000001</v>
      </c>
    </row>
    <row r="54" spans="1:9" x14ac:dyDescent="0.2">
      <c r="A54" s="367"/>
      <c r="B54" s="373" t="s">
        <v>2493</v>
      </c>
      <c r="C54" s="369" t="s">
        <v>766</v>
      </c>
      <c r="D54" s="372">
        <v>1</v>
      </c>
      <c r="E54" s="372">
        <v>4.7</v>
      </c>
      <c r="F54" s="372"/>
      <c r="G54" s="372">
        <f t="shared" si="0"/>
        <v>4.7</v>
      </c>
    </row>
    <row r="55" spans="1:9" x14ac:dyDescent="0.2">
      <c r="A55" s="367"/>
      <c r="B55" s="373" t="s">
        <v>2494</v>
      </c>
      <c r="C55" s="369" t="s">
        <v>766</v>
      </c>
      <c r="D55" s="372">
        <v>1</v>
      </c>
      <c r="E55" s="372">
        <v>1.2</v>
      </c>
      <c r="F55" s="372"/>
      <c r="G55" s="372">
        <f t="shared" si="0"/>
        <v>1.2</v>
      </c>
    </row>
    <row r="56" spans="1:9" x14ac:dyDescent="0.2">
      <c r="A56" s="367"/>
      <c r="B56" s="373" t="s">
        <v>2495</v>
      </c>
      <c r="C56" s="369" t="s">
        <v>766</v>
      </c>
      <c r="D56" s="372">
        <v>2</v>
      </c>
      <c r="E56" s="372">
        <v>5.55</v>
      </c>
      <c r="F56" s="372"/>
      <c r="G56" s="372">
        <f t="shared" si="0"/>
        <v>11.1</v>
      </c>
    </row>
    <row r="57" spans="1:9" x14ac:dyDescent="0.2">
      <c r="A57" s="367"/>
      <c r="B57" s="373" t="s">
        <v>2496</v>
      </c>
      <c r="C57" s="369" t="s">
        <v>766</v>
      </c>
      <c r="D57" s="372">
        <v>1</v>
      </c>
      <c r="E57" s="372">
        <v>1.7</v>
      </c>
      <c r="F57" s="372"/>
      <c r="G57" s="372">
        <f t="shared" si="0"/>
        <v>1.7</v>
      </c>
    </row>
    <row r="58" spans="1:9" x14ac:dyDescent="0.2">
      <c r="A58" s="367"/>
      <c r="B58" s="373" t="s">
        <v>2497</v>
      </c>
      <c r="C58" s="369" t="s">
        <v>766</v>
      </c>
      <c r="D58" s="372">
        <v>1</v>
      </c>
      <c r="E58" s="372">
        <v>3.1440000000000001</v>
      </c>
      <c r="F58" s="372"/>
      <c r="G58" s="372">
        <f t="shared" si="0"/>
        <v>3.1440000000000001</v>
      </c>
    </row>
    <row r="59" spans="1:9" x14ac:dyDescent="0.2">
      <c r="A59" s="367"/>
      <c r="B59" s="373" t="s">
        <v>2498</v>
      </c>
      <c r="C59" s="369" t="s">
        <v>766</v>
      </c>
      <c r="D59" s="372">
        <v>1</v>
      </c>
      <c r="E59" s="372">
        <v>1.63</v>
      </c>
      <c r="F59" s="372"/>
      <c r="G59" s="372">
        <f t="shared" si="0"/>
        <v>1.63</v>
      </c>
    </row>
    <row r="60" spans="1:9" x14ac:dyDescent="0.2">
      <c r="A60" s="367"/>
      <c r="B60" s="373" t="s">
        <v>2499</v>
      </c>
      <c r="C60" s="369" t="s">
        <v>766</v>
      </c>
      <c r="D60" s="372">
        <v>1</v>
      </c>
      <c r="E60" s="372">
        <v>7.5</v>
      </c>
      <c r="F60" s="372"/>
      <c r="G60" s="372">
        <f t="shared" si="0"/>
        <v>7.5</v>
      </c>
    </row>
    <row r="61" spans="1:9" x14ac:dyDescent="0.2">
      <c r="A61" s="367"/>
      <c r="B61" s="373" t="s">
        <v>2500</v>
      </c>
      <c r="C61" s="369" t="s">
        <v>766</v>
      </c>
      <c r="D61" s="372">
        <v>6</v>
      </c>
      <c r="E61" s="372">
        <v>1</v>
      </c>
      <c r="F61" s="372"/>
      <c r="G61" s="372">
        <f t="shared" si="0"/>
        <v>6</v>
      </c>
    </row>
    <row r="62" spans="1:9" x14ac:dyDescent="0.2">
      <c r="A62" s="367"/>
      <c r="B62" s="373" t="s">
        <v>2502</v>
      </c>
      <c r="C62" s="369" t="s">
        <v>766</v>
      </c>
      <c r="D62" s="372">
        <v>1</v>
      </c>
      <c r="E62" s="372">
        <v>1.4</v>
      </c>
      <c r="F62" s="372"/>
      <c r="G62" s="372">
        <f t="shared" si="0"/>
        <v>1.4</v>
      </c>
    </row>
    <row r="63" spans="1:9" x14ac:dyDescent="0.2">
      <c r="A63" s="367"/>
      <c r="B63" s="373" t="s">
        <v>2501</v>
      </c>
      <c r="C63" s="369" t="s">
        <v>766</v>
      </c>
      <c r="D63" s="372">
        <v>1</v>
      </c>
      <c r="E63" s="372">
        <v>1.3</v>
      </c>
      <c r="F63" s="372"/>
      <c r="G63" s="372">
        <f t="shared" si="0"/>
        <v>1.3</v>
      </c>
    </row>
    <row r="64" spans="1:9" x14ac:dyDescent="0.2">
      <c r="A64" s="367"/>
      <c r="B64" s="373" t="s">
        <v>2501</v>
      </c>
      <c r="C64" s="369" t="s">
        <v>766</v>
      </c>
      <c r="D64" s="372">
        <v>1</v>
      </c>
      <c r="E64" s="372">
        <v>1.4</v>
      </c>
      <c r="F64" s="372"/>
      <c r="G64" s="372">
        <f t="shared" si="0"/>
        <v>1.4</v>
      </c>
    </row>
    <row r="65" spans="1:7" x14ac:dyDescent="0.2">
      <c r="A65" s="367"/>
      <c r="B65" s="373" t="s">
        <v>2503</v>
      </c>
      <c r="C65" s="369" t="s">
        <v>766</v>
      </c>
      <c r="D65" s="372">
        <v>1</v>
      </c>
      <c r="E65" s="372">
        <v>2.4</v>
      </c>
      <c r="F65" s="372"/>
      <c r="G65" s="372">
        <f t="shared" si="0"/>
        <v>2.4</v>
      </c>
    </row>
    <row r="66" spans="1:7" x14ac:dyDescent="0.2">
      <c r="A66" s="367"/>
      <c r="B66" s="373" t="s">
        <v>2503</v>
      </c>
      <c r="C66" s="369" t="s">
        <v>766</v>
      </c>
      <c r="D66" s="372">
        <v>1</v>
      </c>
      <c r="E66" s="372">
        <v>1.2</v>
      </c>
      <c r="F66" s="372"/>
      <c r="G66" s="372">
        <f t="shared" si="0"/>
        <v>1.2</v>
      </c>
    </row>
    <row r="67" spans="1:7" x14ac:dyDescent="0.2">
      <c r="A67" s="367"/>
      <c r="B67" s="373" t="s">
        <v>2503</v>
      </c>
      <c r="C67" s="369" t="s">
        <v>766</v>
      </c>
      <c r="D67" s="372">
        <v>1</v>
      </c>
      <c r="E67" s="372">
        <v>0.9</v>
      </c>
      <c r="F67" s="372"/>
      <c r="G67" s="372">
        <f t="shared" si="0"/>
        <v>0.9</v>
      </c>
    </row>
    <row r="68" spans="1:7" x14ac:dyDescent="0.2">
      <c r="A68" s="367"/>
      <c r="B68" s="373" t="s">
        <v>2504</v>
      </c>
      <c r="C68" s="369" t="s">
        <v>766</v>
      </c>
      <c r="D68" s="372">
        <v>1</v>
      </c>
      <c r="E68" s="372">
        <v>7</v>
      </c>
      <c r="F68" s="372"/>
      <c r="G68" s="372">
        <f t="shared" si="0"/>
        <v>7</v>
      </c>
    </row>
    <row r="69" spans="1:7" x14ac:dyDescent="0.2">
      <c r="A69" s="367"/>
      <c r="B69" s="373" t="s">
        <v>2505</v>
      </c>
      <c r="C69" s="369" t="s">
        <v>766</v>
      </c>
      <c r="D69" s="372">
        <v>1</v>
      </c>
      <c r="E69" s="372">
        <v>5</v>
      </c>
      <c r="F69" s="372"/>
      <c r="G69" s="372">
        <f t="shared" si="0"/>
        <v>5</v>
      </c>
    </row>
    <row r="70" spans="1:7" x14ac:dyDescent="0.2">
      <c r="A70" s="367"/>
      <c r="B70" s="373" t="s">
        <v>2506</v>
      </c>
      <c r="C70" s="369" t="s">
        <v>766</v>
      </c>
      <c r="D70" s="372">
        <v>1</v>
      </c>
      <c r="E70" s="372">
        <v>5</v>
      </c>
      <c r="F70" s="372"/>
      <c r="G70" s="372">
        <f t="shared" si="0"/>
        <v>5</v>
      </c>
    </row>
    <row r="71" spans="1:7" x14ac:dyDescent="0.2">
      <c r="A71" s="367"/>
      <c r="B71" s="373"/>
      <c r="C71" s="369"/>
      <c r="D71" s="372"/>
      <c r="E71" s="372"/>
      <c r="F71" s="372"/>
      <c r="G71" s="372"/>
    </row>
    <row r="72" spans="1:7" x14ac:dyDescent="0.2">
      <c r="A72" s="367"/>
      <c r="B72" s="367" t="s">
        <v>2395</v>
      </c>
      <c r="C72" s="377" t="s">
        <v>766</v>
      </c>
      <c r="D72" s="372"/>
      <c r="E72" s="372"/>
      <c r="F72" s="372"/>
      <c r="G72" s="371">
        <f>SUM(G52:G71)</f>
        <v>75.760999999999996</v>
      </c>
    </row>
    <row r="73" spans="1:7" x14ac:dyDescent="0.2">
      <c r="A73" s="389"/>
      <c r="B73" s="518"/>
      <c r="C73" s="369"/>
      <c r="D73" s="372"/>
      <c r="E73" s="372"/>
      <c r="F73" s="372"/>
      <c r="G73" s="372"/>
    </row>
    <row r="74" spans="1:7" ht="25.5" x14ac:dyDescent="0.2">
      <c r="A74" s="338">
        <v>9.76</v>
      </c>
      <c r="B74" s="583" t="s">
        <v>1538</v>
      </c>
      <c r="C74" s="369"/>
      <c r="D74" s="372"/>
      <c r="E74" s="372"/>
      <c r="F74" s="372"/>
      <c r="G74" s="372"/>
    </row>
    <row r="75" spans="1:7" ht="18.75" customHeight="1" x14ac:dyDescent="0.2">
      <c r="A75" s="367" t="s">
        <v>2384</v>
      </c>
      <c r="B75" s="373" t="s">
        <v>2410</v>
      </c>
      <c r="C75" s="381" t="s">
        <v>2573</v>
      </c>
      <c r="D75" s="372">
        <v>1</v>
      </c>
      <c r="E75" s="372">
        <v>6.05</v>
      </c>
      <c r="F75" s="372">
        <v>4.5609999999999999</v>
      </c>
      <c r="G75" s="372">
        <f>E75*F75*D75</f>
        <v>27.594049999999999</v>
      </c>
    </row>
    <row r="76" spans="1:7" x14ac:dyDescent="0.2">
      <c r="A76" s="381"/>
      <c r="B76" s="373" t="s">
        <v>2442</v>
      </c>
      <c r="C76" s="381" t="s">
        <v>2573</v>
      </c>
      <c r="D76" s="372">
        <v>1</v>
      </c>
      <c r="E76" s="372">
        <v>4.7</v>
      </c>
      <c r="F76" s="372">
        <v>11.478999999999999</v>
      </c>
      <c r="G76" s="372">
        <f>E76*F76*D76</f>
        <v>53.951299999999996</v>
      </c>
    </row>
    <row r="77" spans="1:7" s="517" customFormat="1" x14ac:dyDescent="0.2">
      <c r="A77" s="545"/>
      <c r="B77" s="393" t="s">
        <v>2443</v>
      </c>
      <c r="C77" s="545" t="s">
        <v>2573</v>
      </c>
      <c r="D77" s="378">
        <v>-1</v>
      </c>
      <c r="E77" s="378">
        <v>1.085</v>
      </c>
      <c r="F77" s="378">
        <v>2.0310000000000001</v>
      </c>
      <c r="G77" s="395">
        <f>E77*F77*D77</f>
        <v>-2.2036350000000002</v>
      </c>
    </row>
    <row r="78" spans="1:7" x14ac:dyDescent="0.2">
      <c r="A78" s="381"/>
      <c r="B78" s="373" t="s">
        <v>2444</v>
      </c>
      <c r="C78" s="381" t="s">
        <v>2573</v>
      </c>
      <c r="D78" s="372">
        <v>1</v>
      </c>
      <c r="E78" s="372">
        <v>8.5139999999999993</v>
      </c>
      <c r="F78" s="372">
        <v>8.2750000000000004</v>
      </c>
      <c r="G78" s="370">
        <f>E78*F78*D78</f>
        <v>70.45335</v>
      </c>
    </row>
    <row r="79" spans="1:7" x14ac:dyDescent="0.2">
      <c r="A79" s="381"/>
      <c r="B79" s="373" t="s">
        <v>2445</v>
      </c>
      <c r="C79" s="381" t="s">
        <v>2573</v>
      </c>
      <c r="D79" s="372">
        <v>1</v>
      </c>
      <c r="E79" s="372">
        <v>4.9130000000000003</v>
      </c>
      <c r="F79" s="372">
        <v>2.0310000000000001</v>
      </c>
      <c r="G79" s="370">
        <f>E79*F79*D79</f>
        <v>9.9783030000000004</v>
      </c>
    </row>
    <row r="80" spans="1:7" x14ac:dyDescent="0.2">
      <c r="A80" s="381"/>
      <c r="B80" s="373"/>
      <c r="C80" s="369"/>
      <c r="D80" s="372"/>
      <c r="E80" s="372"/>
      <c r="F80" s="372"/>
      <c r="G80" s="370"/>
    </row>
    <row r="81" spans="1:7" x14ac:dyDescent="0.2">
      <c r="A81" s="367"/>
      <c r="B81" s="367" t="s">
        <v>2395</v>
      </c>
      <c r="C81" s="377" t="s">
        <v>2573</v>
      </c>
      <c r="D81" s="372"/>
      <c r="E81" s="372"/>
      <c r="F81" s="372"/>
      <c r="G81" s="371">
        <f>SUM(G75:G79)</f>
        <v>159.773368</v>
      </c>
    </row>
    <row r="82" spans="1:7" x14ac:dyDescent="0.2">
      <c r="A82" s="367"/>
      <c r="B82" s="373"/>
      <c r="C82" s="369"/>
      <c r="D82" s="372"/>
      <c r="E82" s="372"/>
      <c r="F82" s="372"/>
      <c r="G82" s="372"/>
    </row>
  </sheetData>
  <protectedRanges>
    <protectedRange sqref="C4:C10 C17:C19 C23:C27 C32:C34 C40:C42 C49:C51 C71:C74 C81:C82" name="D To H ColumN"/>
    <protectedRange sqref="C11:C16 C43:C48" name="D To H ColumN_1"/>
    <protectedRange sqref="C20:C22 C28:C30" name="D To H ColumN_3"/>
    <protectedRange sqref="C31 C52:C70" name="D To H ColumN_4"/>
    <protectedRange sqref="C35:C39" name="D To H ColumN_5"/>
    <protectedRange sqref="C75:C80" name="D To H ColumN_6"/>
  </protectedRanges>
  <mergeCells count="1">
    <mergeCell ref="A1:G1"/>
  </mergeCells>
  <pageMargins left="0.7" right="0.7" top="0.75" bottom="0.75" header="0.3" footer="0.3"/>
  <pageSetup scale="84" orientation="portrait" r:id="rId1"/>
  <headerFoot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579C1-4009-474D-A292-8014E490DE66}">
  <sheetPr filterMode="1">
    <tabColor rgb="FF00B050"/>
  </sheetPr>
  <dimension ref="A1:N143"/>
  <sheetViews>
    <sheetView view="pageBreakPreview" zoomScale="60" zoomScaleNormal="86" workbookViewId="0">
      <pane xSplit="6" ySplit="2" topLeftCell="G50" activePane="bottomRight" state="frozen"/>
      <selection pane="topRight" activeCell="G1" sqref="G1"/>
      <selection pane="bottomLeft" activeCell="A6" sqref="A6"/>
      <selection pane="bottomRight" activeCell="O44" sqref="O44"/>
    </sheetView>
  </sheetViews>
  <sheetFormatPr defaultRowHeight="15.75" x14ac:dyDescent="0.25"/>
  <cols>
    <col min="1" max="1" width="8.85546875" style="464" customWidth="1"/>
    <col min="2" max="2" width="6.42578125" style="464" customWidth="1"/>
    <col min="3" max="3" width="5.85546875" style="464" customWidth="1"/>
    <col min="4" max="4" width="12.140625" style="464" customWidth="1"/>
    <col min="5" max="5" width="14.7109375" style="464" customWidth="1"/>
    <col min="6" max="6" width="75.85546875" style="464" customWidth="1"/>
    <col min="7" max="7" width="8.85546875" style="464" customWidth="1"/>
    <col min="8" max="8" width="13.140625" style="464" customWidth="1"/>
    <col min="9" max="9" width="14.7109375" style="464" customWidth="1"/>
    <col min="10" max="10" width="15.140625" style="464" customWidth="1"/>
    <col min="11" max="11" width="10.28515625" style="464" customWidth="1"/>
    <col min="12" max="12" width="19.85546875" style="464" customWidth="1"/>
    <col min="13" max="16384" width="9.140625" style="145"/>
  </cols>
  <sheetData>
    <row r="1" spans="1:12" x14ac:dyDescent="0.25">
      <c r="A1" s="547" t="s">
        <v>2619</v>
      </c>
      <c r="B1" s="547"/>
      <c r="C1" s="547"/>
      <c r="D1" s="547"/>
      <c r="E1" s="547"/>
      <c r="F1" s="547"/>
      <c r="G1" s="547"/>
      <c r="H1" s="547"/>
      <c r="I1" s="547"/>
      <c r="J1" s="547"/>
    </row>
    <row r="2" spans="1:12" ht="47.25" x14ac:dyDescent="0.25">
      <c r="A2" s="592" t="s">
        <v>485</v>
      </c>
      <c r="B2" s="457" t="s">
        <v>486</v>
      </c>
      <c r="C2" s="457" t="s">
        <v>487</v>
      </c>
      <c r="D2" s="457" t="s">
        <v>1151</v>
      </c>
      <c r="E2" s="457" t="s">
        <v>489</v>
      </c>
      <c r="F2" s="457" t="s">
        <v>672</v>
      </c>
      <c r="G2" s="457" t="s">
        <v>491</v>
      </c>
      <c r="H2" s="457" t="s">
        <v>993</v>
      </c>
      <c r="I2" s="457" t="s">
        <v>495</v>
      </c>
      <c r="J2" s="457" t="s">
        <v>496</v>
      </c>
      <c r="K2" s="458" t="s">
        <v>2596</v>
      </c>
      <c r="L2" s="458" t="s">
        <v>2382</v>
      </c>
    </row>
    <row r="3" spans="1:12" ht="12" hidden="1" x14ac:dyDescent="0.25">
      <c r="A3" s="143"/>
      <c r="B3" s="280"/>
      <c r="C3" s="280"/>
      <c r="D3" s="280"/>
      <c r="E3" s="280"/>
      <c r="F3" s="280" t="s">
        <v>497</v>
      </c>
      <c r="G3" s="143"/>
      <c r="H3" s="143"/>
      <c r="I3" s="143"/>
      <c r="J3" s="143"/>
      <c r="K3" s="338"/>
      <c r="L3" s="143"/>
    </row>
    <row r="4" spans="1:12" ht="12" hidden="1" x14ac:dyDescent="0.25">
      <c r="A4" s="143" t="s">
        <v>498</v>
      </c>
      <c r="B4" s="281"/>
      <c r="C4" s="281"/>
      <c r="D4" s="281"/>
      <c r="E4" s="281"/>
      <c r="F4" s="281" t="s">
        <v>499</v>
      </c>
      <c r="G4" s="143"/>
      <c r="H4" s="143"/>
      <c r="I4" s="143"/>
      <c r="J4" s="143"/>
      <c r="K4" s="171"/>
      <c r="L4" s="143"/>
    </row>
    <row r="5" spans="1:12" ht="24" hidden="1" x14ac:dyDescent="0.25">
      <c r="A5" s="143" t="s">
        <v>500</v>
      </c>
      <c r="B5" s="281"/>
      <c r="C5" s="281"/>
      <c r="D5" s="281"/>
      <c r="E5" s="281"/>
      <c r="F5" s="281" t="s">
        <v>501</v>
      </c>
      <c r="G5" s="143"/>
      <c r="H5" s="143"/>
      <c r="I5" s="143"/>
      <c r="J5" s="143"/>
      <c r="K5" s="171"/>
      <c r="L5" s="143"/>
    </row>
    <row r="6" spans="1:12" ht="36" hidden="1" x14ac:dyDescent="0.25">
      <c r="A6" s="143" t="s">
        <v>502</v>
      </c>
      <c r="B6" s="281"/>
      <c r="C6" s="281"/>
      <c r="D6" s="281"/>
      <c r="E6" s="281"/>
      <c r="F6" s="281" t="s">
        <v>503</v>
      </c>
      <c r="G6" s="143"/>
      <c r="H6" s="143"/>
      <c r="I6" s="143"/>
      <c r="J6" s="143"/>
      <c r="K6" s="171"/>
      <c r="L6" s="143"/>
    </row>
    <row r="7" spans="1:12" ht="12" hidden="1" x14ac:dyDescent="0.25">
      <c r="A7" s="143" t="s">
        <v>504</v>
      </c>
      <c r="B7" s="281"/>
      <c r="C7" s="281"/>
      <c r="D7" s="281"/>
      <c r="E7" s="281"/>
      <c r="F7" s="281" t="s">
        <v>505</v>
      </c>
      <c r="G7" s="143"/>
      <c r="H7" s="143"/>
      <c r="I7" s="143"/>
      <c r="J7" s="143"/>
      <c r="K7" s="338"/>
      <c r="L7" s="143"/>
    </row>
    <row r="8" spans="1:12" ht="12" hidden="1" x14ac:dyDescent="0.25">
      <c r="A8" s="143"/>
      <c r="B8" s="281"/>
      <c r="C8" s="281"/>
      <c r="D8" s="281"/>
      <c r="E8" s="281"/>
      <c r="F8" s="281" t="s">
        <v>506</v>
      </c>
      <c r="G8" s="143"/>
      <c r="H8" s="143"/>
      <c r="I8" s="143"/>
      <c r="J8" s="143"/>
      <c r="K8" s="338"/>
      <c r="L8" s="143"/>
    </row>
    <row r="9" spans="1:12" ht="12" hidden="1" x14ac:dyDescent="0.25">
      <c r="A9" s="143"/>
      <c r="B9" s="281"/>
      <c r="C9" s="281"/>
      <c r="D9" s="281"/>
      <c r="E9" s="281"/>
      <c r="F9" s="281" t="s">
        <v>507</v>
      </c>
      <c r="G9" s="143"/>
      <c r="H9" s="143"/>
      <c r="I9" s="143"/>
      <c r="J9" s="143"/>
      <c r="K9" s="171"/>
      <c r="L9" s="143"/>
    </row>
    <row r="10" spans="1:12" ht="12" hidden="1" x14ac:dyDescent="0.25">
      <c r="A10" s="143"/>
      <c r="B10" s="281"/>
      <c r="C10" s="281"/>
      <c r="D10" s="281"/>
      <c r="E10" s="281"/>
      <c r="F10" s="281" t="s">
        <v>508</v>
      </c>
      <c r="G10" s="143"/>
      <c r="H10" s="143"/>
      <c r="I10" s="143"/>
      <c r="J10" s="143"/>
      <c r="K10" s="145"/>
      <c r="L10" s="143"/>
    </row>
    <row r="11" spans="1:12" ht="24" hidden="1" x14ac:dyDescent="0.25">
      <c r="A11" s="143"/>
      <c r="B11" s="281"/>
      <c r="C11" s="281"/>
      <c r="D11" s="281"/>
      <c r="E11" s="281"/>
      <c r="F11" s="281" t="s">
        <v>509</v>
      </c>
      <c r="G11" s="143"/>
      <c r="H11" s="143"/>
      <c r="I11" s="143"/>
      <c r="J11" s="143"/>
      <c r="K11" s="145"/>
      <c r="L11" s="143"/>
    </row>
    <row r="12" spans="1:12" ht="108" hidden="1" x14ac:dyDescent="0.25">
      <c r="A12" s="143"/>
      <c r="B12" s="148"/>
      <c r="C12" s="148"/>
      <c r="D12" s="148"/>
      <c r="E12" s="148"/>
      <c r="F12" s="148" t="s">
        <v>510</v>
      </c>
      <c r="G12" s="143"/>
      <c r="H12" s="143"/>
      <c r="I12" s="143"/>
      <c r="J12" s="143"/>
      <c r="K12" s="145"/>
      <c r="L12" s="143"/>
    </row>
    <row r="13" spans="1:12" ht="12" hidden="1" x14ac:dyDescent="0.25">
      <c r="A13" s="156">
        <v>10</v>
      </c>
      <c r="B13" s="150"/>
      <c r="C13" s="150"/>
      <c r="D13" s="150"/>
      <c r="E13" s="150"/>
      <c r="F13" s="150" t="s">
        <v>1541</v>
      </c>
      <c r="G13" s="143"/>
      <c r="H13" s="143"/>
      <c r="I13" s="143"/>
      <c r="J13" s="143"/>
      <c r="K13" s="145"/>
      <c r="L13" s="143"/>
    </row>
    <row r="14" spans="1:12" ht="79.5" hidden="1" customHeight="1" x14ac:dyDescent="0.25">
      <c r="A14" s="143">
        <v>10.1</v>
      </c>
      <c r="B14" s="151" t="s">
        <v>872</v>
      </c>
      <c r="C14" s="151" t="s">
        <v>1542</v>
      </c>
      <c r="D14" s="148" t="s">
        <v>229</v>
      </c>
      <c r="E14" s="148" t="s">
        <v>1543</v>
      </c>
      <c r="F14" s="148" t="s">
        <v>1544</v>
      </c>
      <c r="G14" s="143" t="s">
        <v>530</v>
      </c>
      <c r="H14" s="143"/>
      <c r="I14" s="143"/>
      <c r="J14" s="143"/>
      <c r="K14" s="145"/>
      <c r="L14" s="143"/>
    </row>
    <row r="15" spans="1:12" ht="60" hidden="1" x14ac:dyDescent="0.25">
      <c r="A15" s="143">
        <v>10.199999999999999</v>
      </c>
      <c r="B15" s="151" t="s">
        <v>1228</v>
      </c>
      <c r="C15" s="151" t="s">
        <v>1545</v>
      </c>
      <c r="D15" s="152" t="s">
        <v>1546</v>
      </c>
      <c r="E15" s="152" t="s">
        <v>1547</v>
      </c>
      <c r="F15" s="148" t="s">
        <v>1548</v>
      </c>
      <c r="G15" s="143" t="s">
        <v>530</v>
      </c>
      <c r="H15" s="143"/>
      <c r="I15" s="143"/>
      <c r="J15" s="143"/>
      <c r="K15" s="145"/>
      <c r="L15" s="143"/>
    </row>
    <row r="16" spans="1:12" ht="60" hidden="1" x14ac:dyDescent="0.25">
      <c r="A16" s="143">
        <v>10.3</v>
      </c>
      <c r="B16" s="151" t="s">
        <v>872</v>
      </c>
      <c r="C16" s="151" t="s">
        <v>1542</v>
      </c>
      <c r="D16" s="148" t="s">
        <v>1549</v>
      </c>
      <c r="E16" s="148" t="s">
        <v>1550</v>
      </c>
      <c r="F16" s="148" t="s">
        <v>1551</v>
      </c>
      <c r="G16" s="143" t="s">
        <v>530</v>
      </c>
      <c r="H16" s="143"/>
      <c r="I16" s="143"/>
      <c r="J16" s="184"/>
      <c r="K16" s="145"/>
      <c r="L16" s="143"/>
    </row>
    <row r="17" spans="1:12" ht="101.25" customHeight="1" x14ac:dyDescent="0.25">
      <c r="A17" s="459">
        <v>10.4</v>
      </c>
      <c r="B17" s="593" t="s">
        <v>1228</v>
      </c>
      <c r="C17" s="593" t="s">
        <v>1545</v>
      </c>
      <c r="D17" s="522" t="s">
        <v>1552</v>
      </c>
      <c r="E17" s="522" t="s">
        <v>1553</v>
      </c>
      <c r="F17" s="594" t="s">
        <v>2620</v>
      </c>
      <c r="G17" s="459"/>
      <c r="H17" s="459"/>
      <c r="I17" s="459"/>
      <c r="J17" s="462"/>
      <c r="K17" s="549"/>
      <c r="L17" s="459"/>
    </row>
    <row r="18" spans="1:12" ht="20.25" hidden="1" customHeight="1" x14ac:dyDescent="0.25">
      <c r="A18" s="297" t="s">
        <v>1554</v>
      </c>
      <c r="B18" s="151"/>
      <c r="C18" s="151"/>
      <c r="D18" s="152"/>
      <c r="E18" s="152"/>
      <c r="F18" s="148" t="s">
        <v>1555</v>
      </c>
      <c r="G18" s="143" t="s">
        <v>530</v>
      </c>
      <c r="H18" s="143"/>
      <c r="I18" s="143"/>
      <c r="J18" s="174"/>
      <c r="K18" s="145"/>
      <c r="L18" s="143"/>
    </row>
    <row r="19" spans="1:12" ht="12" hidden="1" x14ac:dyDescent="0.25">
      <c r="A19" s="143" t="s">
        <v>1556</v>
      </c>
      <c r="B19" s="151"/>
      <c r="C19" s="151"/>
      <c r="D19" s="152"/>
      <c r="E19" s="152"/>
      <c r="F19" s="312" t="s">
        <v>1557</v>
      </c>
      <c r="G19" s="143" t="s">
        <v>530</v>
      </c>
      <c r="H19" s="143"/>
      <c r="I19" s="143"/>
      <c r="J19" s="184"/>
      <c r="K19" s="145"/>
      <c r="L19" s="143"/>
    </row>
    <row r="20" spans="1:12" ht="51" customHeight="1" x14ac:dyDescent="0.25">
      <c r="A20" s="459" t="s">
        <v>1558</v>
      </c>
      <c r="B20" s="593"/>
      <c r="C20" s="593"/>
      <c r="D20" s="522"/>
      <c r="E20" s="522" t="s">
        <v>1559</v>
      </c>
      <c r="F20" s="595" t="s">
        <v>2621</v>
      </c>
      <c r="G20" s="459" t="s">
        <v>530</v>
      </c>
      <c r="H20" s="596">
        <f>((5+3.8+0.8+0.8+3+2+2.6+0.9+3+4+4.6)*2.7)-((1.2+0.95)*2.1)*2</f>
        <v>73.320000000000007</v>
      </c>
      <c r="I20" s="464">
        <v>2318.1075000000001</v>
      </c>
      <c r="J20" s="460">
        <f>I20*H20</f>
        <v>169963.64190000002</v>
      </c>
      <c r="K20" s="548">
        <f>'MB H wall'!G32</f>
        <v>80.94874999999999</v>
      </c>
      <c r="L20" s="802">
        <f>K20*I20</f>
        <v>187647.90449062499</v>
      </c>
    </row>
    <row r="21" spans="1:12" ht="54" customHeight="1" x14ac:dyDescent="0.25">
      <c r="A21" s="459" t="s">
        <v>1560</v>
      </c>
      <c r="B21" s="593"/>
      <c r="C21" s="593"/>
      <c r="D21" s="522"/>
      <c r="E21" s="522" t="s">
        <v>1559</v>
      </c>
      <c r="F21" s="595" t="s">
        <v>2622</v>
      </c>
      <c r="G21" s="459" t="s">
        <v>530</v>
      </c>
      <c r="H21" s="596">
        <f>1.5*2.7</f>
        <v>4.0500000000000007</v>
      </c>
      <c r="I21" s="464">
        <v>2318.1075000000001</v>
      </c>
      <c r="J21" s="460">
        <f>I21*H21</f>
        <v>9388.3353750000024</v>
      </c>
      <c r="K21" s="597">
        <f>'MB H wall'!G36</f>
        <v>6.75</v>
      </c>
      <c r="L21" s="802">
        <f>K21*I21</f>
        <v>15647.225625000001</v>
      </c>
    </row>
    <row r="22" spans="1:12" ht="94.5" x14ac:dyDescent="0.25">
      <c r="A22" s="459" t="s">
        <v>1562</v>
      </c>
      <c r="B22" s="593"/>
      <c r="C22" s="593"/>
      <c r="D22" s="522"/>
      <c r="E22" s="522" t="s">
        <v>1559</v>
      </c>
      <c r="F22" s="595" t="s">
        <v>2623</v>
      </c>
      <c r="G22" s="459" t="s">
        <v>530</v>
      </c>
      <c r="H22" s="596">
        <f>(2.5+4+0.7+1.5+0.8+2.5+2.05+5.2+3)*0.95</f>
        <v>21.137499999999999</v>
      </c>
      <c r="I22" s="549">
        <v>2318.1075000000001</v>
      </c>
      <c r="J22" s="598">
        <f>I22*H22</f>
        <v>48998.997281249998</v>
      </c>
      <c r="K22" s="548">
        <f>'MB H wall'!G49</f>
        <v>19.195</v>
      </c>
      <c r="L22" s="802">
        <f>K22*I22</f>
        <v>44496.073462500004</v>
      </c>
    </row>
    <row r="23" spans="1:12" ht="72" hidden="1" x14ac:dyDescent="0.25">
      <c r="A23" s="143">
        <v>10.5</v>
      </c>
      <c r="B23" s="151" t="s">
        <v>1228</v>
      </c>
      <c r="C23" s="151" t="s">
        <v>1545</v>
      </c>
      <c r="D23" s="152" t="s">
        <v>1552</v>
      </c>
      <c r="E23" s="152" t="s">
        <v>231</v>
      </c>
      <c r="F23" s="148" t="s">
        <v>1564</v>
      </c>
      <c r="G23" s="143" t="s">
        <v>641</v>
      </c>
      <c r="H23" s="143"/>
      <c r="I23" s="145">
        <v>5046.9825000000001</v>
      </c>
      <c r="J23" s="143"/>
      <c r="K23" s="145"/>
      <c r="L23" s="143"/>
    </row>
    <row r="24" spans="1:12" ht="72" hidden="1" x14ac:dyDescent="0.25">
      <c r="A24" s="143">
        <v>10.6</v>
      </c>
      <c r="B24" s="151" t="s">
        <v>872</v>
      </c>
      <c r="C24" s="151" t="s">
        <v>1542</v>
      </c>
      <c r="D24" s="152" t="s">
        <v>1565</v>
      </c>
      <c r="E24" s="152" t="s">
        <v>1565</v>
      </c>
      <c r="F24" s="148" t="s">
        <v>1566</v>
      </c>
      <c r="G24" s="143" t="s">
        <v>530</v>
      </c>
      <c r="H24" s="143"/>
      <c r="I24" s="145">
        <v>5047.9399999999996</v>
      </c>
      <c r="J24" s="143"/>
      <c r="K24" s="145"/>
      <c r="L24" s="143"/>
    </row>
    <row r="25" spans="1:12" ht="52.5" hidden="1" customHeight="1" x14ac:dyDescent="0.25">
      <c r="A25" s="143">
        <v>10.7</v>
      </c>
      <c r="B25" s="151" t="s">
        <v>1228</v>
      </c>
      <c r="C25" s="151" t="s">
        <v>1567</v>
      </c>
      <c r="D25" s="152" t="s">
        <v>1568</v>
      </c>
      <c r="E25" s="152" t="s">
        <v>1569</v>
      </c>
      <c r="F25" s="170" t="s">
        <v>1570</v>
      </c>
      <c r="G25" s="143" t="s">
        <v>530</v>
      </c>
      <c r="H25" s="143"/>
      <c r="I25" s="145">
        <v>0</v>
      </c>
      <c r="J25" s="143"/>
      <c r="K25" s="145"/>
      <c r="L25" s="143"/>
    </row>
    <row r="26" spans="1:12" ht="48" hidden="1" x14ac:dyDescent="0.25">
      <c r="A26" s="143">
        <v>10.8</v>
      </c>
      <c r="B26" s="151" t="s">
        <v>1228</v>
      </c>
      <c r="C26" s="151" t="s">
        <v>1567</v>
      </c>
      <c r="D26" s="152" t="s">
        <v>1568</v>
      </c>
      <c r="E26" s="152" t="s">
        <v>1571</v>
      </c>
      <c r="F26" s="170" t="s">
        <v>1572</v>
      </c>
      <c r="G26" s="143" t="s">
        <v>530</v>
      </c>
      <c r="H26" s="143"/>
      <c r="I26" s="145">
        <v>5745</v>
      </c>
      <c r="J26" s="143"/>
      <c r="K26" s="145"/>
      <c r="L26" s="143"/>
    </row>
    <row r="27" spans="1:12" ht="63.75" hidden="1" customHeight="1" x14ac:dyDescent="0.25">
      <c r="A27" s="143">
        <v>10.9</v>
      </c>
      <c r="B27" s="151" t="s">
        <v>1228</v>
      </c>
      <c r="C27" s="151" t="s">
        <v>1573</v>
      </c>
      <c r="D27" s="148" t="s">
        <v>1574</v>
      </c>
      <c r="E27" s="148" t="s">
        <v>1575</v>
      </c>
      <c r="F27" s="148" t="s">
        <v>1576</v>
      </c>
      <c r="G27" s="143" t="s">
        <v>530</v>
      </c>
      <c r="H27" s="143"/>
      <c r="I27" s="145">
        <v>5745</v>
      </c>
      <c r="J27" s="143"/>
      <c r="K27" s="145"/>
      <c r="L27" s="143"/>
    </row>
    <row r="28" spans="1:12" ht="77.25" hidden="1" customHeight="1" x14ac:dyDescent="0.25">
      <c r="A28" s="297">
        <v>10.1</v>
      </c>
      <c r="B28" s="151" t="s">
        <v>1228</v>
      </c>
      <c r="C28" s="151" t="s">
        <v>1573</v>
      </c>
      <c r="D28" s="148" t="s">
        <v>1574</v>
      </c>
      <c r="E28" s="148" t="s">
        <v>1577</v>
      </c>
      <c r="F28" s="148" t="s">
        <v>1578</v>
      </c>
      <c r="G28" s="143" t="s">
        <v>530</v>
      </c>
      <c r="H28" s="143"/>
      <c r="I28" s="145">
        <v>5745</v>
      </c>
      <c r="J28" s="143"/>
      <c r="K28" s="145"/>
      <c r="L28" s="143"/>
    </row>
    <row r="29" spans="1:12" ht="36" hidden="1" x14ac:dyDescent="0.25">
      <c r="A29" s="143">
        <v>10.11</v>
      </c>
      <c r="B29" s="151" t="s">
        <v>1228</v>
      </c>
      <c r="C29" s="151" t="s">
        <v>1545</v>
      </c>
      <c r="D29" s="152" t="s">
        <v>1579</v>
      </c>
      <c r="E29" s="152" t="s">
        <v>1580</v>
      </c>
      <c r="F29" s="170" t="s">
        <v>1581</v>
      </c>
      <c r="G29" s="143" t="s">
        <v>530</v>
      </c>
      <c r="H29" s="143"/>
      <c r="I29" s="145">
        <v>5745</v>
      </c>
      <c r="J29" s="143"/>
      <c r="K29" s="145"/>
      <c r="L29" s="143"/>
    </row>
    <row r="30" spans="1:12" ht="72" hidden="1" x14ac:dyDescent="0.25">
      <c r="A30" s="143">
        <v>10.119999999999999</v>
      </c>
      <c r="B30" s="151" t="s">
        <v>1228</v>
      </c>
      <c r="C30" s="151" t="s">
        <v>1545</v>
      </c>
      <c r="D30" s="152" t="s">
        <v>1579</v>
      </c>
      <c r="E30" s="152" t="s">
        <v>1582</v>
      </c>
      <c r="F30" s="170" t="s">
        <v>1583</v>
      </c>
      <c r="G30" s="143" t="s">
        <v>1584</v>
      </c>
      <c r="H30" s="143"/>
      <c r="I30" s="145">
        <v>5745</v>
      </c>
      <c r="J30" s="143"/>
      <c r="K30" s="145"/>
      <c r="L30" s="143"/>
    </row>
    <row r="31" spans="1:12" ht="59.25" hidden="1" customHeight="1" x14ac:dyDescent="0.25">
      <c r="A31" s="143">
        <v>10.130000000000001</v>
      </c>
      <c r="B31" s="151" t="s">
        <v>1228</v>
      </c>
      <c r="C31" s="151" t="s">
        <v>1585</v>
      </c>
      <c r="D31" s="152" t="s">
        <v>270</v>
      </c>
      <c r="E31" s="152" t="s">
        <v>1586</v>
      </c>
      <c r="F31" s="170" t="s">
        <v>1587</v>
      </c>
      <c r="G31" s="143" t="s">
        <v>1584</v>
      </c>
      <c r="H31" s="143"/>
      <c r="I31" s="145">
        <v>4883.25</v>
      </c>
      <c r="J31" s="143"/>
      <c r="K31" s="145"/>
      <c r="L31" s="143"/>
    </row>
    <row r="32" spans="1:12" ht="36" hidden="1" x14ac:dyDescent="0.25">
      <c r="A32" s="143">
        <v>10.14</v>
      </c>
      <c r="B32" s="151" t="s">
        <v>1228</v>
      </c>
      <c r="C32" s="151" t="s">
        <v>1545</v>
      </c>
      <c r="D32" s="152" t="s">
        <v>279</v>
      </c>
      <c r="E32" s="152" t="s">
        <v>279</v>
      </c>
      <c r="F32" s="304" t="s">
        <v>1588</v>
      </c>
      <c r="G32" s="143" t="s">
        <v>530</v>
      </c>
      <c r="H32" s="143"/>
      <c r="I32" s="145">
        <v>4883.25</v>
      </c>
      <c r="J32" s="143"/>
      <c r="K32" s="145"/>
      <c r="L32" s="143"/>
    </row>
    <row r="33" spans="1:12" ht="110.25" x14ac:dyDescent="0.25">
      <c r="A33" s="459" t="s">
        <v>1589</v>
      </c>
      <c r="B33" s="593" t="s">
        <v>1228</v>
      </c>
      <c r="C33" s="593" t="s">
        <v>1545</v>
      </c>
      <c r="D33" s="522" t="s">
        <v>279</v>
      </c>
      <c r="E33" s="522" t="s">
        <v>1590</v>
      </c>
      <c r="F33" s="599" t="s">
        <v>1591</v>
      </c>
      <c r="G33" s="459" t="s">
        <v>530</v>
      </c>
      <c r="H33" s="459">
        <f>(15.2*5.2)-(6.3+4.3)*4.5</f>
        <v>31.339999999999996</v>
      </c>
      <c r="I33" s="600">
        <v>5033</v>
      </c>
      <c r="J33" s="601">
        <f>I33*H33</f>
        <v>157734.21999999997</v>
      </c>
      <c r="K33" s="597" t="str">
        <f>'MB H wall'!G51</f>
        <v xml:space="preserve"> </v>
      </c>
      <c r="L33" s="601" t="s">
        <v>2384</v>
      </c>
    </row>
    <row r="34" spans="1:12" ht="110.25" x14ac:dyDescent="0.25">
      <c r="A34" s="459" t="s">
        <v>1592</v>
      </c>
      <c r="B34" s="593" t="s">
        <v>1228</v>
      </c>
      <c r="C34" s="593" t="s">
        <v>1545</v>
      </c>
      <c r="D34" s="522" t="s">
        <v>279</v>
      </c>
      <c r="E34" s="522" t="s">
        <v>1590</v>
      </c>
      <c r="F34" s="599" t="s">
        <v>1593</v>
      </c>
      <c r="G34" s="459" t="s">
        <v>530</v>
      </c>
      <c r="H34" s="459">
        <f>(13.2*5.2)-(5.5+2.7)*3.75</f>
        <v>37.89</v>
      </c>
      <c r="I34" s="549">
        <v>5033</v>
      </c>
      <c r="J34" s="460">
        <f>I34*H34</f>
        <v>190700.37</v>
      </c>
      <c r="K34" s="548">
        <f>'MB H wall'!G58</f>
        <v>27.411000000000001</v>
      </c>
      <c r="L34" s="803">
        <f>K34*I34</f>
        <v>137959.56299999999</v>
      </c>
    </row>
    <row r="35" spans="1:12" ht="60" hidden="1" x14ac:dyDescent="0.25">
      <c r="A35" s="143">
        <v>10.15</v>
      </c>
      <c r="B35" s="151" t="s">
        <v>1228</v>
      </c>
      <c r="C35" s="151" t="s">
        <v>1545</v>
      </c>
      <c r="D35" s="152" t="s">
        <v>279</v>
      </c>
      <c r="E35" s="152" t="s">
        <v>1594</v>
      </c>
      <c r="F35" s="148" t="s">
        <v>1595</v>
      </c>
      <c r="G35" s="143" t="s">
        <v>641</v>
      </c>
      <c r="H35" s="143"/>
      <c r="I35" s="145">
        <v>4883.25</v>
      </c>
      <c r="J35" s="174"/>
      <c r="K35" s="145"/>
      <c r="L35" s="174"/>
    </row>
    <row r="36" spans="1:12" ht="24" hidden="1" x14ac:dyDescent="0.25">
      <c r="A36" s="143">
        <v>10.16</v>
      </c>
      <c r="B36" s="151" t="s">
        <v>1228</v>
      </c>
      <c r="C36" s="151" t="s">
        <v>1545</v>
      </c>
      <c r="D36" s="305" t="s">
        <v>1596</v>
      </c>
      <c r="E36" s="305" t="s">
        <v>1597</v>
      </c>
      <c r="F36" s="295" t="s">
        <v>1598</v>
      </c>
      <c r="G36" s="143" t="s">
        <v>530</v>
      </c>
      <c r="H36" s="143"/>
      <c r="I36" s="145">
        <v>4883.25</v>
      </c>
      <c r="J36" s="143"/>
      <c r="K36" s="145"/>
      <c r="L36" s="143"/>
    </row>
    <row r="37" spans="1:12" ht="24" hidden="1" x14ac:dyDescent="0.25">
      <c r="A37" s="143">
        <v>10.17</v>
      </c>
      <c r="B37" s="151" t="s">
        <v>1228</v>
      </c>
      <c r="C37" s="151" t="s">
        <v>1545</v>
      </c>
      <c r="D37" s="305" t="s">
        <v>1596</v>
      </c>
      <c r="E37" s="305" t="s">
        <v>1597</v>
      </c>
      <c r="F37" s="295" t="s">
        <v>1599</v>
      </c>
      <c r="G37" s="143" t="s">
        <v>530</v>
      </c>
      <c r="H37" s="143"/>
      <c r="I37" s="145">
        <v>4883.25</v>
      </c>
      <c r="J37" s="143"/>
      <c r="K37" s="145"/>
      <c r="L37" s="143"/>
    </row>
    <row r="38" spans="1:12" ht="36" hidden="1" x14ac:dyDescent="0.25">
      <c r="A38" s="143">
        <v>10.18</v>
      </c>
      <c r="B38" s="151" t="s">
        <v>1228</v>
      </c>
      <c r="C38" s="151" t="s">
        <v>1600</v>
      </c>
      <c r="D38" s="305" t="s">
        <v>1601</v>
      </c>
      <c r="E38" s="305" t="s">
        <v>293</v>
      </c>
      <c r="F38" s="295" t="s">
        <v>1602</v>
      </c>
      <c r="G38" s="143" t="s">
        <v>530</v>
      </c>
      <c r="H38" s="143"/>
      <c r="I38" s="145">
        <v>4883.25</v>
      </c>
      <c r="J38" s="184"/>
      <c r="K38" s="145"/>
      <c r="L38" s="184"/>
    </row>
    <row r="39" spans="1:12" ht="63" x14ac:dyDescent="0.25">
      <c r="A39" s="459">
        <v>10.19</v>
      </c>
      <c r="B39" s="593" t="s">
        <v>1228</v>
      </c>
      <c r="C39" s="593" t="s">
        <v>1545</v>
      </c>
      <c r="D39" s="591" t="s">
        <v>1603</v>
      </c>
      <c r="E39" s="591" t="s">
        <v>1604</v>
      </c>
      <c r="F39" s="602" t="s">
        <v>2624</v>
      </c>
      <c r="G39" s="459" t="s">
        <v>530</v>
      </c>
      <c r="H39" s="596"/>
      <c r="I39" s="549"/>
      <c r="J39" s="460">
        <f t="shared" ref="J39:J53" si="0">I39*H39</f>
        <v>0</v>
      </c>
      <c r="K39" s="549"/>
      <c r="L39" s="460">
        <f>K39*I39</f>
        <v>0</v>
      </c>
    </row>
    <row r="40" spans="1:12" ht="78.75" x14ac:dyDescent="0.25">
      <c r="A40" s="459" t="s">
        <v>1605</v>
      </c>
      <c r="B40" s="593" t="s">
        <v>1228</v>
      </c>
      <c r="C40" s="593" t="s">
        <v>1545</v>
      </c>
      <c r="D40" s="591" t="s">
        <v>1603</v>
      </c>
      <c r="E40" s="591" t="s">
        <v>1604</v>
      </c>
      <c r="F40" s="602" t="s">
        <v>2625</v>
      </c>
      <c r="G40" s="459" t="s">
        <v>530</v>
      </c>
      <c r="H40" s="596">
        <f>5.35*2.825</f>
        <v>15.11375</v>
      </c>
      <c r="I40" s="549">
        <v>5730</v>
      </c>
      <c r="J40" s="460">
        <f t="shared" si="0"/>
        <v>86601.787499999991</v>
      </c>
      <c r="K40" s="548">
        <f>'MB H wall'!G61</f>
        <v>13.92</v>
      </c>
      <c r="L40" s="803">
        <f t="shared" ref="L40:L53" si="1">K40*I40</f>
        <v>79761.600000000006</v>
      </c>
    </row>
    <row r="41" spans="1:12" ht="78.75" x14ac:dyDescent="0.25">
      <c r="A41" s="459" t="s">
        <v>1606</v>
      </c>
      <c r="B41" s="593" t="s">
        <v>1228</v>
      </c>
      <c r="C41" s="593" t="s">
        <v>1545</v>
      </c>
      <c r="D41" s="591" t="s">
        <v>1603</v>
      </c>
      <c r="E41" s="591" t="s">
        <v>1604</v>
      </c>
      <c r="F41" s="602" t="s">
        <v>2626</v>
      </c>
      <c r="G41" s="459" t="s">
        <v>530</v>
      </c>
      <c r="H41" s="596">
        <f>(4.3-0.95)*2.625</f>
        <v>8.7937499999999993</v>
      </c>
      <c r="I41" s="549">
        <v>5730</v>
      </c>
      <c r="J41" s="460">
        <f t="shared" si="0"/>
        <v>50388.187499999993</v>
      </c>
      <c r="K41" s="548">
        <f>'MB H wall'!G68</f>
        <v>10.076000000000001</v>
      </c>
      <c r="L41" s="803">
        <f t="shared" si="1"/>
        <v>57735.48</v>
      </c>
    </row>
    <row r="42" spans="1:12" ht="63" x14ac:dyDescent="0.25">
      <c r="A42" s="459" t="s">
        <v>1607</v>
      </c>
      <c r="B42" s="593" t="s">
        <v>1228</v>
      </c>
      <c r="C42" s="593" t="s">
        <v>1545</v>
      </c>
      <c r="D42" s="591" t="s">
        <v>1603</v>
      </c>
      <c r="E42" s="591" t="s">
        <v>1604</v>
      </c>
      <c r="F42" s="602" t="s">
        <v>2627</v>
      </c>
      <c r="G42" s="459" t="s">
        <v>530</v>
      </c>
      <c r="H42" s="596">
        <f>4.3*2.1</f>
        <v>9.0299999999999994</v>
      </c>
      <c r="I42" s="549">
        <v>5730</v>
      </c>
      <c r="J42" s="460">
        <f t="shared" si="0"/>
        <v>51741.899999999994</v>
      </c>
      <c r="K42" s="548">
        <f>'MB H wall'!G71</f>
        <v>8.5039999999999996</v>
      </c>
      <c r="L42" s="803">
        <f t="shared" si="1"/>
        <v>48727.92</v>
      </c>
    </row>
    <row r="43" spans="1:12" ht="78.75" x14ac:dyDescent="0.25">
      <c r="A43" s="459" t="s">
        <v>1608</v>
      </c>
      <c r="B43" s="593" t="s">
        <v>1228</v>
      </c>
      <c r="C43" s="593" t="s">
        <v>1545</v>
      </c>
      <c r="D43" s="591" t="s">
        <v>1603</v>
      </c>
      <c r="E43" s="591" t="s">
        <v>1604</v>
      </c>
      <c r="F43" s="602" t="s">
        <v>2628</v>
      </c>
      <c r="G43" s="459" t="s">
        <v>530</v>
      </c>
      <c r="H43" s="596">
        <f>4.3*((1.028+0.5)+(1.222+0.5+0.5)+1.648)</f>
        <v>23.211399999999998</v>
      </c>
      <c r="I43" s="549">
        <v>5730</v>
      </c>
      <c r="J43" s="460">
        <f t="shared" si="0"/>
        <v>133001.32199999999</v>
      </c>
      <c r="K43" s="548">
        <f>'MB H wall'!G80</f>
        <v>23.177</v>
      </c>
      <c r="L43" s="803">
        <f t="shared" si="1"/>
        <v>132804.21</v>
      </c>
    </row>
    <row r="44" spans="1:12" ht="78.75" x14ac:dyDescent="0.25">
      <c r="A44" s="459" t="s">
        <v>1609</v>
      </c>
      <c r="B44" s="593" t="s">
        <v>1228</v>
      </c>
      <c r="C44" s="593" t="s">
        <v>1545</v>
      </c>
      <c r="D44" s="591" t="s">
        <v>1603</v>
      </c>
      <c r="E44" s="591" t="s">
        <v>1604</v>
      </c>
      <c r="F44" s="602" t="s">
        <v>2629</v>
      </c>
      <c r="G44" s="459" t="s">
        <v>530</v>
      </c>
      <c r="H44" s="596">
        <f>4.3*(2.4+1.1+0.5+0.5)</f>
        <v>19.349999999999998</v>
      </c>
      <c r="I44" s="549">
        <v>5730</v>
      </c>
      <c r="J44" s="460">
        <f t="shared" si="0"/>
        <v>110875.49999999999</v>
      </c>
      <c r="K44" s="548">
        <f>'MB H wall'!G86</f>
        <v>18.899999999999999</v>
      </c>
      <c r="L44" s="803">
        <f t="shared" si="1"/>
        <v>108296.99999999999</v>
      </c>
    </row>
    <row r="45" spans="1:12" ht="78.75" x14ac:dyDescent="0.25">
      <c r="A45" s="459" t="s">
        <v>1610</v>
      </c>
      <c r="B45" s="593" t="s">
        <v>1228</v>
      </c>
      <c r="C45" s="593" t="s">
        <v>1545</v>
      </c>
      <c r="D45" s="591" t="s">
        <v>1603</v>
      </c>
      <c r="E45" s="591" t="s">
        <v>1604</v>
      </c>
      <c r="F45" s="602" t="s">
        <v>2630</v>
      </c>
      <c r="G45" s="459" t="s">
        <v>530</v>
      </c>
      <c r="H45" s="596">
        <f>(6.125*4.3)-(4.175*2.2)</f>
        <v>17.152499999999996</v>
      </c>
      <c r="I45" s="549">
        <v>4870</v>
      </c>
      <c r="J45" s="460">
        <f t="shared" si="0"/>
        <v>83532.674999999988</v>
      </c>
      <c r="K45" s="548">
        <f>'MB H wall'!G92</f>
        <v>17.189999999999998</v>
      </c>
      <c r="L45" s="803">
        <f t="shared" si="1"/>
        <v>83715.299999999988</v>
      </c>
    </row>
    <row r="46" spans="1:12" ht="63" x14ac:dyDescent="0.25">
      <c r="A46" s="459" t="s">
        <v>1611</v>
      </c>
      <c r="B46" s="593" t="s">
        <v>1228</v>
      </c>
      <c r="C46" s="593" t="s">
        <v>1545</v>
      </c>
      <c r="D46" s="591" t="s">
        <v>1603</v>
      </c>
      <c r="E46" s="591" t="s">
        <v>1604</v>
      </c>
      <c r="F46" s="602" t="s">
        <v>2631</v>
      </c>
      <c r="G46" s="459" t="s">
        <v>530</v>
      </c>
      <c r="H46" s="596">
        <f>4.175*0.92</f>
        <v>3.8410000000000002</v>
      </c>
      <c r="I46" s="549">
        <v>4870</v>
      </c>
      <c r="J46" s="460">
        <f t="shared" si="0"/>
        <v>18705.670000000002</v>
      </c>
      <c r="K46" s="548">
        <f>'MB H wall'!G94</f>
        <v>3.8410000000000002</v>
      </c>
      <c r="L46" s="804">
        <f t="shared" si="1"/>
        <v>18705.670000000002</v>
      </c>
    </row>
    <row r="47" spans="1:12" ht="63" x14ac:dyDescent="0.25">
      <c r="A47" s="459" t="s">
        <v>1612</v>
      </c>
      <c r="B47" s="593" t="s">
        <v>1228</v>
      </c>
      <c r="C47" s="593" t="s">
        <v>1545</v>
      </c>
      <c r="D47" s="591" t="s">
        <v>1603</v>
      </c>
      <c r="E47" s="591" t="s">
        <v>1604</v>
      </c>
      <c r="F47" s="602" t="s">
        <v>2632</v>
      </c>
      <c r="G47" s="459" t="s">
        <v>530</v>
      </c>
      <c r="H47" s="596">
        <f>4.3*0.92*1</f>
        <v>3.956</v>
      </c>
      <c r="I47" s="549">
        <v>4870</v>
      </c>
      <c r="J47" s="460">
        <f t="shared" si="0"/>
        <v>19265.72</v>
      </c>
      <c r="K47" s="548">
        <f>'MB H wall'!G98</f>
        <v>3.9129999999999998</v>
      </c>
      <c r="L47" s="805">
        <f t="shared" si="1"/>
        <v>19056.309999999998</v>
      </c>
    </row>
    <row r="48" spans="1:12" ht="63" x14ac:dyDescent="0.25">
      <c r="A48" s="459" t="s">
        <v>1613</v>
      </c>
      <c r="B48" s="593" t="s">
        <v>1228</v>
      </c>
      <c r="C48" s="593" t="s">
        <v>1545</v>
      </c>
      <c r="D48" s="591" t="s">
        <v>1603</v>
      </c>
      <c r="E48" s="591" t="s">
        <v>1604</v>
      </c>
      <c r="F48" s="602" t="s">
        <v>2633</v>
      </c>
      <c r="G48" s="459" t="s">
        <v>530</v>
      </c>
      <c r="H48" s="596">
        <f>2.2*0.92*2</f>
        <v>4.0480000000000009</v>
      </c>
      <c r="I48" s="549">
        <v>4870</v>
      </c>
      <c r="J48" s="460">
        <f t="shared" si="0"/>
        <v>19713.760000000006</v>
      </c>
      <c r="K48" s="548">
        <f>'MB H wall'!G102</f>
        <v>4.0480000000000009</v>
      </c>
      <c r="L48" s="803">
        <f t="shared" si="1"/>
        <v>19713.760000000006</v>
      </c>
    </row>
    <row r="49" spans="1:12" ht="63" x14ac:dyDescent="0.25">
      <c r="A49" s="459" t="s">
        <v>1614</v>
      </c>
      <c r="B49" s="593" t="s">
        <v>1228</v>
      </c>
      <c r="C49" s="593" t="s">
        <v>1545</v>
      </c>
      <c r="D49" s="591" t="s">
        <v>1603</v>
      </c>
      <c r="E49" s="591" t="s">
        <v>1604</v>
      </c>
      <c r="F49" s="602" t="s">
        <v>2634</v>
      </c>
      <c r="G49" s="459" t="s">
        <v>530</v>
      </c>
      <c r="H49" s="596">
        <f>2.2*0.92*4</f>
        <v>8.0960000000000019</v>
      </c>
      <c r="I49" s="549">
        <v>4870</v>
      </c>
      <c r="J49" s="598">
        <f t="shared" si="0"/>
        <v>39427.520000000011</v>
      </c>
      <c r="K49" s="548">
        <f>'MB H wall'!G106</f>
        <v>8.0960000000000019</v>
      </c>
      <c r="L49" s="803">
        <f t="shared" si="1"/>
        <v>39427.520000000011</v>
      </c>
    </row>
    <row r="50" spans="1:12" ht="63" x14ac:dyDescent="0.25">
      <c r="A50" s="459" t="s">
        <v>1615</v>
      </c>
      <c r="B50" s="593" t="s">
        <v>1228</v>
      </c>
      <c r="C50" s="593" t="s">
        <v>1545</v>
      </c>
      <c r="D50" s="591" t="s">
        <v>1603</v>
      </c>
      <c r="E50" s="591" t="s">
        <v>1604</v>
      </c>
      <c r="F50" s="602" t="s">
        <v>2635</v>
      </c>
      <c r="G50" s="459" t="s">
        <v>530</v>
      </c>
      <c r="H50" s="596">
        <f>(0.92*4.3)-(0.92*3)</f>
        <v>1.1959999999999997</v>
      </c>
      <c r="I50" s="549">
        <v>4870</v>
      </c>
      <c r="J50" s="461">
        <f t="shared" si="0"/>
        <v>5824.5199999999986</v>
      </c>
      <c r="K50" s="548">
        <f>'MB H wall'!G113</f>
        <v>1.1959999999999997</v>
      </c>
      <c r="L50" s="803">
        <f t="shared" si="1"/>
        <v>5824.5199999999986</v>
      </c>
    </row>
    <row r="51" spans="1:12" ht="63" x14ac:dyDescent="0.25">
      <c r="A51" s="459" t="s">
        <v>1616</v>
      </c>
      <c r="B51" s="593" t="s">
        <v>1228</v>
      </c>
      <c r="C51" s="593" t="s">
        <v>1545</v>
      </c>
      <c r="D51" s="591" t="s">
        <v>1603</v>
      </c>
      <c r="E51" s="591" t="s">
        <v>1604</v>
      </c>
      <c r="F51" s="602" t="s">
        <v>2636</v>
      </c>
      <c r="G51" s="459" t="s">
        <v>530</v>
      </c>
      <c r="H51" s="596">
        <f>4.175*2.2</f>
        <v>9.1850000000000005</v>
      </c>
      <c r="I51" s="549">
        <v>4870</v>
      </c>
      <c r="J51" s="461">
        <f t="shared" si="0"/>
        <v>44730.950000000004</v>
      </c>
      <c r="K51" s="548">
        <f>'MB H wall'!G115</f>
        <v>9.1850000000000005</v>
      </c>
      <c r="L51" s="803">
        <f t="shared" si="1"/>
        <v>44730.950000000004</v>
      </c>
    </row>
    <row r="52" spans="1:12" ht="63" x14ac:dyDescent="0.25">
      <c r="A52" s="459" t="s">
        <v>1617</v>
      </c>
      <c r="B52" s="593" t="s">
        <v>1228</v>
      </c>
      <c r="C52" s="593" t="s">
        <v>1545</v>
      </c>
      <c r="D52" s="591" t="s">
        <v>1603</v>
      </c>
      <c r="E52" s="591" t="s">
        <v>1604</v>
      </c>
      <c r="F52" s="602" t="s">
        <v>2637</v>
      </c>
      <c r="G52" s="459" t="s">
        <v>530</v>
      </c>
      <c r="H52" s="596">
        <f>(6.4+4.4)*0.85</f>
        <v>9.18</v>
      </c>
      <c r="I52" s="464">
        <v>4870</v>
      </c>
      <c r="J52" s="601">
        <f t="shared" si="0"/>
        <v>44706.6</v>
      </c>
      <c r="K52" s="597">
        <f>'MB H wall'!G123</f>
        <v>9.0015000000000001</v>
      </c>
      <c r="L52" s="806">
        <f t="shared" si="1"/>
        <v>43837.305</v>
      </c>
    </row>
    <row r="53" spans="1:12" ht="63" x14ac:dyDescent="0.25">
      <c r="A53" s="459" t="s">
        <v>1618</v>
      </c>
      <c r="B53" s="593" t="s">
        <v>1228</v>
      </c>
      <c r="C53" s="593" t="s">
        <v>1545</v>
      </c>
      <c r="D53" s="591" t="s">
        <v>1603</v>
      </c>
      <c r="E53" s="591" t="s">
        <v>1604</v>
      </c>
      <c r="F53" s="602" t="s">
        <v>2638</v>
      </c>
      <c r="G53" s="459" t="s">
        <v>530</v>
      </c>
      <c r="H53" s="596">
        <f>(5.56+2.72)*0.85</f>
        <v>7.0379999999999994</v>
      </c>
      <c r="I53" s="549">
        <v>4870</v>
      </c>
      <c r="J53" s="460">
        <f t="shared" si="0"/>
        <v>34275.06</v>
      </c>
      <c r="K53" s="548">
        <f>'MB H wall'!G128</f>
        <v>6.1574999999999998</v>
      </c>
      <c r="L53" s="803">
        <f t="shared" si="1"/>
        <v>29987.024999999998</v>
      </c>
    </row>
    <row r="54" spans="1:12" ht="36" hidden="1" x14ac:dyDescent="0.25">
      <c r="A54" s="143">
        <v>10.199999999999999</v>
      </c>
      <c r="B54" s="151" t="s">
        <v>1228</v>
      </c>
      <c r="C54" s="151" t="s">
        <v>1545</v>
      </c>
      <c r="D54" s="305" t="s">
        <v>1619</v>
      </c>
      <c r="E54" s="305" t="s">
        <v>1620</v>
      </c>
      <c r="F54" s="295" t="s">
        <v>1621</v>
      </c>
      <c r="G54" s="143" t="s">
        <v>530</v>
      </c>
      <c r="H54" s="143"/>
      <c r="I54" s="145">
        <v>5266.25</v>
      </c>
      <c r="J54" s="174"/>
      <c r="K54" s="145"/>
      <c r="L54" s="145"/>
    </row>
    <row r="55" spans="1:12" ht="84" hidden="1" x14ac:dyDescent="0.25">
      <c r="A55" s="143">
        <v>10.210000000000001</v>
      </c>
      <c r="B55" s="151" t="s">
        <v>1228</v>
      </c>
      <c r="C55" s="151" t="s">
        <v>1545</v>
      </c>
      <c r="D55" s="314" t="s">
        <v>1622</v>
      </c>
      <c r="E55" s="308" t="s">
        <v>1623</v>
      </c>
      <c r="F55" s="308" t="s">
        <v>1624</v>
      </c>
      <c r="G55" s="309" t="s">
        <v>1584</v>
      </c>
      <c r="H55" s="311"/>
      <c r="I55" s="145">
        <v>0</v>
      </c>
      <c r="J55" s="143"/>
      <c r="K55" s="145"/>
      <c r="L55" s="145"/>
    </row>
    <row r="56" spans="1:12" ht="60" hidden="1" x14ac:dyDescent="0.25">
      <c r="A56" s="143">
        <v>10.220000000000001</v>
      </c>
      <c r="B56" s="151" t="s">
        <v>1228</v>
      </c>
      <c r="C56" s="151" t="s">
        <v>1545</v>
      </c>
      <c r="D56" s="148" t="s">
        <v>1625</v>
      </c>
      <c r="E56" s="148" t="s">
        <v>1626</v>
      </c>
      <c r="F56" s="148" t="s">
        <v>1627</v>
      </c>
      <c r="G56" s="143" t="s">
        <v>530</v>
      </c>
      <c r="H56" s="143"/>
      <c r="I56" s="145">
        <v>5266.25</v>
      </c>
      <c r="J56" s="143"/>
      <c r="K56" s="145"/>
      <c r="L56" s="145"/>
    </row>
    <row r="57" spans="1:12" ht="24" hidden="1" x14ac:dyDescent="0.25">
      <c r="A57" s="143">
        <v>10.23</v>
      </c>
      <c r="B57" s="151" t="s">
        <v>1228</v>
      </c>
      <c r="C57" s="151" t="s">
        <v>1600</v>
      </c>
      <c r="D57" s="305" t="s">
        <v>1628</v>
      </c>
      <c r="E57" s="305" t="s">
        <v>1629</v>
      </c>
      <c r="F57" s="295" t="s">
        <v>1630</v>
      </c>
      <c r="G57" s="143" t="s">
        <v>766</v>
      </c>
      <c r="H57" s="143"/>
      <c r="I57" s="145">
        <v>5266.25</v>
      </c>
      <c r="J57" s="143"/>
      <c r="K57" s="145"/>
      <c r="L57" s="145"/>
    </row>
    <row r="58" spans="1:12" ht="36" hidden="1" x14ac:dyDescent="0.25">
      <c r="A58" s="143">
        <v>10.24</v>
      </c>
      <c r="B58" s="151" t="s">
        <v>1228</v>
      </c>
      <c r="C58" s="151" t="s">
        <v>1545</v>
      </c>
      <c r="D58" s="305" t="s">
        <v>1619</v>
      </c>
      <c r="E58" s="305" t="s">
        <v>1631</v>
      </c>
      <c r="F58" s="295" t="s">
        <v>1632</v>
      </c>
      <c r="G58" s="143" t="s">
        <v>530</v>
      </c>
      <c r="H58" s="143"/>
      <c r="I58" s="145">
        <v>5266.25</v>
      </c>
      <c r="J58" s="143"/>
      <c r="K58" s="145"/>
      <c r="L58" s="145"/>
    </row>
    <row r="59" spans="1:12" ht="36" hidden="1" x14ac:dyDescent="0.25">
      <c r="A59" s="143">
        <v>10.25</v>
      </c>
      <c r="B59" s="151" t="s">
        <v>1228</v>
      </c>
      <c r="C59" s="151" t="s">
        <v>1545</v>
      </c>
      <c r="D59" s="305" t="s">
        <v>1633</v>
      </c>
      <c r="E59" s="305" t="s">
        <v>1634</v>
      </c>
      <c r="F59" s="295" t="s">
        <v>1635</v>
      </c>
      <c r="G59" s="143" t="s">
        <v>530</v>
      </c>
      <c r="H59" s="143"/>
      <c r="I59" s="145">
        <v>383</v>
      </c>
      <c r="J59" s="143"/>
      <c r="K59" s="145"/>
      <c r="L59" s="145"/>
    </row>
    <row r="60" spans="1:12" ht="48.75" hidden="1" customHeight="1" x14ac:dyDescent="0.25">
      <c r="A60" s="143">
        <v>10.26</v>
      </c>
      <c r="B60" s="151" t="s">
        <v>1228</v>
      </c>
      <c r="C60" s="151" t="s">
        <v>1545</v>
      </c>
      <c r="D60" s="152" t="s">
        <v>1636</v>
      </c>
      <c r="E60" s="152" t="s">
        <v>1637</v>
      </c>
      <c r="F60" s="148" t="s">
        <v>1638</v>
      </c>
      <c r="G60" s="143" t="s">
        <v>530</v>
      </c>
      <c r="H60" s="143"/>
      <c r="I60" s="145">
        <v>383</v>
      </c>
      <c r="J60" s="143"/>
      <c r="K60" s="145"/>
      <c r="L60" s="145"/>
    </row>
    <row r="61" spans="1:12" ht="36" hidden="1" x14ac:dyDescent="0.25">
      <c r="A61" s="143">
        <v>10.27</v>
      </c>
      <c r="B61" s="151" t="s">
        <v>1228</v>
      </c>
      <c r="C61" s="151" t="s">
        <v>1545</v>
      </c>
      <c r="D61" s="281" t="s">
        <v>1639</v>
      </c>
      <c r="E61" s="281" t="s">
        <v>1640</v>
      </c>
      <c r="F61" s="170" t="s">
        <v>1641</v>
      </c>
      <c r="G61" s="143" t="s">
        <v>530</v>
      </c>
      <c r="H61" s="143"/>
      <c r="I61" s="145"/>
      <c r="J61" s="143"/>
      <c r="K61" s="145"/>
      <c r="L61" s="145"/>
    </row>
    <row r="62" spans="1:12" ht="60" hidden="1" x14ac:dyDescent="0.25">
      <c r="A62" s="143">
        <v>10.28</v>
      </c>
      <c r="B62" s="151" t="s">
        <v>1228</v>
      </c>
      <c r="C62" s="151" t="s">
        <v>1545</v>
      </c>
      <c r="D62" s="152" t="s">
        <v>1642</v>
      </c>
      <c r="E62" s="152" t="s">
        <v>1643</v>
      </c>
      <c r="F62" s="148" t="s">
        <v>1644</v>
      </c>
      <c r="G62" s="143" t="s">
        <v>530</v>
      </c>
      <c r="H62" s="143"/>
      <c r="I62" s="145"/>
      <c r="J62" s="143"/>
      <c r="K62" s="145"/>
      <c r="L62" s="145"/>
    </row>
    <row r="63" spans="1:12" ht="36" hidden="1" x14ac:dyDescent="0.25">
      <c r="A63" s="143">
        <v>10.29</v>
      </c>
      <c r="B63" s="151" t="s">
        <v>1228</v>
      </c>
      <c r="C63" s="151" t="s">
        <v>1600</v>
      </c>
      <c r="D63" s="148" t="s">
        <v>1645</v>
      </c>
      <c r="E63" s="148" t="s">
        <v>278</v>
      </c>
      <c r="F63" s="148" t="s">
        <v>1646</v>
      </c>
      <c r="G63" s="143" t="s">
        <v>530</v>
      </c>
      <c r="H63" s="143"/>
      <c r="I63" s="143"/>
      <c r="J63" s="143"/>
      <c r="K63" s="145"/>
      <c r="L63" s="145"/>
    </row>
    <row r="64" spans="1:12" ht="24" hidden="1" x14ac:dyDescent="0.25">
      <c r="A64" s="143">
        <v>10.3</v>
      </c>
      <c r="B64" s="151" t="s">
        <v>1228</v>
      </c>
      <c r="C64" s="151" t="s">
        <v>1545</v>
      </c>
      <c r="D64" s="148" t="s">
        <v>1647</v>
      </c>
      <c r="E64" s="148" t="s">
        <v>1647</v>
      </c>
      <c r="F64" s="148" t="s">
        <v>1648</v>
      </c>
      <c r="G64" s="143" t="s">
        <v>530</v>
      </c>
      <c r="H64" s="143"/>
      <c r="I64" s="143"/>
      <c r="J64" s="143"/>
      <c r="K64" s="145"/>
      <c r="L64" s="145"/>
    </row>
    <row r="65" spans="1:12" ht="96" hidden="1" x14ac:dyDescent="0.25">
      <c r="A65" s="143">
        <v>10.31</v>
      </c>
      <c r="B65" s="151" t="s">
        <v>1228</v>
      </c>
      <c r="C65" s="151" t="s">
        <v>1545</v>
      </c>
      <c r="D65" s="305" t="s">
        <v>1649</v>
      </c>
      <c r="E65" s="305" t="s">
        <v>1650</v>
      </c>
      <c r="F65" s="295" t="s">
        <v>1651</v>
      </c>
      <c r="G65" s="143" t="s">
        <v>530</v>
      </c>
      <c r="H65" s="143"/>
      <c r="I65" s="143"/>
      <c r="J65" s="143"/>
      <c r="K65" s="145"/>
      <c r="L65" s="145"/>
    </row>
    <row r="66" spans="1:12" ht="24" hidden="1" x14ac:dyDescent="0.25">
      <c r="A66" s="143">
        <v>10.32</v>
      </c>
      <c r="B66" s="151" t="s">
        <v>1228</v>
      </c>
      <c r="C66" s="151" t="s">
        <v>1600</v>
      </c>
      <c r="D66" s="305" t="s">
        <v>1652</v>
      </c>
      <c r="E66" s="305" t="s">
        <v>1653</v>
      </c>
      <c r="F66" s="148" t="s">
        <v>1654</v>
      </c>
      <c r="G66" s="143" t="s">
        <v>530</v>
      </c>
      <c r="H66" s="143"/>
      <c r="I66" s="143"/>
      <c r="J66" s="143"/>
      <c r="K66" s="145"/>
      <c r="L66" s="145"/>
    </row>
    <row r="67" spans="1:12" ht="48" hidden="1" x14ac:dyDescent="0.25">
      <c r="A67" s="143">
        <v>10.33</v>
      </c>
      <c r="B67" s="151" t="s">
        <v>1228</v>
      </c>
      <c r="C67" s="151" t="s">
        <v>1655</v>
      </c>
      <c r="D67" s="305" t="s">
        <v>1656</v>
      </c>
      <c r="E67" s="305" t="s">
        <v>1657</v>
      </c>
      <c r="F67" s="148" t="s">
        <v>1658</v>
      </c>
      <c r="G67" s="143" t="s">
        <v>530</v>
      </c>
      <c r="H67" s="143"/>
      <c r="I67" s="143"/>
      <c r="J67" s="143"/>
      <c r="K67" s="145"/>
      <c r="L67" s="145"/>
    </row>
    <row r="68" spans="1:12" ht="24" hidden="1" x14ac:dyDescent="0.25">
      <c r="A68" s="297" t="s">
        <v>1659</v>
      </c>
      <c r="B68" s="151" t="s">
        <v>1228</v>
      </c>
      <c r="C68" s="151" t="s">
        <v>1655</v>
      </c>
      <c r="D68" s="305" t="s">
        <v>1656</v>
      </c>
      <c r="E68" s="305" t="s">
        <v>1657</v>
      </c>
      <c r="F68" s="148" t="s">
        <v>1660</v>
      </c>
      <c r="G68" s="143" t="s">
        <v>530</v>
      </c>
      <c r="H68" s="143"/>
      <c r="I68" s="143"/>
      <c r="J68" s="143"/>
      <c r="K68" s="145"/>
      <c r="L68" s="145"/>
    </row>
    <row r="69" spans="1:12" ht="24" hidden="1" x14ac:dyDescent="0.25">
      <c r="A69" s="297" t="s">
        <v>1661</v>
      </c>
      <c r="B69" s="151" t="s">
        <v>1228</v>
      </c>
      <c r="C69" s="151" t="s">
        <v>1655</v>
      </c>
      <c r="D69" s="305" t="s">
        <v>1656</v>
      </c>
      <c r="E69" s="305" t="s">
        <v>1657</v>
      </c>
      <c r="F69" s="148" t="s">
        <v>1662</v>
      </c>
      <c r="G69" s="143" t="s">
        <v>530</v>
      </c>
      <c r="H69" s="143"/>
      <c r="I69" s="184"/>
      <c r="J69" s="184"/>
      <c r="K69" s="145"/>
      <c r="L69" s="145"/>
    </row>
    <row r="70" spans="1:12" ht="63" x14ac:dyDescent="0.25">
      <c r="A70" s="459">
        <v>10.34</v>
      </c>
      <c r="B70" s="593" t="s">
        <v>1228</v>
      </c>
      <c r="C70" s="593" t="s">
        <v>1655</v>
      </c>
      <c r="D70" s="591" t="s">
        <v>1663</v>
      </c>
      <c r="E70" s="591" t="s">
        <v>1664</v>
      </c>
      <c r="F70" s="594" t="s">
        <v>2639</v>
      </c>
      <c r="G70" s="459" t="s">
        <v>530</v>
      </c>
      <c r="H70" s="459"/>
      <c r="I70" s="462"/>
      <c r="J70" s="460">
        <f t="shared" ref="J70:J84" si="2">I70*H70</f>
        <v>0</v>
      </c>
      <c r="K70" s="549"/>
      <c r="L70" s="460">
        <f>K70*I70</f>
        <v>0</v>
      </c>
    </row>
    <row r="71" spans="1:12" ht="94.5" x14ac:dyDescent="0.25">
      <c r="A71" s="459" t="s">
        <v>1665</v>
      </c>
      <c r="B71" s="593" t="s">
        <v>1228</v>
      </c>
      <c r="C71" s="593" t="s">
        <v>1655</v>
      </c>
      <c r="D71" s="591" t="s">
        <v>1663</v>
      </c>
      <c r="E71" s="591" t="s">
        <v>1666</v>
      </c>
      <c r="F71" s="594" t="s">
        <v>2640</v>
      </c>
      <c r="G71" s="459" t="s">
        <v>530</v>
      </c>
      <c r="H71" s="596">
        <f>0.34*5.34</f>
        <v>1.8156000000000001</v>
      </c>
      <c r="I71" s="604">
        <v>3915</v>
      </c>
      <c r="J71" s="460">
        <f t="shared" si="2"/>
        <v>7108.0740000000005</v>
      </c>
      <c r="K71" s="548">
        <f>'MB H wall'!G132</f>
        <v>20.639999999999997</v>
      </c>
      <c r="L71" s="803">
        <f>K71*I71</f>
        <v>80805.599999999991</v>
      </c>
    </row>
    <row r="72" spans="1:12" ht="78.75" customHeight="1" x14ac:dyDescent="0.25">
      <c r="A72" s="459" t="s">
        <v>1667</v>
      </c>
      <c r="B72" s="593" t="s">
        <v>1228</v>
      </c>
      <c r="C72" s="593" t="s">
        <v>1655</v>
      </c>
      <c r="D72" s="591" t="s">
        <v>1663</v>
      </c>
      <c r="E72" s="591" t="s">
        <v>1666</v>
      </c>
      <c r="F72" s="594" t="s">
        <v>2641</v>
      </c>
      <c r="G72" s="459" t="s">
        <v>530</v>
      </c>
      <c r="H72" s="596">
        <f>(4.3-0.95)*2.625</f>
        <v>8.7937499999999993</v>
      </c>
      <c r="I72" s="604">
        <v>3915</v>
      </c>
      <c r="J72" s="460">
        <f t="shared" si="2"/>
        <v>34427.53125</v>
      </c>
      <c r="K72" s="548">
        <f>'MB H wall'!G139</f>
        <v>9.9050000000000011</v>
      </c>
      <c r="L72" s="803">
        <f>K72*I72</f>
        <v>38778.075000000004</v>
      </c>
    </row>
    <row r="73" spans="1:12" ht="76.5" customHeight="1" x14ac:dyDescent="0.25">
      <c r="A73" s="459" t="s">
        <v>1668</v>
      </c>
      <c r="B73" s="593" t="s">
        <v>1228</v>
      </c>
      <c r="C73" s="593" t="s">
        <v>1655</v>
      </c>
      <c r="D73" s="591" t="s">
        <v>1663</v>
      </c>
      <c r="E73" s="591" t="s">
        <v>1666</v>
      </c>
      <c r="F73" s="594" t="s">
        <v>2642</v>
      </c>
      <c r="G73" s="459" t="s">
        <v>530</v>
      </c>
      <c r="H73" s="596">
        <f>4.3*2.1</f>
        <v>9.0299999999999994</v>
      </c>
      <c r="I73" s="604">
        <v>3915</v>
      </c>
      <c r="J73" s="460">
        <f t="shared" si="2"/>
        <v>35352.449999999997</v>
      </c>
      <c r="K73" s="548">
        <f>'MB H wall'!G141</f>
        <v>8.5039999999999996</v>
      </c>
      <c r="L73" s="804">
        <f>K73*I73</f>
        <v>33293.159999999996</v>
      </c>
    </row>
    <row r="74" spans="1:12" ht="94.5" x14ac:dyDescent="0.25">
      <c r="A74" s="459" t="s">
        <v>1669</v>
      </c>
      <c r="B74" s="593" t="s">
        <v>1228</v>
      </c>
      <c r="C74" s="593" t="s">
        <v>1655</v>
      </c>
      <c r="D74" s="591" t="s">
        <v>1663</v>
      </c>
      <c r="E74" s="591" t="s">
        <v>1666</v>
      </c>
      <c r="F74" s="594" t="s">
        <v>2643</v>
      </c>
      <c r="G74" s="459" t="s">
        <v>530</v>
      </c>
      <c r="H74" s="596">
        <f>4.3*((1.028+0.5)+(1.222+0.5+0.5)+1.648)</f>
        <v>23.211399999999998</v>
      </c>
      <c r="I74" s="604">
        <v>5252</v>
      </c>
      <c r="J74" s="460">
        <f t="shared" si="2"/>
        <v>121906.27279999999</v>
      </c>
      <c r="K74" s="548">
        <f>'MB H wall'!G150</f>
        <v>23.177</v>
      </c>
      <c r="L74" s="802">
        <f t="shared" ref="L74:L84" si="3">K74*I74</f>
        <v>121725.60399999999</v>
      </c>
    </row>
    <row r="75" spans="1:12" ht="110.25" x14ac:dyDescent="0.25">
      <c r="A75" s="459" t="s">
        <v>1670</v>
      </c>
      <c r="B75" s="593" t="s">
        <v>1228</v>
      </c>
      <c r="C75" s="593" t="s">
        <v>1655</v>
      </c>
      <c r="D75" s="591" t="s">
        <v>1663</v>
      </c>
      <c r="E75" s="591" t="s">
        <v>1666</v>
      </c>
      <c r="F75" s="594" t="s">
        <v>2644</v>
      </c>
      <c r="G75" s="459" t="s">
        <v>530</v>
      </c>
      <c r="H75" s="596">
        <f>4.3*(2.4+1.1+0.5+0.5)</f>
        <v>19.349999999999998</v>
      </c>
      <c r="I75" s="604">
        <v>4631</v>
      </c>
      <c r="J75" s="460">
        <f t="shared" si="2"/>
        <v>89609.849999999991</v>
      </c>
      <c r="K75" s="548">
        <f>'MB H wall'!G157</f>
        <v>33.299999999999997</v>
      </c>
      <c r="L75" s="802">
        <f t="shared" si="3"/>
        <v>154212.29999999999</v>
      </c>
    </row>
    <row r="76" spans="1:12" ht="110.25" x14ac:dyDescent="0.25">
      <c r="A76" s="459" t="s">
        <v>1671</v>
      </c>
      <c r="B76" s="593" t="s">
        <v>1228</v>
      </c>
      <c r="C76" s="593" t="s">
        <v>1655</v>
      </c>
      <c r="D76" s="591" t="s">
        <v>1663</v>
      </c>
      <c r="E76" s="591" t="s">
        <v>1672</v>
      </c>
      <c r="F76" s="594" t="s">
        <v>2645</v>
      </c>
      <c r="G76" s="459" t="s">
        <v>530</v>
      </c>
      <c r="H76" s="596">
        <f>(6.125*4.3)-(4.175*2.2)</f>
        <v>17.152499999999996</v>
      </c>
      <c r="I76" s="605">
        <v>4631</v>
      </c>
      <c r="J76" s="460">
        <f t="shared" si="2"/>
        <v>79433.227499999979</v>
      </c>
      <c r="K76" s="548">
        <f>'MB H wall'!G162</f>
        <v>17.189999999999998</v>
      </c>
      <c r="L76" s="802">
        <f t="shared" si="3"/>
        <v>79606.889999999985</v>
      </c>
    </row>
    <row r="77" spans="1:12" ht="87.75" customHeight="1" x14ac:dyDescent="0.25">
      <c r="A77" s="459" t="s">
        <v>1673</v>
      </c>
      <c r="B77" s="593" t="s">
        <v>1228</v>
      </c>
      <c r="C77" s="593" t="s">
        <v>1655</v>
      </c>
      <c r="D77" s="591" t="s">
        <v>1663</v>
      </c>
      <c r="E77" s="591" t="s">
        <v>1674</v>
      </c>
      <c r="F77" s="594" t="s">
        <v>2646</v>
      </c>
      <c r="G77" s="459" t="s">
        <v>530</v>
      </c>
      <c r="H77" s="596">
        <f>4.175*0.92</f>
        <v>3.8410000000000002</v>
      </c>
      <c r="I77" s="596">
        <v>4775</v>
      </c>
      <c r="J77" s="460">
        <f t="shared" si="2"/>
        <v>18340.775000000001</v>
      </c>
      <c r="K77" s="548">
        <f>'MB H wall'!G164</f>
        <v>3.8410000000000002</v>
      </c>
      <c r="L77" s="802">
        <f t="shared" si="3"/>
        <v>18340.775000000001</v>
      </c>
    </row>
    <row r="78" spans="1:12" ht="76.5" customHeight="1" x14ac:dyDescent="0.25">
      <c r="A78" s="459" t="s">
        <v>1675</v>
      </c>
      <c r="B78" s="593" t="s">
        <v>1228</v>
      </c>
      <c r="C78" s="593" t="s">
        <v>1655</v>
      </c>
      <c r="D78" s="591" t="s">
        <v>1663</v>
      </c>
      <c r="E78" s="591" t="s">
        <v>1672</v>
      </c>
      <c r="F78" s="594" t="s">
        <v>2647</v>
      </c>
      <c r="G78" s="459" t="s">
        <v>530</v>
      </c>
      <c r="H78" s="596">
        <f>4.3*0.92*2</f>
        <v>7.9119999999999999</v>
      </c>
      <c r="I78" s="606">
        <v>4775</v>
      </c>
      <c r="J78" s="603">
        <f t="shared" si="2"/>
        <v>37779.800000000003</v>
      </c>
      <c r="K78" s="607">
        <f>'MB H wall'!G169</f>
        <v>3.9129999999999998</v>
      </c>
      <c r="L78" s="802">
        <f t="shared" si="3"/>
        <v>18684.575000000001</v>
      </c>
    </row>
    <row r="79" spans="1:12" ht="76.5" customHeight="1" x14ac:dyDescent="0.25">
      <c r="A79" s="459" t="s">
        <v>1676</v>
      </c>
      <c r="B79" s="593" t="s">
        <v>1228</v>
      </c>
      <c r="C79" s="593" t="s">
        <v>1655</v>
      </c>
      <c r="D79" s="591" t="s">
        <v>1663</v>
      </c>
      <c r="E79" s="591" t="s">
        <v>1672</v>
      </c>
      <c r="F79" s="594" t="s">
        <v>2648</v>
      </c>
      <c r="G79" s="459" t="s">
        <v>530</v>
      </c>
      <c r="H79" s="596">
        <f>2.2*0.92*2</f>
        <v>4.0480000000000009</v>
      </c>
      <c r="I79" s="604">
        <v>4775</v>
      </c>
      <c r="J79" s="460">
        <f t="shared" si="2"/>
        <v>19329.200000000004</v>
      </c>
      <c r="K79" s="548">
        <f>'MB H wall'!G174</f>
        <v>4.0480000000000009</v>
      </c>
      <c r="L79" s="802">
        <f t="shared" si="3"/>
        <v>19329.200000000004</v>
      </c>
    </row>
    <row r="80" spans="1:12" ht="110.25" x14ac:dyDescent="0.25">
      <c r="A80" s="459" t="s">
        <v>1677</v>
      </c>
      <c r="B80" s="593" t="s">
        <v>1228</v>
      </c>
      <c r="C80" s="593" t="s">
        <v>1655</v>
      </c>
      <c r="D80" s="591" t="s">
        <v>1663</v>
      </c>
      <c r="E80" s="591" t="s">
        <v>1678</v>
      </c>
      <c r="F80" s="594" t="s">
        <v>2649</v>
      </c>
      <c r="G80" s="459" t="s">
        <v>530</v>
      </c>
      <c r="H80" s="596">
        <f>0.92*2.2*2</f>
        <v>4.0480000000000009</v>
      </c>
      <c r="I80" s="604">
        <v>5539</v>
      </c>
      <c r="J80" s="460">
        <f t="shared" si="2"/>
        <v>22421.872000000007</v>
      </c>
      <c r="K80" s="548">
        <f>'MB H wall'!G179</f>
        <v>4.0480000000000009</v>
      </c>
      <c r="L80" s="802">
        <f t="shared" si="3"/>
        <v>22421.872000000007</v>
      </c>
    </row>
    <row r="81" spans="1:14" ht="76.5" customHeight="1" x14ac:dyDescent="0.25">
      <c r="A81" s="459" t="s">
        <v>1679</v>
      </c>
      <c r="B81" s="593" t="s">
        <v>1228</v>
      </c>
      <c r="C81" s="593" t="s">
        <v>1655</v>
      </c>
      <c r="D81" s="591" t="s">
        <v>1663</v>
      </c>
      <c r="E81" s="591" t="s">
        <v>1672</v>
      </c>
      <c r="F81" s="594" t="s">
        <v>2650</v>
      </c>
      <c r="G81" s="459" t="s">
        <v>530</v>
      </c>
      <c r="H81" s="596">
        <f>(0.92+0.95)*4.3-(0.92*3)</f>
        <v>5.2810000000000006</v>
      </c>
      <c r="I81" s="608">
        <v>4870</v>
      </c>
      <c r="J81" s="603">
        <f t="shared" si="2"/>
        <v>25718.47</v>
      </c>
      <c r="K81" s="607">
        <f>'MB H wall'!G188</f>
        <v>5.2810000000000006</v>
      </c>
      <c r="L81" s="805">
        <f t="shared" si="3"/>
        <v>25718.47</v>
      </c>
    </row>
    <row r="82" spans="1:14" ht="94.5" x14ac:dyDescent="0.25">
      <c r="A82" s="459" t="s">
        <v>1680</v>
      </c>
      <c r="B82" s="593" t="s">
        <v>1228</v>
      </c>
      <c r="C82" s="593" t="s">
        <v>1655</v>
      </c>
      <c r="D82" s="591" t="s">
        <v>1663</v>
      </c>
      <c r="E82" s="591" t="s">
        <v>1666</v>
      </c>
      <c r="F82" s="594" t="s">
        <v>2651</v>
      </c>
      <c r="G82" s="459" t="s">
        <v>530</v>
      </c>
      <c r="H82" s="596">
        <f>4.175*2.2</f>
        <v>9.1850000000000005</v>
      </c>
      <c r="I82" s="604">
        <v>3915</v>
      </c>
      <c r="J82" s="460">
        <f t="shared" si="2"/>
        <v>35959.275000000001</v>
      </c>
      <c r="K82" s="548">
        <f>'MB H wall'!G190</f>
        <v>9.1850000000000005</v>
      </c>
      <c r="L82" s="803">
        <f t="shared" si="3"/>
        <v>35959.275000000001</v>
      </c>
    </row>
    <row r="83" spans="1:14" ht="76.5" customHeight="1" x14ac:dyDescent="0.25">
      <c r="A83" s="459" t="s">
        <v>1681</v>
      </c>
      <c r="B83" s="593" t="s">
        <v>1228</v>
      </c>
      <c r="C83" s="593" t="s">
        <v>1655</v>
      </c>
      <c r="D83" s="591" t="s">
        <v>1663</v>
      </c>
      <c r="E83" s="591" t="s">
        <v>1682</v>
      </c>
      <c r="F83" s="594" t="s">
        <v>2652</v>
      </c>
      <c r="G83" s="459" t="s">
        <v>530</v>
      </c>
      <c r="H83" s="596">
        <f>(6.4+4.4)*0.85</f>
        <v>9.18</v>
      </c>
      <c r="I83" s="604">
        <v>5252</v>
      </c>
      <c r="J83" s="460">
        <f t="shared" si="2"/>
        <v>48213.36</v>
      </c>
      <c r="K83" s="548">
        <f>'MB H wall'!G205</f>
        <v>67.254000000000005</v>
      </c>
      <c r="L83" s="803">
        <f t="shared" si="3"/>
        <v>353218.00800000003</v>
      </c>
    </row>
    <row r="84" spans="1:14" s="816" customFormat="1" ht="76.5" customHeight="1" x14ac:dyDescent="0.25">
      <c r="A84" s="807" t="s">
        <v>1683</v>
      </c>
      <c r="B84" s="808" t="s">
        <v>1228</v>
      </c>
      <c r="C84" s="808" t="s">
        <v>1655</v>
      </c>
      <c r="D84" s="809" t="s">
        <v>1663</v>
      </c>
      <c r="E84" s="809" t="s">
        <v>1682</v>
      </c>
      <c r="F84" s="810" t="s">
        <v>2653</v>
      </c>
      <c r="G84" s="807" t="s">
        <v>530</v>
      </c>
      <c r="H84" s="811">
        <f>(5.56+2.72)*0.85</f>
        <v>7.0379999999999994</v>
      </c>
      <c r="I84" s="812">
        <v>5252</v>
      </c>
      <c r="J84" s="813">
        <f t="shared" si="2"/>
        <v>36963.575999999994</v>
      </c>
      <c r="K84" s="814">
        <f>'MB H wall'!G214</f>
        <v>22.717499999999998</v>
      </c>
      <c r="L84" s="815">
        <f t="shared" si="3"/>
        <v>119312.30999999998</v>
      </c>
      <c r="N84" s="822" t="s">
        <v>2702</v>
      </c>
    </row>
    <row r="85" spans="1:14" ht="24" hidden="1" x14ac:dyDescent="0.25">
      <c r="A85" s="297" t="s">
        <v>1684</v>
      </c>
      <c r="B85" s="151"/>
      <c r="C85" s="151" t="s">
        <v>1655</v>
      </c>
      <c r="D85" s="305"/>
      <c r="E85" s="305"/>
      <c r="F85" s="148" t="s">
        <v>1685</v>
      </c>
      <c r="G85" s="143" t="s">
        <v>1686</v>
      </c>
      <c r="H85" s="143"/>
      <c r="I85" s="143"/>
      <c r="J85" s="174"/>
      <c r="K85" s="145"/>
      <c r="L85" s="145"/>
    </row>
    <row r="86" spans="1:14" ht="24" hidden="1" x14ac:dyDescent="0.25">
      <c r="A86" s="297" t="s">
        <v>1687</v>
      </c>
      <c r="B86" s="151"/>
      <c r="C86" s="151" t="s">
        <v>1655</v>
      </c>
      <c r="D86" s="305"/>
      <c r="E86" s="305"/>
      <c r="F86" s="148" t="s">
        <v>1688</v>
      </c>
      <c r="G86" s="143" t="s">
        <v>1689</v>
      </c>
      <c r="H86" s="143"/>
      <c r="I86" s="143"/>
      <c r="J86" s="143"/>
      <c r="K86" s="145"/>
      <c r="L86" s="145"/>
    </row>
    <row r="87" spans="1:14" ht="24" hidden="1" x14ac:dyDescent="0.25">
      <c r="A87" s="297">
        <v>10.35</v>
      </c>
      <c r="B87" s="151" t="s">
        <v>1228</v>
      </c>
      <c r="C87" s="151" t="s">
        <v>1545</v>
      </c>
      <c r="D87" s="305" t="s">
        <v>1690</v>
      </c>
      <c r="E87" s="305" t="s">
        <v>1691</v>
      </c>
      <c r="F87" s="148" t="s">
        <v>1692</v>
      </c>
      <c r="G87" s="143" t="s">
        <v>1693</v>
      </c>
      <c r="H87" s="143"/>
      <c r="I87" s="143"/>
      <c r="J87" s="143"/>
      <c r="K87" s="145"/>
      <c r="L87" s="145"/>
    </row>
    <row r="88" spans="1:14" ht="60" hidden="1" x14ac:dyDescent="0.25">
      <c r="A88" s="297">
        <v>10.36</v>
      </c>
      <c r="B88" s="151" t="s">
        <v>1228</v>
      </c>
      <c r="C88" s="151" t="s">
        <v>1545</v>
      </c>
      <c r="D88" s="305" t="s">
        <v>1690</v>
      </c>
      <c r="E88" s="305" t="s">
        <v>1694</v>
      </c>
      <c r="F88" s="148" t="s">
        <v>1695</v>
      </c>
      <c r="G88" s="143" t="s">
        <v>530</v>
      </c>
      <c r="H88" s="143"/>
      <c r="I88" s="143"/>
      <c r="J88" s="143"/>
      <c r="K88" s="145"/>
      <c r="L88" s="145"/>
    </row>
    <row r="89" spans="1:14" ht="24" hidden="1" x14ac:dyDescent="0.25">
      <c r="A89" s="297">
        <v>10.37</v>
      </c>
      <c r="B89" s="151" t="s">
        <v>1228</v>
      </c>
      <c r="C89" s="151" t="s">
        <v>1655</v>
      </c>
      <c r="D89" s="305" t="s">
        <v>1652</v>
      </c>
      <c r="E89" s="305" t="s">
        <v>1696</v>
      </c>
      <c r="F89" s="148" t="s">
        <v>1697</v>
      </c>
      <c r="G89" s="143" t="s">
        <v>530</v>
      </c>
      <c r="H89" s="143"/>
      <c r="I89" s="143"/>
      <c r="J89" s="143"/>
      <c r="K89" s="145"/>
      <c r="L89" s="145"/>
    </row>
    <row r="90" spans="1:14" ht="24" hidden="1" x14ac:dyDescent="0.25">
      <c r="A90" s="297">
        <v>10.38</v>
      </c>
      <c r="B90" s="151" t="s">
        <v>1228</v>
      </c>
      <c r="C90" s="151" t="s">
        <v>1655</v>
      </c>
      <c r="D90" s="305" t="s">
        <v>1698</v>
      </c>
      <c r="E90" s="305" t="s">
        <v>1696</v>
      </c>
      <c r="F90" s="148" t="s">
        <v>1699</v>
      </c>
      <c r="G90" s="143" t="s">
        <v>530</v>
      </c>
      <c r="H90" s="143"/>
      <c r="I90" s="143"/>
      <c r="J90" s="143"/>
      <c r="K90" s="145"/>
      <c r="L90" s="145"/>
    </row>
    <row r="91" spans="1:14" ht="24" hidden="1" x14ac:dyDescent="0.25">
      <c r="A91" s="297">
        <v>10.39</v>
      </c>
      <c r="B91" s="151" t="s">
        <v>1228</v>
      </c>
      <c r="C91" s="151" t="s">
        <v>1655</v>
      </c>
      <c r="D91" s="305" t="s">
        <v>1698</v>
      </c>
      <c r="E91" s="305" t="s">
        <v>1696</v>
      </c>
      <c r="F91" s="148" t="s">
        <v>1699</v>
      </c>
      <c r="G91" s="143" t="s">
        <v>530</v>
      </c>
      <c r="H91" s="143"/>
      <c r="I91" s="143"/>
      <c r="J91" s="143"/>
      <c r="K91" s="145"/>
      <c r="L91" s="145"/>
    </row>
    <row r="92" spans="1:14" ht="60" hidden="1" x14ac:dyDescent="0.25">
      <c r="A92" s="297">
        <v>10.4</v>
      </c>
      <c r="B92" s="151" t="s">
        <v>872</v>
      </c>
      <c r="C92" s="151" t="s">
        <v>1542</v>
      </c>
      <c r="D92" s="148" t="s">
        <v>1700</v>
      </c>
      <c r="E92" s="148" t="s">
        <v>1701</v>
      </c>
      <c r="F92" s="148" t="s">
        <v>1702</v>
      </c>
      <c r="G92" s="143" t="s">
        <v>530</v>
      </c>
      <c r="H92" s="143"/>
      <c r="I92" s="143"/>
      <c r="J92" s="143"/>
      <c r="K92" s="145"/>
      <c r="L92" s="145"/>
    </row>
    <row r="93" spans="1:14" ht="24" hidden="1" x14ac:dyDescent="0.25">
      <c r="A93" s="297">
        <v>10.41</v>
      </c>
      <c r="B93" s="151" t="s">
        <v>872</v>
      </c>
      <c r="C93" s="151" t="s">
        <v>1703</v>
      </c>
      <c r="D93" s="148" t="s">
        <v>136</v>
      </c>
      <c r="E93" s="148" t="s">
        <v>136</v>
      </c>
      <c r="F93" s="148" t="s">
        <v>1704</v>
      </c>
      <c r="G93" s="143" t="s">
        <v>530</v>
      </c>
      <c r="H93" s="143"/>
      <c r="I93" s="143"/>
      <c r="J93" s="143"/>
      <c r="K93" s="145"/>
      <c r="L93" s="145"/>
    </row>
    <row r="94" spans="1:14" ht="24" hidden="1" x14ac:dyDescent="0.25">
      <c r="A94" s="297">
        <v>10.42</v>
      </c>
      <c r="B94" s="151" t="s">
        <v>1228</v>
      </c>
      <c r="C94" s="151" t="s">
        <v>1545</v>
      </c>
      <c r="D94" s="305" t="s">
        <v>1705</v>
      </c>
      <c r="E94" s="305" t="s">
        <v>1705</v>
      </c>
      <c r="F94" s="148" t="s">
        <v>1706</v>
      </c>
      <c r="G94" s="143" t="s">
        <v>530</v>
      </c>
      <c r="H94" s="143"/>
      <c r="I94" s="143"/>
      <c r="J94" s="143"/>
      <c r="K94" s="145"/>
      <c r="L94" s="145"/>
    </row>
    <row r="95" spans="1:14" ht="24" hidden="1" x14ac:dyDescent="0.25">
      <c r="A95" s="297">
        <v>10.43</v>
      </c>
      <c r="B95" s="151" t="s">
        <v>1228</v>
      </c>
      <c r="C95" s="151" t="s">
        <v>1545</v>
      </c>
      <c r="D95" s="305" t="s">
        <v>1705</v>
      </c>
      <c r="E95" s="152" t="s">
        <v>1707</v>
      </c>
      <c r="F95" s="170" t="s">
        <v>1708</v>
      </c>
      <c r="G95" s="143" t="s">
        <v>1709</v>
      </c>
      <c r="H95" s="143"/>
      <c r="I95" s="143"/>
      <c r="J95" s="143"/>
      <c r="K95" s="145"/>
      <c r="L95" s="145"/>
    </row>
    <row r="96" spans="1:14" ht="24" hidden="1" x14ac:dyDescent="0.25">
      <c r="A96" s="297">
        <v>10.44</v>
      </c>
      <c r="B96" s="151" t="s">
        <v>1228</v>
      </c>
      <c r="C96" s="151" t="s">
        <v>1600</v>
      </c>
      <c r="D96" s="305" t="s">
        <v>1710</v>
      </c>
      <c r="E96" s="305" t="s">
        <v>1710</v>
      </c>
      <c r="F96" s="148" t="s">
        <v>1711</v>
      </c>
      <c r="G96" s="143" t="s">
        <v>530</v>
      </c>
      <c r="H96" s="143"/>
      <c r="I96" s="143"/>
      <c r="J96" s="143"/>
      <c r="K96" s="145"/>
      <c r="L96" s="145"/>
    </row>
    <row r="97" spans="1:12" ht="24" hidden="1" x14ac:dyDescent="0.25">
      <c r="A97" s="297">
        <v>10.45</v>
      </c>
      <c r="B97" s="151" t="s">
        <v>1228</v>
      </c>
      <c r="C97" s="151" t="s">
        <v>1545</v>
      </c>
      <c r="D97" s="305" t="s">
        <v>1712</v>
      </c>
      <c r="E97" s="305" t="s">
        <v>1712</v>
      </c>
      <c r="F97" s="148" t="s">
        <v>1713</v>
      </c>
      <c r="G97" s="143" t="s">
        <v>530</v>
      </c>
      <c r="H97" s="143"/>
      <c r="I97" s="143"/>
      <c r="J97" s="143"/>
      <c r="K97" s="145"/>
      <c r="L97" s="145"/>
    </row>
    <row r="98" spans="1:12" ht="60" hidden="1" x14ac:dyDescent="0.25">
      <c r="A98" s="297">
        <v>10.46</v>
      </c>
      <c r="B98" s="151" t="s">
        <v>1228</v>
      </c>
      <c r="C98" s="151" t="s">
        <v>1714</v>
      </c>
      <c r="D98" s="305" t="s">
        <v>1715</v>
      </c>
      <c r="E98" s="305" t="s">
        <v>259</v>
      </c>
      <c r="F98" s="148" t="s">
        <v>1716</v>
      </c>
      <c r="G98" s="143" t="s">
        <v>530</v>
      </c>
      <c r="H98" s="143"/>
      <c r="I98" s="143"/>
      <c r="J98" s="143"/>
      <c r="K98" s="145"/>
      <c r="L98" s="145"/>
    </row>
    <row r="99" spans="1:12" ht="36" hidden="1" x14ac:dyDescent="0.25">
      <c r="A99" s="297">
        <v>10.47</v>
      </c>
      <c r="B99" s="151" t="s">
        <v>1228</v>
      </c>
      <c r="C99" s="151" t="s">
        <v>1714</v>
      </c>
      <c r="D99" s="305" t="s">
        <v>1717</v>
      </c>
      <c r="E99" s="305" t="s">
        <v>1718</v>
      </c>
      <c r="F99" s="295" t="s">
        <v>1719</v>
      </c>
      <c r="G99" s="143" t="s">
        <v>530</v>
      </c>
      <c r="H99" s="143"/>
      <c r="I99" s="143"/>
      <c r="J99" s="143"/>
      <c r="K99" s="145"/>
      <c r="L99" s="145"/>
    </row>
    <row r="100" spans="1:12" ht="24" hidden="1" x14ac:dyDescent="0.25">
      <c r="A100" s="297">
        <v>10.48</v>
      </c>
      <c r="B100" s="151" t="s">
        <v>1228</v>
      </c>
      <c r="C100" s="151" t="s">
        <v>1714</v>
      </c>
      <c r="D100" s="305" t="s">
        <v>1720</v>
      </c>
      <c r="E100" s="305" t="s">
        <v>283</v>
      </c>
      <c r="F100" s="295" t="s">
        <v>1721</v>
      </c>
      <c r="G100" s="143" t="s">
        <v>530</v>
      </c>
      <c r="H100" s="143"/>
      <c r="I100" s="143"/>
      <c r="J100" s="143"/>
      <c r="K100" s="145"/>
      <c r="L100" s="145"/>
    </row>
    <row r="101" spans="1:12" ht="36" hidden="1" x14ac:dyDescent="0.25">
      <c r="A101" s="297">
        <v>10.49</v>
      </c>
      <c r="B101" s="151" t="s">
        <v>1228</v>
      </c>
      <c r="C101" s="151" t="s">
        <v>1600</v>
      </c>
      <c r="D101" s="152" t="s">
        <v>1722</v>
      </c>
      <c r="E101" s="152" t="s">
        <v>1723</v>
      </c>
      <c r="F101" s="170" t="s">
        <v>1724</v>
      </c>
      <c r="G101" s="143" t="s">
        <v>530</v>
      </c>
      <c r="H101" s="143"/>
      <c r="I101" s="143"/>
      <c r="J101" s="143"/>
      <c r="K101" s="145"/>
      <c r="L101" s="145"/>
    </row>
    <row r="102" spans="1:12" ht="36" hidden="1" x14ac:dyDescent="0.25">
      <c r="A102" s="297">
        <v>10.5</v>
      </c>
      <c r="B102" s="151" t="s">
        <v>1228</v>
      </c>
      <c r="C102" s="151" t="s">
        <v>1600</v>
      </c>
      <c r="D102" s="152" t="s">
        <v>1722</v>
      </c>
      <c r="E102" s="152" t="s">
        <v>1725</v>
      </c>
      <c r="F102" s="170" t="s">
        <v>1726</v>
      </c>
      <c r="G102" s="143" t="s">
        <v>530</v>
      </c>
      <c r="H102" s="143"/>
      <c r="I102" s="143"/>
      <c r="J102" s="143"/>
      <c r="K102" s="145"/>
      <c r="L102" s="145"/>
    </row>
    <row r="103" spans="1:12" ht="36" hidden="1" x14ac:dyDescent="0.25">
      <c r="A103" s="297">
        <v>10.51</v>
      </c>
      <c r="B103" s="151" t="s">
        <v>1228</v>
      </c>
      <c r="C103" s="151" t="s">
        <v>1600</v>
      </c>
      <c r="D103" s="152" t="s">
        <v>1722</v>
      </c>
      <c r="E103" s="148" t="s">
        <v>1727</v>
      </c>
      <c r="F103" s="148" t="s">
        <v>1728</v>
      </c>
      <c r="G103" s="143" t="s">
        <v>1729</v>
      </c>
      <c r="H103" s="143"/>
      <c r="I103" s="143"/>
      <c r="J103" s="143"/>
      <c r="K103" s="145"/>
      <c r="L103" s="145"/>
    </row>
    <row r="104" spans="1:12" ht="24" hidden="1" x14ac:dyDescent="0.25">
      <c r="A104" s="297">
        <v>10.52</v>
      </c>
      <c r="B104" s="151" t="s">
        <v>1228</v>
      </c>
      <c r="C104" s="151" t="s">
        <v>1730</v>
      </c>
      <c r="D104" s="148" t="s">
        <v>1731</v>
      </c>
      <c r="E104" s="148" t="s">
        <v>1732</v>
      </c>
      <c r="F104" s="170" t="s">
        <v>1733</v>
      </c>
      <c r="G104" s="143" t="s">
        <v>1447</v>
      </c>
      <c r="H104" s="143"/>
      <c r="I104" s="143"/>
      <c r="J104" s="143"/>
      <c r="K104" s="145"/>
      <c r="L104" s="145"/>
    </row>
    <row r="105" spans="1:12" ht="36" hidden="1" x14ac:dyDescent="0.25">
      <c r="A105" s="297">
        <v>10.53</v>
      </c>
      <c r="B105" s="151" t="s">
        <v>1228</v>
      </c>
      <c r="C105" s="151" t="s">
        <v>1545</v>
      </c>
      <c r="D105" s="281" t="s">
        <v>1734</v>
      </c>
      <c r="E105" s="281" t="s">
        <v>1735</v>
      </c>
      <c r="F105" s="170" t="s">
        <v>1736</v>
      </c>
      <c r="G105" s="143" t="s">
        <v>530</v>
      </c>
      <c r="H105" s="143"/>
      <c r="I105" s="143"/>
      <c r="J105" s="143"/>
      <c r="K105" s="145"/>
      <c r="L105" s="145"/>
    </row>
    <row r="106" spans="1:12" ht="24" hidden="1" x14ac:dyDescent="0.25">
      <c r="A106" s="297">
        <v>10.54</v>
      </c>
      <c r="B106" s="151" t="s">
        <v>1228</v>
      </c>
      <c r="C106" s="151" t="s">
        <v>1545</v>
      </c>
      <c r="D106" s="148" t="s">
        <v>262</v>
      </c>
      <c r="E106" s="148" t="s">
        <v>262</v>
      </c>
      <c r="F106" s="148" t="s">
        <v>1737</v>
      </c>
      <c r="G106" s="143" t="s">
        <v>530</v>
      </c>
      <c r="H106" s="143"/>
      <c r="I106" s="143"/>
      <c r="J106" s="143"/>
      <c r="K106" s="145"/>
      <c r="L106" s="145"/>
    </row>
    <row r="107" spans="1:12" ht="24" hidden="1" x14ac:dyDescent="0.25">
      <c r="A107" s="297">
        <v>10.55</v>
      </c>
      <c r="B107" s="151" t="s">
        <v>1228</v>
      </c>
      <c r="C107" s="151" t="s">
        <v>1545</v>
      </c>
      <c r="D107" s="148" t="s">
        <v>262</v>
      </c>
      <c r="E107" s="148" t="s">
        <v>262</v>
      </c>
      <c r="F107" s="148" t="s">
        <v>1738</v>
      </c>
      <c r="G107" s="143" t="s">
        <v>530</v>
      </c>
      <c r="H107" s="143"/>
      <c r="I107" s="143"/>
      <c r="J107" s="143"/>
      <c r="K107" s="145"/>
      <c r="L107" s="145"/>
    </row>
    <row r="108" spans="1:12" ht="24" hidden="1" x14ac:dyDescent="0.25">
      <c r="A108" s="297">
        <v>10.56</v>
      </c>
      <c r="B108" s="151" t="s">
        <v>1228</v>
      </c>
      <c r="C108" s="151" t="s">
        <v>1545</v>
      </c>
      <c r="D108" s="281" t="s">
        <v>1739</v>
      </c>
      <c r="E108" s="281" t="s">
        <v>1739</v>
      </c>
      <c r="F108" s="148" t="s">
        <v>1740</v>
      </c>
      <c r="G108" s="143" t="s">
        <v>530</v>
      </c>
      <c r="H108" s="143"/>
      <c r="I108" s="143"/>
      <c r="J108" s="143"/>
      <c r="K108" s="145"/>
      <c r="L108" s="145"/>
    </row>
    <row r="109" spans="1:12" ht="48" hidden="1" x14ac:dyDescent="0.25">
      <c r="A109" s="297">
        <v>10.57</v>
      </c>
      <c r="B109" s="151" t="s">
        <v>1228</v>
      </c>
      <c r="C109" s="151" t="s">
        <v>1545</v>
      </c>
      <c r="D109" s="152" t="s">
        <v>1741</v>
      </c>
      <c r="E109" s="152" t="s">
        <v>1742</v>
      </c>
      <c r="F109" s="170" t="s">
        <v>1743</v>
      </c>
      <c r="G109" s="143" t="s">
        <v>530</v>
      </c>
      <c r="H109" s="143"/>
      <c r="I109" s="143"/>
      <c r="J109" s="143"/>
      <c r="K109" s="145"/>
      <c r="L109" s="145"/>
    </row>
    <row r="110" spans="1:12" ht="31.5" x14ac:dyDescent="0.25">
      <c r="A110" s="609">
        <v>10.58</v>
      </c>
      <c r="B110" s="593" t="s">
        <v>1228</v>
      </c>
      <c r="C110" s="593" t="s">
        <v>1545</v>
      </c>
      <c r="D110" s="522" t="s">
        <v>255</v>
      </c>
      <c r="E110" s="522" t="s">
        <v>255</v>
      </c>
      <c r="F110" s="595" t="s">
        <v>2654</v>
      </c>
      <c r="G110" s="459" t="s">
        <v>530</v>
      </c>
      <c r="H110" s="459"/>
      <c r="I110" s="463"/>
      <c r="J110" s="601">
        <f>I110*H110</f>
        <v>0</v>
      </c>
      <c r="L110" s="601">
        <f>K110*I110</f>
        <v>0</v>
      </c>
    </row>
    <row r="111" spans="1:12" ht="94.5" x14ac:dyDescent="0.25">
      <c r="A111" s="609" t="s">
        <v>1744</v>
      </c>
      <c r="B111" s="593" t="s">
        <v>1228</v>
      </c>
      <c r="C111" s="593" t="s">
        <v>1545</v>
      </c>
      <c r="D111" s="522" t="s">
        <v>255</v>
      </c>
      <c r="E111" s="522" t="s">
        <v>1745</v>
      </c>
      <c r="F111" s="599" t="s">
        <v>2655</v>
      </c>
      <c r="G111" s="459" t="s">
        <v>530</v>
      </c>
      <c r="H111" s="596">
        <f>(0.8+1.5+0.7+4.1)*(2.215-0.95)</f>
        <v>8.9814999999999987</v>
      </c>
      <c r="I111" s="604">
        <v>5252</v>
      </c>
      <c r="J111" s="460">
        <f>I111*H111</f>
        <v>47170.837999999996</v>
      </c>
      <c r="K111" s="548">
        <f>'MB H wall'!G223</f>
        <v>10.581</v>
      </c>
      <c r="L111" s="803">
        <f>K111*I111</f>
        <v>55571.411999999997</v>
      </c>
    </row>
    <row r="112" spans="1:12" ht="94.5" x14ac:dyDescent="0.25">
      <c r="A112" s="609" t="s">
        <v>1746</v>
      </c>
      <c r="B112" s="593" t="s">
        <v>1228</v>
      </c>
      <c r="C112" s="593" t="s">
        <v>1545</v>
      </c>
      <c r="D112" s="522" t="s">
        <v>255</v>
      </c>
      <c r="E112" s="522" t="s">
        <v>1745</v>
      </c>
      <c r="F112" s="599" t="s">
        <v>2656</v>
      </c>
      <c r="G112" s="459" t="s">
        <v>530</v>
      </c>
      <c r="H112" s="596">
        <f>1.67*3</f>
        <v>5.01</v>
      </c>
      <c r="I112" s="610">
        <v>5252</v>
      </c>
      <c r="J112" s="611">
        <f>I112*H112</f>
        <v>26312.52</v>
      </c>
      <c r="K112" s="597">
        <f>'MB H wall'!G226</f>
        <v>5.9645000000000001</v>
      </c>
      <c r="L112" s="858">
        <f>K112*I112</f>
        <v>31325.554</v>
      </c>
    </row>
    <row r="113" spans="1:12" ht="94.5" x14ac:dyDescent="0.25">
      <c r="A113" s="609" t="s">
        <v>1747</v>
      </c>
      <c r="B113" s="593" t="s">
        <v>1228</v>
      </c>
      <c r="C113" s="593" t="s">
        <v>1545</v>
      </c>
      <c r="D113" s="522" t="s">
        <v>255</v>
      </c>
      <c r="E113" s="522" t="s">
        <v>1745</v>
      </c>
      <c r="F113" s="599" t="s">
        <v>2657</v>
      </c>
      <c r="G113" s="459" t="s">
        <v>530</v>
      </c>
      <c r="H113" s="596">
        <f>(2.1+5.3+3)*(0.95-0.1)</f>
        <v>8.84</v>
      </c>
      <c r="I113" s="604">
        <v>5252</v>
      </c>
      <c r="J113" s="460">
        <f>I113*H113</f>
        <v>46427.68</v>
      </c>
      <c r="K113" s="548">
        <f>'MB H wall'!G236</f>
        <v>10.206</v>
      </c>
      <c r="L113" s="803">
        <f>K113*I113</f>
        <v>53601.911999999997</v>
      </c>
    </row>
    <row r="114" spans="1:12" ht="72" hidden="1" x14ac:dyDescent="0.25">
      <c r="A114" s="297">
        <v>10.59</v>
      </c>
      <c r="B114" s="151" t="s">
        <v>1228</v>
      </c>
      <c r="C114" s="151" t="s">
        <v>1545</v>
      </c>
      <c r="D114" s="305" t="s">
        <v>237</v>
      </c>
      <c r="E114" s="305" t="s">
        <v>237</v>
      </c>
      <c r="F114" s="148" t="s">
        <v>1748</v>
      </c>
      <c r="G114" s="143" t="s">
        <v>530</v>
      </c>
      <c r="H114" s="143"/>
      <c r="I114" s="174"/>
      <c r="J114" s="174"/>
      <c r="K114" s="145"/>
      <c r="L114" s="145"/>
    </row>
    <row r="115" spans="1:12" ht="84" hidden="1" x14ac:dyDescent="0.25">
      <c r="A115" s="297">
        <v>10.6</v>
      </c>
      <c r="B115" s="151" t="s">
        <v>1228</v>
      </c>
      <c r="C115" s="151" t="s">
        <v>1545</v>
      </c>
      <c r="D115" s="305" t="s">
        <v>241</v>
      </c>
      <c r="E115" s="305" t="s">
        <v>241</v>
      </c>
      <c r="F115" s="148" t="s">
        <v>1749</v>
      </c>
      <c r="G115" s="143" t="s">
        <v>530</v>
      </c>
      <c r="H115" s="143"/>
      <c r="I115" s="143"/>
      <c r="J115" s="143"/>
      <c r="K115" s="145"/>
      <c r="L115" s="145"/>
    </row>
    <row r="116" spans="1:12" ht="36" hidden="1" x14ac:dyDescent="0.25">
      <c r="A116" s="297">
        <v>10.61</v>
      </c>
      <c r="B116" s="151" t="s">
        <v>1228</v>
      </c>
      <c r="C116" s="151" t="s">
        <v>1600</v>
      </c>
      <c r="D116" s="148" t="s">
        <v>1750</v>
      </c>
      <c r="E116" s="148" t="s">
        <v>1750</v>
      </c>
      <c r="F116" s="148" t="s">
        <v>1751</v>
      </c>
      <c r="G116" s="143" t="s">
        <v>530</v>
      </c>
      <c r="H116" s="143"/>
      <c r="I116" s="143"/>
      <c r="J116" s="143"/>
      <c r="K116" s="145"/>
      <c r="L116" s="145"/>
    </row>
    <row r="117" spans="1:12" ht="24" hidden="1" x14ac:dyDescent="0.25">
      <c r="A117" s="297">
        <v>10.62</v>
      </c>
      <c r="B117" s="151" t="s">
        <v>1228</v>
      </c>
      <c r="C117" s="151" t="s">
        <v>1600</v>
      </c>
      <c r="D117" s="152" t="s">
        <v>1752</v>
      </c>
      <c r="E117" s="152" t="s">
        <v>1752</v>
      </c>
      <c r="F117" s="313" t="s">
        <v>1753</v>
      </c>
      <c r="G117" s="143" t="s">
        <v>530</v>
      </c>
      <c r="H117" s="143"/>
      <c r="I117" s="143"/>
      <c r="J117" s="143"/>
      <c r="K117" s="145"/>
      <c r="L117" s="145"/>
    </row>
    <row r="118" spans="1:12" ht="36" hidden="1" x14ac:dyDescent="0.25">
      <c r="A118" s="297">
        <v>10.63</v>
      </c>
      <c r="B118" s="151" t="s">
        <v>1228</v>
      </c>
      <c r="C118" s="151" t="s">
        <v>1600</v>
      </c>
      <c r="D118" s="256" t="s">
        <v>1754</v>
      </c>
      <c r="E118" s="256" t="s">
        <v>1754</v>
      </c>
      <c r="F118" s="281" t="s">
        <v>1755</v>
      </c>
      <c r="G118" s="184" t="s">
        <v>530</v>
      </c>
      <c r="H118" s="143"/>
      <c r="I118" s="184"/>
      <c r="J118" s="184"/>
      <c r="K118" s="145"/>
      <c r="L118" s="145"/>
    </row>
    <row r="119" spans="1:12" ht="94.5" x14ac:dyDescent="0.25">
      <c r="A119" s="609">
        <v>10.64</v>
      </c>
      <c r="B119" s="593" t="s">
        <v>872</v>
      </c>
      <c r="C119" s="593" t="s">
        <v>1756</v>
      </c>
      <c r="D119" s="591" t="s">
        <v>254</v>
      </c>
      <c r="E119" s="591" t="s">
        <v>254</v>
      </c>
      <c r="F119" s="594" t="s">
        <v>2658</v>
      </c>
      <c r="G119" s="459" t="s">
        <v>530</v>
      </c>
      <c r="H119" s="459">
        <f>(6.4+4.4+5.56+2.72)*0.85</f>
        <v>16.217999999999996</v>
      </c>
      <c r="I119" s="462">
        <v>400</v>
      </c>
      <c r="J119" s="460">
        <f>I119*H119</f>
        <v>6487.1999999999989</v>
      </c>
      <c r="K119" s="548">
        <f>'MB H wall'!G242</f>
        <v>16.417999999999999</v>
      </c>
      <c r="L119" s="803">
        <f>K119*I119</f>
        <v>6567.2</v>
      </c>
    </row>
    <row r="120" spans="1:12" ht="94.5" x14ac:dyDescent="0.25">
      <c r="A120" s="609" t="s">
        <v>1757</v>
      </c>
      <c r="B120" s="593" t="s">
        <v>872</v>
      </c>
      <c r="C120" s="593" t="s">
        <v>1756</v>
      </c>
      <c r="D120" s="591" t="s">
        <v>254</v>
      </c>
      <c r="E120" s="591" t="s">
        <v>1758</v>
      </c>
      <c r="F120" s="594" t="s">
        <v>2658</v>
      </c>
      <c r="G120" s="459" t="s">
        <v>530</v>
      </c>
      <c r="H120" s="459">
        <f>3.3*4.3</f>
        <v>14.19</v>
      </c>
      <c r="I120" s="462">
        <v>400</v>
      </c>
      <c r="J120" s="460">
        <f>I120*H120</f>
        <v>5676</v>
      </c>
      <c r="K120" s="548"/>
      <c r="L120" s="460">
        <f>K120*I120</f>
        <v>0</v>
      </c>
    </row>
    <row r="121" spans="1:12" x14ac:dyDescent="0.25">
      <c r="A121" s="609"/>
      <c r="B121" s="593"/>
      <c r="C121" s="593"/>
      <c r="D121" s="591"/>
      <c r="E121" s="591"/>
      <c r="F121" s="594"/>
      <c r="G121" s="459"/>
      <c r="H121" s="459"/>
      <c r="I121" s="523"/>
      <c r="J121" s="523"/>
      <c r="K121" s="549"/>
      <c r="L121" s="549"/>
    </row>
    <row r="122" spans="1:12" x14ac:dyDescent="0.25">
      <c r="A122" s="459"/>
      <c r="B122" s="612"/>
      <c r="C122" s="612"/>
      <c r="D122" s="612"/>
      <c r="E122" s="612"/>
      <c r="F122" s="613" t="s">
        <v>1759</v>
      </c>
      <c r="G122" s="459"/>
      <c r="H122" s="459"/>
      <c r="I122" s="459"/>
      <c r="J122" s="459">
        <f>SUBTOTAL(9,J17:J121)</f>
        <v>2064214.7081062498</v>
      </c>
      <c r="K122" s="549"/>
      <c r="L122" s="823">
        <f>SUBTOTAL(9,L17:L121)</f>
        <v>2386547.5285781245</v>
      </c>
    </row>
    <row r="125" spans="1:12" x14ac:dyDescent="0.25">
      <c r="A125" s="614" t="s">
        <v>1760</v>
      </c>
      <c r="B125" s="614"/>
      <c r="C125" s="614"/>
      <c r="D125" s="614"/>
      <c r="E125" s="614"/>
      <c r="F125" s="615"/>
    </row>
    <row r="126" spans="1:12" x14ac:dyDescent="0.25">
      <c r="A126" s="616"/>
      <c r="B126" s="616"/>
      <c r="C126" s="616"/>
      <c r="D126" s="616"/>
      <c r="E126" s="616"/>
      <c r="F126" s="615"/>
    </row>
    <row r="127" spans="1:12" x14ac:dyDescent="0.25">
      <c r="A127" s="617">
        <v>1</v>
      </c>
      <c r="B127" s="618" t="s">
        <v>1761</v>
      </c>
      <c r="C127" s="616"/>
      <c r="D127" s="616"/>
      <c r="E127" s="617"/>
      <c r="F127" s="619"/>
    </row>
    <row r="128" spans="1:12" x14ac:dyDescent="0.25">
      <c r="A128" s="617">
        <v>2</v>
      </c>
      <c r="B128" s="619" t="s">
        <v>1762</v>
      </c>
      <c r="C128" s="616"/>
      <c r="D128" s="616"/>
      <c r="E128" s="617"/>
      <c r="F128" s="619"/>
    </row>
    <row r="129" spans="1:6" x14ac:dyDescent="0.25">
      <c r="A129" s="617">
        <v>3</v>
      </c>
      <c r="B129" s="464" t="s">
        <v>1763</v>
      </c>
      <c r="C129" s="616"/>
      <c r="D129" s="616"/>
      <c r="E129" s="617"/>
      <c r="F129" s="619"/>
    </row>
    <row r="130" spans="1:6" x14ac:dyDescent="0.25">
      <c r="A130" s="617">
        <v>4</v>
      </c>
      <c r="B130" s="464" t="s">
        <v>2659</v>
      </c>
      <c r="C130" s="616"/>
      <c r="D130" s="616"/>
      <c r="E130" s="617"/>
      <c r="F130" s="619"/>
    </row>
    <row r="131" spans="1:6" x14ac:dyDescent="0.25">
      <c r="A131" s="617">
        <v>5</v>
      </c>
      <c r="B131" s="619" t="s">
        <v>1764</v>
      </c>
      <c r="C131" s="616"/>
      <c r="D131" s="616"/>
      <c r="E131" s="617"/>
      <c r="F131" s="619"/>
    </row>
    <row r="132" spans="1:6" x14ac:dyDescent="0.25">
      <c r="A132" s="617">
        <v>6</v>
      </c>
      <c r="B132" s="618" t="s">
        <v>1765</v>
      </c>
      <c r="C132" s="616"/>
      <c r="D132" s="616"/>
      <c r="E132" s="617"/>
      <c r="F132" s="618"/>
    </row>
    <row r="133" spans="1:6" x14ac:dyDescent="0.25">
      <c r="A133" s="617">
        <v>7</v>
      </c>
      <c r="B133" s="618" t="s">
        <v>1766</v>
      </c>
      <c r="C133" s="616"/>
      <c r="D133" s="616"/>
      <c r="E133" s="617"/>
      <c r="F133" s="618"/>
    </row>
    <row r="134" spans="1:6" x14ac:dyDescent="0.25">
      <c r="A134" s="617">
        <v>8</v>
      </c>
      <c r="B134" s="618" t="s">
        <v>1767</v>
      </c>
      <c r="C134" s="616"/>
      <c r="D134" s="616"/>
      <c r="E134" s="617"/>
      <c r="F134" s="618"/>
    </row>
    <row r="135" spans="1:6" x14ac:dyDescent="0.25">
      <c r="A135" s="617">
        <v>9</v>
      </c>
      <c r="B135" s="618" t="s">
        <v>1768</v>
      </c>
      <c r="C135" s="616"/>
      <c r="D135" s="616"/>
      <c r="E135" s="616"/>
      <c r="F135" s="620"/>
    </row>
    <row r="136" spans="1:6" x14ac:dyDescent="0.25">
      <c r="A136" s="617">
        <v>10</v>
      </c>
      <c r="B136" s="618" t="s">
        <v>1769</v>
      </c>
      <c r="C136" s="616"/>
      <c r="D136" s="616"/>
      <c r="E136" s="616"/>
      <c r="F136" s="620"/>
    </row>
    <row r="137" spans="1:6" x14ac:dyDescent="0.25">
      <c r="A137" s="617">
        <v>11</v>
      </c>
      <c r="B137" s="618" t="s">
        <v>1770</v>
      </c>
      <c r="C137" s="616"/>
      <c r="D137" s="616"/>
      <c r="E137" s="616"/>
      <c r="F137" s="620"/>
    </row>
    <row r="138" spans="1:6" x14ac:dyDescent="0.25">
      <c r="A138" s="617">
        <v>12</v>
      </c>
      <c r="B138" s="618" t="s">
        <v>1771</v>
      </c>
      <c r="C138" s="616"/>
      <c r="D138" s="616"/>
      <c r="E138" s="616"/>
      <c r="F138" s="620"/>
    </row>
    <row r="139" spans="1:6" x14ac:dyDescent="0.25">
      <c r="A139" s="617">
        <v>13</v>
      </c>
      <c r="B139" s="618" t="s">
        <v>1772</v>
      </c>
      <c r="C139" s="616"/>
      <c r="D139" s="616"/>
      <c r="E139" s="616"/>
      <c r="F139" s="620"/>
    </row>
    <row r="140" spans="1:6" x14ac:dyDescent="0.25">
      <c r="A140" s="617">
        <v>14</v>
      </c>
      <c r="B140" s="618" t="s">
        <v>1773</v>
      </c>
      <c r="C140" s="621"/>
      <c r="D140" s="621"/>
      <c r="E140" s="621"/>
      <c r="F140" s="621"/>
    </row>
    <row r="141" spans="1:6" x14ac:dyDescent="0.25">
      <c r="A141" s="617">
        <v>15</v>
      </c>
      <c r="B141" s="618" t="s">
        <v>1774</v>
      </c>
      <c r="C141" s="616"/>
      <c r="D141" s="616"/>
      <c r="E141" s="616"/>
      <c r="F141" s="620"/>
    </row>
    <row r="142" spans="1:6" x14ac:dyDescent="0.25">
      <c r="A142" s="617">
        <v>16</v>
      </c>
      <c r="B142" s="618" t="s">
        <v>1775</v>
      </c>
      <c r="C142" s="621"/>
      <c r="D142" s="621"/>
      <c r="E142" s="621"/>
      <c r="F142" s="621"/>
    </row>
    <row r="143" spans="1:6" x14ac:dyDescent="0.25">
      <c r="A143" s="617">
        <v>17</v>
      </c>
      <c r="B143" s="618" t="s">
        <v>1776</v>
      </c>
      <c r="C143" s="616"/>
      <c r="D143" s="616"/>
      <c r="E143" s="616"/>
      <c r="F143" s="620"/>
    </row>
  </sheetData>
  <autoFilter ref="A2:J120" xr:uid="{17D98246-AEE8-4F2C-94DC-139127A12F42}">
    <filterColumn colId="7">
      <colorFilter dxfId="2"/>
    </filterColumn>
  </autoFilter>
  <pageMargins left="0.7" right="0.7" top="0.75" bottom="0.75" header="0.3" footer="0.3"/>
  <pageSetup paperSize="9" scale="63" orientation="landscape" r:id="rId1"/>
  <headerFoot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DC0-1B10-43BD-A2E1-76B779807E79}">
  <sheetPr>
    <tabColor rgb="FF00B050"/>
  </sheetPr>
  <dimension ref="A1:I243"/>
  <sheetViews>
    <sheetView topLeftCell="A226" workbookViewId="0">
      <selection activeCell="L216" sqref="L216"/>
    </sheetView>
  </sheetViews>
  <sheetFormatPr defaultColWidth="8.85546875" defaultRowHeight="12.75" x14ac:dyDescent="0.2"/>
  <cols>
    <col min="1" max="1" width="13.42578125" style="383" customWidth="1"/>
    <col min="2" max="2" width="53" style="384" customWidth="1"/>
    <col min="3" max="3" width="8.140625" style="384" customWidth="1"/>
    <col min="4" max="4" width="8.85546875" style="384" bestFit="1" customWidth="1"/>
    <col min="5" max="5" width="9.140625" style="384" customWidth="1"/>
    <col min="6" max="6" width="9.28515625" style="384" bestFit="1" customWidth="1"/>
    <col min="7" max="7" width="14.140625" style="384" customWidth="1"/>
    <col min="8" max="9" width="14.85546875" style="365" bestFit="1" customWidth="1"/>
    <col min="10" max="16384" width="8.85546875" style="365"/>
  </cols>
  <sheetData>
    <row r="1" spans="1:7" x14ac:dyDescent="0.2">
      <c r="A1" s="1234" t="s">
        <v>2409</v>
      </c>
      <c r="B1" s="1234"/>
      <c r="C1" s="1234"/>
      <c r="D1" s="1234"/>
      <c r="E1" s="1234"/>
      <c r="F1" s="1234"/>
      <c r="G1" s="1234"/>
    </row>
    <row r="2" spans="1:7" x14ac:dyDescent="0.2">
      <c r="A2" s="366" t="s">
        <v>2398</v>
      </c>
      <c r="B2" s="367" t="s">
        <v>2399</v>
      </c>
      <c r="C2" s="366" t="s">
        <v>2400</v>
      </c>
      <c r="D2" s="366" t="s">
        <v>1860</v>
      </c>
      <c r="E2" s="366" t="s">
        <v>2401</v>
      </c>
      <c r="F2" s="366" t="s">
        <v>2402</v>
      </c>
      <c r="G2" s="366" t="s">
        <v>2403</v>
      </c>
    </row>
    <row r="3" spans="1:7" x14ac:dyDescent="0.2">
      <c r="A3" s="367" t="s">
        <v>2404</v>
      </c>
      <c r="B3" s="368" t="s">
        <v>2405</v>
      </c>
      <c r="C3" s="369" t="s">
        <v>2384</v>
      </c>
      <c r="D3" s="370"/>
      <c r="E3" s="370"/>
      <c r="F3" s="370"/>
      <c r="G3" s="371"/>
    </row>
    <row r="4" spans="1:7" ht="12.75" customHeight="1" x14ac:dyDescent="0.2">
      <c r="A4" s="363" t="s">
        <v>1558</v>
      </c>
      <c r="B4" s="407" t="s">
        <v>2507</v>
      </c>
      <c r="C4" s="369"/>
      <c r="D4" s="372"/>
      <c r="E4" s="372"/>
      <c r="F4" s="372"/>
      <c r="G4" s="372"/>
    </row>
    <row r="5" spans="1:7" x14ac:dyDescent="0.2">
      <c r="A5" s="367"/>
      <c r="B5" s="373" t="s">
        <v>2456</v>
      </c>
      <c r="C5" s="369" t="s">
        <v>2573</v>
      </c>
      <c r="D5" s="372">
        <v>2</v>
      </c>
      <c r="E5" s="372">
        <v>0.22800000000000001</v>
      </c>
      <c r="F5" s="372">
        <v>2.4</v>
      </c>
      <c r="G5" s="372">
        <f t="shared" ref="G5:G48" si="0">E5*F5*D5</f>
        <v>1.0944</v>
      </c>
    </row>
    <row r="6" spans="1:7" x14ac:dyDescent="0.2">
      <c r="A6" s="367"/>
      <c r="B6" s="373" t="s">
        <v>2457</v>
      </c>
      <c r="C6" s="369" t="s">
        <v>2573</v>
      </c>
      <c r="D6" s="372">
        <v>1</v>
      </c>
      <c r="E6" s="372">
        <v>0.22800000000000001</v>
      </c>
      <c r="F6" s="372">
        <v>1.6</v>
      </c>
      <c r="G6" s="372">
        <f t="shared" si="0"/>
        <v>0.36480000000000001</v>
      </c>
    </row>
    <row r="7" spans="1:7" x14ac:dyDescent="0.2">
      <c r="A7" s="367"/>
      <c r="B7" s="373" t="s">
        <v>2458</v>
      </c>
      <c r="C7" s="369" t="s">
        <v>2573</v>
      </c>
      <c r="D7" s="372">
        <v>1</v>
      </c>
      <c r="E7" s="372">
        <v>1.41</v>
      </c>
      <c r="F7" s="372">
        <v>2.7</v>
      </c>
      <c r="G7" s="372">
        <f t="shared" si="0"/>
        <v>3.8069999999999999</v>
      </c>
    </row>
    <row r="8" spans="1:7" s="517" customFormat="1" x14ac:dyDescent="0.2">
      <c r="A8" s="439"/>
      <c r="B8" s="393" t="s">
        <v>2417</v>
      </c>
      <c r="C8" s="394" t="s">
        <v>2573</v>
      </c>
      <c r="D8" s="378">
        <v>-1</v>
      </c>
      <c r="E8" s="378">
        <v>1</v>
      </c>
      <c r="F8" s="378">
        <v>2.1</v>
      </c>
      <c r="G8" s="378">
        <f t="shared" si="0"/>
        <v>-2.1</v>
      </c>
    </row>
    <row r="9" spans="1:7" x14ac:dyDescent="0.2">
      <c r="A9" s="367"/>
      <c r="B9" s="373" t="s">
        <v>2459</v>
      </c>
      <c r="C9" s="369" t="s">
        <v>2573</v>
      </c>
      <c r="D9" s="372">
        <v>2</v>
      </c>
      <c r="E9" s="372">
        <v>0.8</v>
      </c>
      <c r="F9" s="372">
        <v>2.7</v>
      </c>
      <c r="G9" s="372">
        <f t="shared" si="0"/>
        <v>4.32</v>
      </c>
    </row>
    <row r="10" spans="1:7" x14ac:dyDescent="0.2">
      <c r="A10" s="367"/>
      <c r="B10" s="373" t="s">
        <v>2460</v>
      </c>
      <c r="C10" s="369" t="s">
        <v>2573</v>
      </c>
      <c r="D10" s="372">
        <v>1</v>
      </c>
      <c r="E10" s="372">
        <v>1.41</v>
      </c>
      <c r="F10" s="372">
        <v>2.7</v>
      </c>
      <c r="G10" s="372">
        <f t="shared" si="0"/>
        <v>3.8069999999999999</v>
      </c>
    </row>
    <row r="11" spans="1:7" s="517" customFormat="1" x14ac:dyDescent="0.2">
      <c r="A11" s="439"/>
      <c r="B11" s="393" t="s">
        <v>2417</v>
      </c>
      <c r="C11" s="394" t="s">
        <v>2573</v>
      </c>
      <c r="D11" s="378">
        <v>-1</v>
      </c>
      <c r="E11" s="378">
        <v>1</v>
      </c>
      <c r="F11" s="378">
        <v>2.1</v>
      </c>
      <c r="G11" s="378">
        <f t="shared" si="0"/>
        <v>-2.1</v>
      </c>
    </row>
    <row r="12" spans="1:7" x14ac:dyDescent="0.2">
      <c r="A12" s="367"/>
      <c r="B12" s="373" t="s">
        <v>2461</v>
      </c>
      <c r="C12" s="369" t="s">
        <v>2573</v>
      </c>
      <c r="D12" s="372">
        <v>2</v>
      </c>
      <c r="E12" s="372">
        <v>0.17499999999999999</v>
      </c>
      <c r="F12" s="372">
        <v>2.1</v>
      </c>
      <c r="G12" s="372">
        <f t="shared" si="0"/>
        <v>0.73499999999999999</v>
      </c>
    </row>
    <row r="13" spans="1:7" x14ac:dyDescent="0.2">
      <c r="A13" s="367"/>
      <c r="B13" s="373" t="s">
        <v>2457</v>
      </c>
      <c r="C13" s="369" t="s">
        <v>2573</v>
      </c>
      <c r="D13" s="372">
        <v>1</v>
      </c>
      <c r="E13" s="372">
        <v>0.17499999999999999</v>
      </c>
      <c r="F13" s="372">
        <v>1.6</v>
      </c>
      <c r="G13" s="372">
        <f t="shared" si="0"/>
        <v>0.27999999999999997</v>
      </c>
    </row>
    <row r="14" spans="1:7" x14ac:dyDescent="0.2">
      <c r="A14" s="367"/>
      <c r="B14" s="373" t="s">
        <v>2462</v>
      </c>
      <c r="C14" s="369" t="s">
        <v>2573</v>
      </c>
      <c r="D14" s="372">
        <v>1</v>
      </c>
      <c r="E14" s="372">
        <v>1.41</v>
      </c>
      <c r="F14" s="372">
        <v>2.7</v>
      </c>
      <c r="G14" s="372">
        <f t="shared" si="0"/>
        <v>3.8069999999999999</v>
      </c>
    </row>
    <row r="15" spans="1:7" s="517" customFormat="1" x14ac:dyDescent="0.2">
      <c r="A15" s="439"/>
      <c r="B15" s="393" t="s">
        <v>2417</v>
      </c>
      <c r="C15" s="394" t="s">
        <v>2573</v>
      </c>
      <c r="D15" s="378">
        <v>-1</v>
      </c>
      <c r="E15" s="378">
        <v>1</v>
      </c>
      <c r="F15" s="378">
        <v>2.1</v>
      </c>
      <c r="G15" s="378">
        <f t="shared" si="0"/>
        <v>-2.1</v>
      </c>
    </row>
    <row r="16" spans="1:7" x14ac:dyDescent="0.2">
      <c r="A16" s="367"/>
      <c r="B16" s="373" t="s">
        <v>2463</v>
      </c>
      <c r="C16" s="369" t="s">
        <v>2573</v>
      </c>
      <c r="D16" s="372">
        <v>1</v>
      </c>
      <c r="E16" s="372">
        <v>0.9</v>
      </c>
      <c r="F16" s="372">
        <v>2.7</v>
      </c>
      <c r="G16" s="372">
        <f t="shared" si="0"/>
        <v>2.4300000000000002</v>
      </c>
    </row>
    <row r="17" spans="1:9" x14ac:dyDescent="0.2">
      <c r="A17" s="367"/>
      <c r="B17" s="373" t="s">
        <v>2464</v>
      </c>
      <c r="C17" s="369" t="s">
        <v>2573</v>
      </c>
      <c r="D17" s="372">
        <v>1</v>
      </c>
      <c r="E17" s="372">
        <v>1.65</v>
      </c>
      <c r="F17" s="372">
        <v>2.7</v>
      </c>
      <c r="G17" s="372">
        <f t="shared" si="0"/>
        <v>4.4550000000000001</v>
      </c>
    </row>
    <row r="18" spans="1:9" x14ac:dyDescent="0.2">
      <c r="A18" s="367"/>
      <c r="B18" s="373" t="s">
        <v>2465</v>
      </c>
      <c r="C18" s="369" t="s">
        <v>2573</v>
      </c>
      <c r="D18" s="372">
        <v>2</v>
      </c>
      <c r="E18" s="372">
        <v>1.65</v>
      </c>
      <c r="F18" s="372">
        <v>2.7</v>
      </c>
      <c r="G18" s="372">
        <f t="shared" si="0"/>
        <v>8.91</v>
      </c>
    </row>
    <row r="19" spans="1:9" x14ac:dyDescent="0.2">
      <c r="A19" s="367"/>
      <c r="B19" s="373" t="s">
        <v>2466</v>
      </c>
      <c r="C19" s="369" t="s">
        <v>2573</v>
      </c>
      <c r="D19" s="372">
        <v>1</v>
      </c>
      <c r="E19" s="372">
        <v>1.65</v>
      </c>
      <c r="F19" s="372">
        <v>1.52</v>
      </c>
      <c r="G19" s="372">
        <f t="shared" si="0"/>
        <v>2.508</v>
      </c>
    </row>
    <row r="20" spans="1:9" x14ac:dyDescent="0.2">
      <c r="A20" s="367"/>
      <c r="B20" s="373" t="s">
        <v>2467</v>
      </c>
      <c r="C20" s="369" t="s">
        <v>2573</v>
      </c>
      <c r="D20" s="372">
        <v>1</v>
      </c>
      <c r="E20" s="372">
        <v>0.17499999999999999</v>
      </c>
      <c r="F20" s="372">
        <v>1.75</v>
      </c>
      <c r="G20" s="372">
        <f t="shared" si="0"/>
        <v>0.30624999999999997</v>
      </c>
    </row>
    <row r="21" spans="1:9" x14ac:dyDescent="0.2">
      <c r="A21" s="367"/>
      <c r="B21" s="373" t="s">
        <v>2468</v>
      </c>
      <c r="C21" s="369" t="s">
        <v>2573</v>
      </c>
      <c r="D21" s="372">
        <v>1</v>
      </c>
      <c r="E21" s="372">
        <v>0.17499999999999999</v>
      </c>
      <c r="F21" s="372">
        <v>3.34</v>
      </c>
      <c r="G21" s="372">
        <f t="shared" si="0"/>
        <v>0.58449999999999991</v>
      </c>
    </row>
    <row r="22" spans="1:9" x14ac:dyDescent="0.2">
      <c r="A22" s="367"/>
      <c r="B22" s="373" t="s">
        <v>2469</v>
      </c>
      <c r="C22" s="369" t="s">
        <v>2573</v>
      </c>
      <c r="D22" s="372">
        <v>1</v>
      </c>
      <c r="E22" s="372">
        <v>1.76</v>
      </c>
      <c r="F22" s="372">
        <v>1.72</v>
      </c>
      <c r="G22" s="372">
        <f t="shared" si="0"/>
        <v>3.0272000000000001</v>
      </c>
    </row>
    <row r="23" spans="1:9" x14ac:dyDescent="0.2">
      <c r="A23" s="367"/>
      <c r="B23" s="373" t="s">
        <v>2470</v>
      </c>
      <c r="C23" s="369" t="s">
        <v>2573</v>
      </c>
      <c r="D23" s="372">
        <v>1</v>
      </c>
      <c r="E23" s="372">
        <v>1.7</v>
      </c>
      <c r="F23" s="372">
        <v>2.7</v>
      </c>
      <c r="G23" s="372">
        <f t="shared" si="0"/>
        <v>4.59</v>
      </c>
    </row>
    <row r="24" spans="1:9" x14ac:dyDescent="0.2">
      <c r="A24" s="367"/>
      <c r="B24" s="373" t="s">
        <v>2472</v>
      </c>
      <c r="C24" s="369" t="s">
        <v>2573</v>
      </c>
      <c r="D24" s="372">
        <v>1</v>
      </c>
      <c r="E24" s="372">
        <v>1.8</v>
      </c>
      <c r="F24" s="372">
        <v>2.7</v>
      </c>
      <c r="G24" s="372">
        <f t="shared" si="0"/>
        <v>4.8600000000000003</v>
      </c>
      <c r="I24" s="386"/>
    </row>
    <row r="25" spans="1:9" x14ac:dyDescent="0.2">
      <c r="A25" s="367"/>
      <c r="B25" s="373" t="s">
        <v>2474</v>
      </c>
      <c r="C25" s="369" t="s">
        <v>2573</v>
      </c>
      <c r="D25" s="372">
        <v>1</v>
      </c>
      <c r="E25" s="372">
        <v>1.8</v>
      </c>
      <c r="F25" s="372">
        <v>2.7</v>
      </c>
      <c r="G25" s="372">
        <f t="shared" si="0"/>
        <v>4.8600000000000003</v>
      </c>
    </row>
    <row r="26" spans="1:9" x14ac:dyDescent="0.2">
      <c r="A26" s="367"/>
      <c r="B26" s="373" t="s">
        <v>2475</v>
      </c>
      <c r="C26" s="369" t="s">
        <v>2573</v>
      </c>
      <c r="D26" s="372">
        <v>1</v>
      </c>
      <c r="E26" s="372">
        <v>0.9</v>
      </c>
      <c r="F26" s="372">
        <v>2.7</v>
      </c>
      <c r="G26" s="372">
        <f t="shared" si="0"/>
        <v>2.4300000000000002</v>
      </c>
    </row>
    <row r="27" spans="1:9" x14ac:dyDescent="0.2">
      <c r="A27" s="367"/>
      <c r="B27" s="373" t="s">
        <v>2591</v>
      </c>
      <c r="C27" s="369" t="s">
        <v>2573</v>
      </c>
      <c r="D27" s="372">
        <v>1</v>
      </c>
      <c r="E27" s="372">
        <v>3.0249999999999999</v>
      </c>
      <c r="F27" s="372">
        <v>2.7</v>
      </c>
      <c r="G27" s="372">
        <f t="shared" si="0"/>
        <v>8.1675000000000004</v>
      </c>
    </row>
    <row r="28" spans="1:9" s="517" customFormat="1" x14ac:dyDescent="0.2">
      <c r="A28" s="439"/>
      <c r="B28" s="393" t="s">
        <v>2417</v>
      </c>
      <c r="C28" s="394" t="s">
        <v>2573</v>
      </c>
      <c r="D28" s="378">
        <v>-1</v>
      </c>
      <c r="E28" s="378">
        <v>0.9</v>
      </c>
      <c r="F28" s="378">
        <v>2.1</v>
      </c>
      <c r="G28" s="378">
        <f t="shared" si="0"/>
        <v>-1.8900000000000001</v>
      </c>
    </row>
    <row r="29" spans="1:9" x14ac:dyDescent="0.2">
      <c r="A29" s="367"/>
      <c r="B29" s="373" t="s">
        <v>2477</v>
      </c>
      <c r="C29" s="369" t="s">
        <v>2573</v>
      </c>
      <c r="D29" s="372">
        <v>1</v>
      </c>
      <c r="E29" s="372">
        <v>4</v>
      </c>
      <c r="F29" s="372">
        <v>2.7</v>
      </c>
      <c r="G29" s="372">
        <f t="shared" si="0"/>
        <v>10.8</v>
      </c>
    </row>
    <row r="30" spans="1:9" x14ac:dyDescent="0.2">
      <c r="A30" s="367"/>
      <c r="B30" s="373" t="s">
        <v>2478</v>
      </c>
      <c r="C30" s="369" t="s">
        <v>2573</v>
      </c>
      <c r="D30" s="372">
        <v>1</v>
      </c>
      <c r="E30" s="372">
        <v>4.8129999999999997</v>
      </c>
      <c r="F30" s="372">
        <v>2.7</v>
      </c>
      <c r="G30" s="372">
        <f t="shared" si="0"/>
        <v>12.995100000000001</v>
      </c>
    </row>
    <row r="31" spans="1:9" x14ac:dyDescent="0.2">
      <c r="A31" s="367"/>
      <c r="B31" s="373"/>
      <c r="C31" s="369"/>
      <c r="D31" s="372"/>
      <c r="E31" s="372"/>
      <c r="F31" s="372"/>
      <c r="G31" s="372">
        <f t="shared" si="0"/>
        <v>0</v>
      </c>
    </row>
    <row r="32" spans="1:9" x14ac:dyDescent="0.2">
      <c r="A32" s="367"/>
      <c r="B32" s="367" t="s">
        <v>2395</v>
      </c>
      <c r="C32" s="377" t="s">
        <v>2573</v>
      </c>
      <c r="D32" s="372"/>
      <c r="E32" s="372"/>
      <c r="F32" s="372"/>
      <c r="G32" s="371">
        <f>SUM(G5:G31)</f>
        <v>80.94874999999999</v>
      </c>
    </row>
    <row r="33" spans="1:7" x14ac:dyDescent="0.2">
      <c r="A33" s="367"/>
      <c r="B33" s="373"/>
      <c r="C33" s="369"/>
      <c r="D33" s="372"/>
      <c r="E33" s="372"/>
      <c r="F33" s="372"/>
      <c r="G33" s="372"/>
    </row>
    <row r="34" spans="1:7" ht="36" x14ac:dyDescent="0.2">
      <c r="A34" s="361" t="s">
        <v>1560</v>
      </c>
      <c r="B34" s="586" t="s">
        <v>1561</v>
      </c>
      <c r="C34" s="369"/>
      <c r="D34" s="372"/>
      <c r="E34" s="372"/>
      <c r="F34" s="372"/>
      <c r="G34" s="372"/>
    </row>
    <row r="35" spans="1:7" x14ac:dyDescent="0.2">
      <c r="A35" s="367"/>
      <c r="B35" s="373"/>
      <c r="C35" s="369"/>
      <c r="D35" s="372"/>
      <c r="E35" s="372"/>
      <c r="F35" s="372"/>
      <c r="G35" s="372"/>
    </row>
    <row r="36" spans="1:7" x14ac:dyDescent="0.2">
      <c r="A36" s="367" t="s">
        <v>2384</v>
      </c>
      <c r="B36" s="373" t="s">
        <v>2471</v>
      </c>
      <c r="C36" s="369" t="s">
        <v>2573</v>
      </c>
      <c r="D36" s="372">
        <v>1</v>
      </c>
      <c r="E36" s="372">
        <v>2.5</v>
      </c>
      <c r="F36" s="372">
        <v>2.7</v>
      </c>
      <c r="G36" s="372">
        <f>E36*F36*D36</f>
        <v>6.75</v>
      </c>
    </row>
    <row r="37" spans="1:7" x14ac:dyDescent="0.2">
      <c r="A37" s="367"/>
      <c r="B37" s="373"/>
      <c r="C37" s="369"/>
      <c r="D37" s="372"/>
      <c r="E37" s="372"/>
      <c r="F37" s="372"/>
      <c r="G37" s="372"/>
    </row>
    <row r="38" spans="1:7" x14ac:dyDescent="0.2">
      <c r="A38" s="367"/>
      <c r="B38" s="367" t="s">
        <v>2395</v>
      </c>
      <c r="C38" s="377" t="s">
        <v>2573</v>
      </c>
      <c r="D38" s="372"/>
      <c r="E38" s="372"/>
      <c r="F38" s="372"/>
      <c r="G38" s="371">
        <f>G36</f>
        <v>6.75</v>
      </c>
    </row>
    <row r="39" spans="1:7" x14ac:dyDescent="0.2">
      <c r="A39" s="367"/>
      <c r="B39" s="373"/>
      <c r="C39" s="369"/>
      <c r="D39" s="372"/>
      <c r="E39" s="372"/>
      <c r="F39" s="372"/>
      <c r="G39" s="372"/>
    </row>
    <row r="40" spans="1:7" ht="24" x14ac:dyDescent="0.2">
      <c r="A40" s="361" t="s">
        <v>1562</v>
      </c>
      <c r="B40" s="587" t="s">
        <v>1563</v>
      </c>
      <c r="C40" s="369"/>
      <c r="D40" s="372"/>
      <c r="E40" s="372"/>
      <c r="F40" s="372"/>
      <c r="G40" s="372"/>
    </row>
    <row r="41" spans="1:7" x14ac:dyDescent="0.2">
      <c r="A41" s="367"/>
      <c r="B41" s="373"/>
      <c r="C41" s="369"/>
      <c r="D41" s="372"/>
      <c r="E41" s="372"/>
      <c r="F41" s="372"/>
      <c r="G41" s="372"/>
    </row>
    <row r="42" spans="1:7" x14ac:dyDescent="0.2">
      <c r="A42" s="367"/>
      <c r="B42" s="373" t="s">
        <v>2592</v>
      </c>
      <c r="C42" s="369" t="s">
        <v>2573</v>
      </c>
      <c r="D42" s="372">
        <v>1</v>
      </c>
      <c r="E42" s="372">
        <v>2.4750000000000001</v>
      </c>
      <c r="F42" s="372">
        <v>1</v>
      </c>
      <c r="G42" s="372">
        <f t="shared" si="0"/>
        <v>2.4750000000000001</v>
      </c>
    </row>
    <row r="43" spans="1:7" x14ac:dyDescent="0.2">
      <c r="A43" s="367"/>
      <c r="B43" s="373" t="s">
        <v>2592</v>
      </c>
      <c r="C43" s="369" t="s">
        <v>2573</v>
      </c>
      <c r="D43" s="372">
        <v>1</v>
      </c>
      <c r="E43" s="372">
        <v>0.81</v>
      </c>
      <c r="F43" s="372">
        <v>1</v>
      </c>
      <c r="G43" s="372">
        <f t="shared" si="0"/>
        <v>0.81</v>
      </c>
    </row>
    <row r="44" spans="1:7" x14ac:dyDescent="0.2">
      <c r="A44" s="367"/>
      <c r="B44" s="373" t="s">
        <v>2592</v>
      </c>
      <c r="C44" s="369" t="s">
        <v>2573</v>
      </c>
      <c r="D44" s="372">
        <v>1</v>
      </c>
      <c r="E44" s="372">
        <v>3.1440000000000001</v>
      </c>
      <c r="F44" s="372">
        <v>1</v>
      </c>
      <c r="G44" s="372">
        <f t="shared" si="0"/>
        <v>3.1440000000000001</v>
      </c>
    </row>
    <row r="45" spans="1:7" s="517" customFormat="1" x14ac:dyDescent="0.2">
      <c r="A45" s="439"/>
      <c r="B45" s="393" t="s">
        <v>2417</v>
      </c>
      <c r="C45" s="394" t="s">
        <v>2573</v>
      </c>
      <c r="D45" s="378">
        <v>-1</v>
      </c>
      <c r="E45" s="378">
        <v>0.9</v>
      </c>
      <c r="F45" s="378">
        <v>0.7</v>
      </c>
      <c r="G45" s="378">
        <f t="shared" si="0"/>
        <v>-0.63</v>
      </c>
    </row>
    <row r="46" spans="1:7" x14ac:dyDescent="0.2">
      <c r="A46" s="367"/>
      <c r="B46" s="373" t="s">
        <v>2592</v>
      </c>
      <c r="C46" s="369" t="s">
        <v>2573</v>
      </c>
      <c r="D46" s="372">
        <v>1</v>
      </c>
      <c r="E46" s="372">
        <v>4</v>
      </c>
      <c r="F46" s="372">
        <v>1</v>
      </c>
      <c r="G46" s="372">
        <f t="shared" si="0"/>
        <v>4</v>
      </c>
    </row>
    <row r="47" spans="1:7" x14ac:dyDescent="0.2">
      <c r="A47" s="367"/>
      <c r="B47" s="373" t="s">
        <v>2479</v>
      </c>
      <c r="C47" s="369" t="s">
        <v>2573</v>
      </c>
      <c r="D47" s="372">
        <v>1</v>
      </c>
      <c r="E47" s="372">
        <v>10.44</v>
      </c>
      <c r="F47" s="372">
        <v>0.9</v>
      </c>
      <c r="G47" s="372">
        <f t="shared" si="0"/>
        <v>9.395999999999999</v>
      </c>
    </row>
    <row r="48" spans="1:7" x14ac:dyDescent="0.2">
      <c r="A48" s="367"/>
      <c r="B48" s="373"/>
      <c r="C48" s="369"/>
      <c r="D48" s="372"/>
      <c r="E48" s="372"/>
      <c r="F48" s="372"/>
      <c r="G48" s="372">
        <f t="shared" si="0"/>
        <v>0</v>
      </c>
    </row>
    <row r="49" spans="1:7" x14ac:dyDescent="0.2">
      <c r="A49" s="367"/>
      <c r="B49" s="367" t="s">
        <v>2395</v>
      </c>
      <c r="C49" s="377" t="s">
        <v>2573</v>
      </c>
      <c r="D49" s="372"/>
      <c r="E49" s="372"/>
      <c r="F49" s="372"/>
      <c r="G49" s="371">
        <f>SUM(G42:G48)</f>
        <v>19.195</v>
      </c>
    </row>
    <row r="50" spans="1:7" x14ac:dyDescent="0.2">
      <c r="A50" s="367"/>
      <c r="B50" s="373"/>
      <c r="C50" s="369"/>
      <c r="D50" s="372"/>
      <c r="E50" s="372"/>
      <c r="F50" s="372"/>
      <c r="G50" s="371"/>
    </row>
    <row r="51" spans="1:7" x14ac:dyDescent="0.2">
      <c r="A51" s="361" t="s">
        <v>1592</v>
      </c>
      <c r="B51" s="586" t="s">
        <v>2508</v>
      </c>
      <c r="C51" s="369"/>
      <c r="D51" s="372"/>
      <c r="E51" s="372"/>
      <c r="F51" s="372"/>
      <c r="G51" s="372" t="s">
        <v>2384</v>
      </c>
    </row>
    <row r="52" spans="1:7" x14ac:dyDescent="0.2">
      <c r="A52" s="367"/>
      <c r="B52" s="373"/>
      <c r="C52" s="369"/>
      <c r="D52" s="372"/>
      <c r="E52" s="372"/>
      <c r="F52" s="372"/>
      <c r="G52" s="372"/>
    </row>
    <row r="53" spans="1:7" x14ac:dyDescent="0.2">
      <c r="A53" s="367"/>
      <c r="B53" s="373" t="s">
        <v>2609</v>
      </c>
      <c r="C53" s="369" t="s">
        <v>2573</v>
      </c>
      <c r="D53" s="372">
        <v>1</v>
      </c>
      <c r="E53" s="372">
        <v>1.42</v>
      </c>
      <c r="F53" s="372">
        <v>3.65</v>
      </c>
      <c r="G53" s="372">
        <f>E53*F53*D53</f>
        <v>5.1829999999999998</v>
      </c>
    </row>
    <row r="54" spans="1:7" x14ac:dyDescent="0.2">
      <c r="A54" s="367"/>
      <c r="B54" s="373" t="s">
        <v>2610</v>
      </c>
      <c r="C54" s="369" t="s">
        <v>2573</v>
      </c>
      <c r="D54" s="372">
        <v>1</v>
      </c>
      <c r="E54" s="372">
        <v>1.3</v>
      </c>
      <c r="F54" s="372">
        <v>3.65</v>
      </c>
      <c r="G54" s="372">
        <f>E54*F54*D54</f>
        <v>4.7450000000000001</v>
      </c>
    </row>
    <row r="55" spans="1:7" x14ac:dyDescent="0.2">
      <c r="A55" s="367"/>
      <c r="B55" s="373" t="s">
        <v>2610</v>
      </c>
      <c r="C55" s="369" t="s">
        <v>2573</v>
      </c>
      <c r="D55" s="372">
        <v>1</v>
      </c>
      <c r="E55" s="372">
        <v>1.42</v>
      </c>
      <c r="F55" s="372">
        <v>3.65</v>
      </c>
      <c r="G55" s="372">
        <f>E55*F55*D55</f>
        <v>5.1829999999999998</v>
      </c>
    </row>
    <row r="56" spans="1:7" x14ac:dyDescent="0.2">
      <c r="A56" s="367"/>
      <c r="B56" s="373" t="s">
        <v>2509</v>
      </c>
      <c r="C56" s="369" t="s">
        <v>2573</v>
      </c>
      <c r="D56" s="372">
        <v>1</v>
      </c>
      <c r="E56" s="372">
        <v>8.1999999999999993</v>
      </c>
      <c r="F56" s="372">
        <v>1.5</v>
      </c>
      <c r="G56" s="372">
        <f>E56*F56*D56</f>
        <v>12.299999999999999</v>
      </c>
    </row>
    <row r="57" spans="1:7" x14ac:dyDescent="0.2">
      <c r="A57" s="367"/>
      <c r="B57" s="373"/>
      <c r="C57" s="369"/>
      <c r="D57" s="372"/>
      <c r="E57" s="372"/>
      <c r="F57" s="372"/>
      <c r="G57" s="372"/>
    </row>
    <row r="58" spans="1:7" x14ac:dyDescent="0.2">
      <c r="A58" s="367"/>
      <c r="B58" s="367" t="s">
        <v>2395</v>
      </c>
      <c r="C58" s="377" t="s">
        <v>2573</v>
      </c>
      <c r="D58" s="372"/>
      <c r="E58" s="372"/>
      <c r="F58" s="372"/>
      <c r="G58" s="584">
        <f>SUM(G53:G56)</f>
        <v>27.411000000000001</v>
      </c>
    </row>
    <row r="59" spans="1:7" x14ac:dyDescent="0.2">
      <c r="A59" s="367"/>
      <c r="B59" s="373"/>
      <c r="C59" s="369"/>
      <c r="D59" s="372"/>
      <c r="E59" s="372"/>
      <c r="F59" s="372"/>
      <c r="G59" s="370"/>
    </row>
    <row r="60" spans="1:7" x14ac:dyDescent="0.2">
      <c r="A60" s="361" t="s">
        <v>1605</v>
      </c>
      <c r="B60" s="585" t="s">
        <v>2510</v>
      </c>
      <c r="C60" s="369"/>
      <c r="D60" s="372"/>
      <c r="E60" s="372"/>
      <c r="F60" s="372"/>
      <c r="G60" s="370"/>
    </row>
    <row r="61" spans="1:7" x14ac:dyDescent="0.2">
      <c r="A61" s="367"/>
      <c r="B61" s="373" t="s">
        <v>2511</v>
      </c>
      <c r="C61" s="369" t="s">
        <v>2573</v>
      </c>
      <c r="D61" s="372">
        <v>1</v>
      </c>
      <c r="E61" s="372">
        <v>4.8</v>
      </c>
      <c r="F61" s="372">
        <v>2.9</v>
      </c>
      <c r="G61" s="370">
        <f>E61*F61*D61</f>
        <v>13.92</v>
      </c>
    </row>
    <row r="62" spans="1:7" x14ac:dyDescent="0.2">
      <c r="A62" s="367"/>
      <c r="B62" s="373"/>
      <c r="C62" s="369"/>
      <c r="D62" s="372"/>
      <c r="E62" s="372"/>
      <c r="F62" s="372"/>
      <c r="G62" s="370"/>
    </row>
    <row r="63" spans="1:7" x14ac:dyDescent="0.2">
      <c r="A63" s="367"/>
      <c r="B63" s="367" t="s">
        <v>2395</v>
      </c>
      <c r="C63" s="377" t="s">
        <v>2573</v>
      </c>
      <c r="D63" s="372"/>
      <c r="E63" s="372"/>
      <c r="F63" s="372"/>
      <c r="G63" s="584">
        <f>SUM(G61:G62)</f>
        <v>13.92</v>
      </c>
    </row>
    <row r="64" spans="1:7" x14ac:dyDescent="0.2">
      <c r="A64" s="367"/>
      <c r="B64" s="373"/>
      <c r="C64" s="369"/>
      <c r="D64" s="372"/>
      <c r="E64" s="372"/>
      <c r="F64" s="372"/>
      <c r="G64" s="370"/>
    </row>
    <row r="65" spans="1:7" x14ac:dyDescent="0.2">
      <c r="A65" s="361" t="s">
        <v>1606</v>
      </c>
      <c r="B65" s="585" t="s">
        <v>2512</v>
      </c>
      <c r="C65" s="369" t="s">
        <v>2573</v>
      </c>
      <c r="D65" s="372">
        <v>1</v>
      </c>
      <c r="E65" s="372">
        <v>3.1</v>
      </c>
      <c r="F65" s="372">
        <v>3.95</v>
      </c>
      <c r="G65" s="370">
        <f>E65*F65*D65</f>
        <v>12.245000000000001</v>
      </c>
    </row>
    <row r="66" spans="1:7" s="517" customFormat="1" x14ac:dyDescent="0.2">
      <c r="A66" s="439"/>
      <c r="B66" s="393" t="s">
        <v>2513</v>
      </c>
      <c r="C66" s="394" t="s">
        <v>2573</v>
      </c>
      <c r="D66" s="378">
        <v>-1</v>
      </c>
      <c r="E66" s="378">
        <v>2.41</v>
      </c>
      <c r="F66" s="378">
        <v>0.9</v>
      </c>
      <c r="G66" s="395">
        <f>E66*F66*D66</f>
        <v>-2.169</v>
      </c>
    </row>
    <row r="67" spans="1:7" x14ac:dyDescent="0.2">
      <c r="A67" s="367"/>
      <c r="B67" s="373"/>
      <c r="C67" s="369"/>
      <c r="D67" s="372"/>
      <c r="E67" s="372"/>
      <c r="F67" s="372"/>
      <c r="G67" s="370"/>
    </row>
    <row r="68" spans="1:7" x14ac:dyDescent="0.2">
      <c r="A68" s="367"/>
      <c r="B68" s="367" t="s">
        <v>2395</v>
      </c>
      <c r="C68" s="377" t="s">
        <v>2573</v>
      </c>
      <c r="D68" s="372"/>
      <c r="E68" s="372"/>
      <c r="F68" s="372"/>
      <c r="G68" s="584">
        <f>SUM(G65:G66)</f>
        <v>10.076000000000001</v>
      </c>
    </row>
    <row r="69" spans="1:7" x14ac:dyDescent="0.2">
      <c r="A69" s="367"/>
      <c r="B69" s="373"/>
      <c r="C69" s="369"/>
      <c r="D69" s="372"/>
      <c r="E69" s="372"/>
      <c r="F69" s="372"/>
      <c r="G69" s="370"/>
    </row>
    <row r="70" spans="1:7" x14ac:dyDescent="0.2">
      <c r="A70" s="367"/>
      <c r="B70" s="373"/>
      <c r="C70" s="369"/>
      <c r="D70" s="372"/>
      <c r="E70" s="372"/>
      <c r="F70" s="372"/>
      <c r="G70" s="370"/>
    </row>
    <row r="71" spans="1:7" x14ac:dyDescent="0.2">
      <c r="A71" s="361" t="s">
        <v>1607</v>
      </c>
      <c r="B71" s="585" t="s">
        <v>2514</v>
      </c>
      <c r="C71" s="369" t="s">
        <v>2573</v>
      </c>
      <c r="D71" s="372">
        <v>1</v>
      </c>
      <c r="E71" s="372">
        <v>2.1259999999999999</v>
      </c>
      <c r="F71" s="372">
        <v>4</v>
      </c>
      <c r="G71" s="370">
        <f>E71*F71*D71</f>
        <v>8.5039999999999996</v>
      </c>
    </row>
    <row r="72" spans="1:7" x14ac:dyDescent="0.2">
      <c r="A72" s="367"/>
      <c r="B72" s="373"/>
      <c r="C72" s="369"/>
      <c r="D72" s="372"/>
      <c r="E72" s="372"/>
      <c r="F72" s="372"/>
      <c r="G72" s="370"/>
    </row>
    <row r="73" spans="1:7" x14ac:dyDescent="0.2">
      <c r="A73" s="367"/>
      <c r="B73" s="367" t="s">
        <v>2395</v>
      </c>
      <c r="C73" s="377" t="s">
        <v>2573</v>
      </c>
      <c r="D73" s="372"/>
      <c r="E73" s="372"/>
      <c r="F73" s="372"/>
      <c r="G73" s="584">
        <f>G71</f>
        <v>8.5039999999999996</v>
      </c>
    </row>
    <row r="74" spans="1:7" x14ac:dyDescent="0.2">
      <c r="A74" s="367"/>
      <c r="B74" s="373"/>
      <c r="C74" s="369"/>
      <c r="D74" s="372"/>
      <c r="E74" s="372"/>
      <c r="F74" s="372"/>
      <c r="G74" s="370"/>
    </row>
    <row r="75" spans="1:7" x14ac:dyDescent="0.2">
      <c r="A75" s="361" t="s">
        <v>1608</v>
      </c>
      <c r="B75" s="585" t="s">
        <v>2518</v>
      </c>
      <c r="C75" s="369"/>
      <c r="D75" s="372"/>
      <c r="E75" s="372"/>
      <c r="F75" s="372"/>
      <c r="G75" s="370"/>
    </row>
    <row r="76" spans="1:7" x14ac:dyDescent="0.2">
      <c r="A76" s="367"/>
      <c r="B76" s="373" t="s">
        <v>2515</v>
      </c>
      <c r="C76" s="369" t="s">
        <v>2573</v>
      </c>
      <c r="D76" s="372">
        <v>1</v>
      </c>
      <c r="E76" s="372">
        <v>1.528</v>
      </c>
      <c r="F76" s="372">
        <v>4.3</v>
      </c>
      <c r="G76" s="370">
        <f>E76*F76*D76</f>
        <v>6.5704000000000002</v>
      </c>
    </row>
    <row r="77" spans="1:7" x14ac:dyDescent="0.2">
      <c r="A77" s="367"/>
      <c r="B77" s="373" t="s">
        <v>2516</v>
      </c>
      <c r="C77" s="369" t="s">
        <v>2573</v>
      </c>
      <c r="D77" s="372">
        <v>1</v>
      </c>
      <c r="E77" s="372">
        <v>2.222</v>
      </c>
      <c r="F77" s="372">
        <v>4.3</v>
      </c>
      <c r="G77" s="370">
        <f>E77*F77*D77</f>
        <v>9.5545999999999989</v>
      </c>
    </row>
    <row r="78" spans="1:7" x14ac:dyDescent="0.2">
      <c r="A78" s="367"/>
      <c r="B78" s="373" t="s">
        <v>2615</v>
      </c>
      <c r="C78" s="369" t="s">
        <v>2573</v>
      </c>
      <c r="D78" s="372">
        <v>1</v>
      </c>
      <c r="E78" s="372">
        <v>1.64</v>
      </c>
      <c r="F78" s="372">
        <v>4.3</v>
      </c>
      <c r="G78" s="370">
        <f>E78*F78*D78</f>
        <v>7.0519999999999996</v>
      </c>
    </row>
    <row r="79" spans="1:7" x14ac:dyDescent="0.2">
      <c r="A79" s="367"/>
      <c r="B79" s="373"/>
      <c r="C79" s="369"/>
      <c r="D79" s="372"/>
      <c r="E79" s="372"/>
      <c r="F79" s="372"/>
      <c r="G79" s="370"/>
    </row>
    <row r="80" spans="1:7" x14ac:dyDescent="0.2">
      <c r="A80" s="367"/>
      <c r="B80" s="367" t="s">
        <v>2395</v>
      </c>
      <c r="C80" s="377" t="s">
        <v>2573</v>
      </c>
      <c r="D80" s="372"/>
      <c r="E80" s="372"/>
      <c r="F80" s="372"/>
      <c r="G80" s="584">
        <f>SUM(G76:G78)</f>
        <v>23.177</v>
      </c>
    </row>
    <row r="81" spans="1:7" x14ac:dyDescent="0.2">
      <c r="A81" s="367"/>
      <c r="B81" s="373"/>
      <c r="C81" s="369"/>
      <c r="D81" s="372"/>
      <c r="E81" s="372"/>
      <c r="F81" s="372"/>
      <c r="G81" s="370"/>
    </row>
    <row r="82" spans="1:7" x14ac:dyDescent="0.2">
      <c r="A82" s="361" t="s">
        <v>1609</v>
      </c>
      <c r="B82" s="585" t="s">
        <v>2519</v>
      </c>
      <c r="C82" s="369"/>
      <c r="D82" s="372"/>
      <c r="E82" s="372"/>
      <c r="F82" s="372"/>
      <c r="G82" s="370"/>
    </row>
    <row r="83" spans="1:7" x14ac:dyDescent="0.2">
      <c r="A83" s="367"/>
      <c r="B83" s="373" t="s">
        <v>2616</v>
      </c>
      <c r="C83" s="369" t="s">
        <v>2573</v>
      </c>
      <c r="D83" s="372">
        <v>1</v>
      </c>
      <c r="E83" s="372">
        <v>2.4</v>
      </c>
      <c r="F83" s="372">
        <v>4.2</v>
      </c>
      <c r="G83" s="370">
        <f>E83*F83*D83</f>
        <v>10.08</v>
      </c>
    </row>
    <row r="84" spans="1:7" x14ac:dyDescent="0.2">
      <c r="A84" s="367"/>
      <c r="B84" s="373" t="s">
        <v>2521</v>
      </c>
      <c r="C84" s="369" t="s">
        <v>2573</v>
      </c>
      <c r="D84" s="372">
        <v>1</v>
      </c>
      <c r="E84" s="372">
        <v>2.1</v>
      </c>
      <c r="F84" s="372">
        <v>4.2</v>
      </c>
      <c r="G84" s="370">
        <f>E84*F84*D84</f>
        <v>8.82</v>
      </c>
    </row>
    <row r="85" spans="1:7" x14ac:dyDescent="0.2">
      <c r="A85" s="367"/>
      <c r="B85" s="373"/>
      <c r="C85" s="369"/>
      <c r="D85" s="372"/>
      <c r="E85" s="372"/>
      <c r="F85" s="372"/>
      <c r="G85" s="370"/>
    </row>
    <row r="86" spans="1:7" x14ac:dyDescent="0.2">
      <c r="A86" s="367"/>
      <c r="B86" s="367" t="s">
        <v>2395</v>
      </c>
      <c r="C86" s="377" t="s">
        <v>2573</v>
      </c>
      <c r="D86" s="372"/>
      <c r="E86" s="372"/>
      <c r="F86" s="372"/>
      <c r="G86" s="584">
        <f>SUM(G83:G84)</f>
        <v>18.899999999999999</v>
      </c>
    </row>
    <row r="87" spans="1:7" x14ac:dyDescent="0.2">
      <c r="A87" s="367"/>
      <c r="B87" s="373"/>
      <c r="C87" s="369"/>
      <c r="D87" s="372"/>
      <c r="E87" s="372"/>
      <c r="F87" s="372"/>
      <c r="G87" s="370"/>
    </row>
    <row r="88" spans="1:7" x14ac:dyDescent="0.2">
      <c r="A88" s="367"/>
      <c r="B88" s="373"/>
      <c r="C88" s="369"/>
      <c r="D88" s="372"/>
      <c r="E88" s="372"/>
      <c r="F88" s="372"/>
      <c r="G88" s="370"/>
    </row>
    <row r="89" spans="1:7" ht="24" x14ac:dyDescent="0.2">
      <c r="A89" s="361" t="s">
        <v>1610</v>
      </c>
      <c r="B89" s="585" t="s">
        <v>2522</v>
      </c>
      <c r="C89" s="381" t="s">
        <v>2573</v>
      </c>
      <c r="D89" s="372">
        <v>1</v>
      </c>
      <c r="E89" s="372">
        <v>6</v>
      </c>
      <c r="F89" s="372">
        <v>4.3</v>
      </c>
      <c r="G89" s="370">
        <f>E89*F89*D89</f>
        <v>25.799999999999997</v>
      </c>
    </row>
    <row r="90" spans="1:7" s="517" customFormat="1" x14ac:dyDescent="0.2">
      <c r="A90" s="439"/>
      <c r="B90" s="393" t="s">
        <v>2523</v>
      </c>
      <c r="C90" s="545" t="s">
        <v>2573</v>
      </c>
      <c r="D90" s="378">
        <v>-1</v>
      </c>
      <c r="E90" s="378">
        <v>4.0999999999999996</v>
      </c>
      <c r="F90" s="378">
        <v>2.1</v>
      </c>
      <c r="G90" s="395">
        <f>E90*F90*D90</f>
        <v>-8.61</v>
      </c>
    </row>
    <row r="91" spans="1:7" s="517" customFormat="1" x14ac:dyDescent="0.2">
      <c r="A91" s="439"/>
      <c r="B91" s="393"/>
      <c r="C91" s="394"/>
      <c r="D91" s="378"/>
      <c r="E91" s="378"/>
      <c r="F91" s="378"/>
      <c r="G91" s="395"/>
    </row>
    <row r="92" spans="1:7" x14ac:dyDescent="0.2">
      <c r="A92" s="367"/>
      <c r="B92" s="367" t="s">
        <v>2395</v>
      </c>
      <c r="C92" s="377" t="s">
        <v>2573</v>
      </c>
      <c r="D92" s="372"/>
      <c r="E92" s="372"/>
      <c r="F92" s="372"/>
      <c r="G92" s="584">
        <f>SUM(G89:G90)</f>
        <v>17.189999999999998</v>
      </c>
    </row>
    <row r="93" spans="1:7" x14ac:dyDescent="0.2">
      <c r="A93" s="367"/>
      <c r="B93" s="373"/>
      <c r="C93" s="369"/>
      <c r="D93" s="372"/>
      <c r="E93" s="372"/>
      <c r="F93" s="372"/>
      <c r="G93" s="370"/>
    </row>
    <row r="94" spans="1:7" x14ac:dyDescent="0.2">
      <c r="A94" s="361" t="s">
        <v>1611</v>
      </c>
      <c r="B94" s="585" t="s">
        <v>2524</v>
      </c>
      <c r="C94" s="381" t="s">
        <v>2573</v>
      </c>
      <c r="D94" s="372">
        <v>1</v>
      </c>
      <c r="E94" s="372">
        <v>4.1749999999999998</v>
      </c>
      <c r="F94" s="372">
        <v>0.92</v>
      </c>
      <c r="G94" s="370">
        <f>E94*F94*D94</f>
        <v>3.8410000000000002</v>
      </c>
    </row>
    <row r="95" spans="1:7" x14ac:dyDescent="0.2">
      <c r="A95" s="367"/>
      <c r="B95" s="373"/>
      <c r="C95" s="369"/>
      <c r="D95" s="372"/>
      <c r="E95" s="372"/>
      <c r="F95" s="372"/>
      <c r="G95" s="370"/>
    </row>
    <row r="96" spans="1:7" x14ac:dyDescent="0.2">
      <c r="A96" s="367"/>
      <c r="B96" s="367" t="s">
        <v>2395</v>
      </c>
      <c r="C96" s="377" t="s">
        <v>2573</v>
      </c>
      <c r="D96" s="372"/>
      <c r="E96" s="372"/>
      <c r="F96" s="372"/>
      <c r="G96" s="584">
        <f>SUM(G94:G95)</f>
        <v>3.8410000000000002</v>
      </c>
    </row>
    <row r="97" spans="1:7" x14ac:dyDescent="0.2">
      <c r="A97" s="367"/>
      <c r="B97" s="373"/>
      <c r="C97" s="369"/>
      <c r="D97" s="372"/>
      <c r="E97" s="372"/>
      <c r="F97" s="372"/>
      <c r="G97" s="370"/>
    </row>
    <row r="98" spans="1:7" ht="24" x14ac:dyDescent="0.2">
      <c r="A98" s="361" t="s">
        <v>1612</v>
      </c>
      <c r="B98" s="585" t="s">
        <v>2525</v>
      </c>
      <c r="C98" s="369" t="s">
        <v>2573</v>
      </c>
      <c r="D98" s="372">
        <v>1</v>
      </c>
      <c r="E98" s="372">
        <v>0.91</v>
      </c>
      <c r="F98" s="372">
        <v>4.3</v>
      </c>
      <c r="G98" s="372">
        <f>E98*F98*D98</f>
        <v>3.9129999999999998</v>
      </c>
    </row>
    <row r="99" spans="1:7" x14ac:dyDescent="0.2">
      <c r="A99" s="381"/>
      <c r="B99" s="373"/>
      <c r="C99" s="369"/>
      <c r="D99" s="372"/>
      <c r="E99" s="372"/>
      <c r="F99" s="372"/>
      <c r="G99" s="370"/>
    </row>
    <row r="100" spans="1:7" x14ac:dyDescent="0.2">
      <c r="A100" s="381"/>
      <c r="B100" s="367" t="s">
        <v>2395</v>
      </c>
      <c r="C100" s="377" t="s">
        <v>2573</v>
      </c>
      <c r="D100" s="372"/>
      <c r="E100" s="372"/>
      <c r="F100" s="372"/>
      <c r="G100" s="584">
        <f>G98</f>
        <v>3.9129999999999998</v>
      </c>
    </row>
    <row r="101" spans="1:7" x14ac:dyDescent="0.2">
      <c r="A101" s="381"/>
      <c r="B101" s="373"/>
      <c r="C101" s="369"/>
      <c r="D101" s="372"/>
      <c r="E101" s="372"/>
      <c r="F101" s="372"/>
      <c r="G101" s="370"/>
    </row>
    <row r="102" spans="1:7" ht="24" x14ac:dyDescent="0.2">
      <c r="A102" s="361" t="s">
        <v>1613</v>
      </c>
      <c r="B102" s="585" t="s">
        <v>2526</v>
      </c>
      <c r="C102" s="381" t="s">
        <v>2573</v>
      </c>
      <c r="D102" s="372">
        <v>2</v>
      </c>
      <c r="E102" s="372">
        <v>0.92</v>
      </c>
      <c r="F102" s="372">
        <v>2.2000000000000002</v>
      </c>
      <c r="G102" s="370">
        <f>E102*F102*D102</f>
        <v>4.0480000000000009</v>
      </c>
    </row>
    <row r="103" spans="1:7" x14ac:dyDescent="0.2">
      <c r="A103" s="381"/>
      <c r="B103" s="373"/>
      <c r="C103" s="369"/>
      <c r="D103" s="372"/>
      <c r="E103" s="372"/>
      <c r="F103" s="372"/>
      <c r="G103" s="370"/>
    </row>
    <row r="104" spans="1:7" x14ac:dyDescent="0.2">
      <c r="A104" s="381"/>
      <c r="B104" s="367" t="s">
        <v>2395</v>
      </c>
      <c r="C104" s="377" t="s">
        <v>2573</v>
      </c>
      <c r="D104" s="372"/>
      <c r="E104" s="372"/>
      <c r="F104" s="372"/>
      <c r="G104" s="584">
        <f>G102</f>
        <v>4.0480000000000009</v>
      </c>
    </row>
    <row r="105" spans="1:7" x14ac:dyDescent="0.2">
      <c r="A105" s="381"/>
      <c r="B105" s="373"/>
      <c r="C105" s="369"/>
      <c r="D105" s="372"/>
      <c r="E105" s="372"/>
      <c r="F105" s="372"/>
      <c r="G105" s="370"/>
    </row>
    <row r="106" spans="1:7" ht="24" x14ac:dyDescent="0.2">
      <c r="A106" s="361" t="s">
        <v>1614</v>
      </c>
      <c r="B106" s="585" t="s">
        <v>2527</v>
      </c>
      <c r="C106" s="381" t="s">
        <v>2573</v>
      </c>
      <c r="D106" s="372">
        <v>4</v>
      </c>
      <c r="E106" s="372">
        <v>0.92</v>
      </c>
      <c r="F106" s="372">
        <v>2.2000000000000002</v>
      </c>
      <c r="G106" s="370">
        <f>E106*F106*D106</f>
        <v>8.0960000000000019</v>
      </c>
    </row>
    <row r="107" spans="1:7" x14ac:dyDescent="0.2">
      <c r="A107" s="361"/>
      <c r="B107" s="585"/>
      <c r="C107" s="369"/>
      <c r="D107" s="372"/>
      <c r="E107" s="372"/>
      <c r="F107" s="372"/>
      <c r="G107" s="370"/>
    </row>
    <row r="108" spans="1:7" x14ac:dyDescent="0.2">
      <c r="A108" s="381"/>
      <c r="B108" s="367" t="s">
        <v>2395</v>
      </c>
      <c r="C108" s="377" t="s">
        <v>2573</v>
      </c>
      <c r="D108" s="372"/>
      <c r="E108" s="372"/>
      <c r="F108" s="372"/>
      <c r="G108" s="584">
        <f>G106</f>
        <v>8.0960000000000019</v>
      </c>
    </row>
    <row r="109" spans="1:7" x14ac:dyDescent="0.2">
      <c r="A109" s="381"/>
      <c r="B109" s="373"/>
      <c r="C109" s="369"/>
      <c r="D109" s="372"/>
      <c r="E109" s="372"/>
      <c r="F109" s="372"/>
      <c r="G109" s="370"/>
    </row>
    <row r="110" spans="1:7" x14ac:dyDescent="0.2">
      <c r="A110" s="361" t="s">
        <v>1615</v>
      </c>
      <c r="B110" s="585" t="s">
        <v>2528</v>
      </c>
      <c r="C110" s="369" t="s">
        <v>2573</v>
      </c>
      <c r="D110" s="372">
        <v>1</v>
      </c>
      <c r="E110" s="372">
        <v>0.92</v>
      </c>
      <c r="F110" s="372">
        <v>4.3</v>
      </c>
      <c r="G110" s="370">
        <f>E110*F110*D110</f>
        <v>3.956</v>
      </c>
    </row>
    <row r="111" spans="1:7" s="517" customFormat="1" x14ac:dyDescent="0.2">
      <c r="A111" s="545"/>
      <c r="B111" s="393" t="s">
        <v>2617</v>
      </c>
      <c r="C111" s="394" t="s">
        <v>2573</v>
      </c>
      <c r="D111" s="378">
        <v>-1</v>
      </c>
      <c r="E111" s="378">
        <v>0.92</v>
      </c>
      <c r="F111" s="378">
        <v>3</v>
      </c>
      <c r="G111" s="395">
        <f>E111*F111*D111</f>
        <v>-2.7600000000000002</v>
      </c>
    </row>
    <row r="112" spans="1:7" x14ac:dyDescent="0.2">
      <c r="A112" s="381"/>
      <c r="B112" s="373"/>
      <c r="C112" s="369"/>
      <c r="D112" s="372"/>
      <c r="E112" s="372"/>
      <c r="F112" s="372"/>
      <c r="G112" s="370"/>
    </row>
    <row r="113" spans="1:7" x14ac:dyDescent="0.2">
      <c r="A113" s="381"/>
      <c r="B113" s="367" t="s">
        <v>2395</v>
      </c>
      <c r="C113" s="377" t="s">
        <v>2573</v>
      </c>
      <c r="D113" s="372"/>
      <c r="E113" s="372"/>
      <c r="F113" s="372"/>
      <c r="G113" s="584">
        <f>SUM(G110:G111)</f>
        <v>1.1959999999999997</v>
      </c>
    </row>
    <row r="114" spans="1:7" x14ac:dyDescent="0.2">
      <c r="A114" s="381"/>
      <c r="B114" s="373"/>
      <c r="C114" s="369"/>
      <c r="D114" s="372"/>
      <c r="E114" s="372"/>
      <c r="F114" s="372"/>
      <c r="G114" s="369"/>
    </row>
    <row r="115" spans="1:7" x14ac:dyDescent="0.2">
      <c r="A115" s="361" t="s">
        <v>1616</v>
      </c>
      <c r="B115" s="585" t="s">
        <v>2529</v>
      </c>
      <c r="C115" s="369" t="s">
        <v>2573</v>
      </c>
      <c r="D115" s="372">
        <v>1</v>
      </c>
      <c r="E115" s="372">
        <v>4.1749999999999998</v>
      </c>
      <c r="F115" s="372">
        <v>2.2000000000000002</v>
      </c>
      <c r="G115" s="370">
        <f>E115*F115*D115</f>
        <v>9.1850000000000005</v>
      </c>
    </row>
    <row r="116" spans="1:7" x14ac:dyDescent="0.2">
      <c r="A116" s="381"/>
      <c r="B116" s="373"/>
      <c r="C116" s="369"/>
      <c r="D116" s="372"/>
      <c r="E116" s="372"/>
      <c r="F116" s="372"/>
      <c r="G116" s="370"/>
    </row>
    <row r="117" spans="1:7" x14ac:dyDescent="0.2">
      <c r="A117" s="381"/>
      <c r="B117" s="367" t="s">
        <v>2395</v>
      </c>
      <c r="C117" s="377" t="s">
        <v>2573</v>
      </c>
      <c r="D117" s="372"/>
      <c r="E117" s="372"/>
      <c r="F117" s="372"/>
      <c r="G117" s="584">
        <f>SUM(G114:G115)</f>
        <v>9.1850000000000005</v>
      </c>
    </row>
    <row r="118" spans="1:7" x14ac:dyDescent="0.2">
      <c r="A118" s="381"/>
      <c r="B118" s="373"/>
      <c r="C118" s="369"/>
      <c r="D118" s="372"/>
      <c r="E118" s="372"/>
      <c r="F118" s="372"/>
      <c r="G118" s="370"/>
    </row>
    <row r="119" spans="1:7" x14ac:dyDescent="0.2">
      <c r="A119" s="361" t="s">
        <v>1617</v>
      </c>
      <c r="B119" s="585" t="s">
        <v>2530</v>
      </c>
      <c r="C119" s="369"/>
      <c r="D119" s="372"/>
      <c r="E119" s="372"/>
      <c r="F119" s="372"/>
      <c r="G119" s="370"/>
    </row>
    <row r="120" spans="1:7" x14ac:dyDescent="0.2">
      <c r="A120" s="381"/>
      <c r="B120" s="373"/>
      <c r="C120" s="369" t="s">
        <v>2573</v>
      </c>
      <c r="D120" s="372">
        <v>1</v>
      </c>
      <c r="E120" s="372">
        <v>6.31</v>
      </c>
      <c r="F120" s="372">
        <v>0.85</v>
      </c>
      <c r="G120" s="370">
        <f>E120*F120*D120</f>
        <v>5.3634999999999993</v>
      </c>
    </row>
    <row r="121" spans="1:7" x14ac:dyDescent="0.2">
      <c r="A121" s="381"/>
      <c r="B121" s="373"/>
      <c r="C121" s="369" t="s">
        <v>2573</v>
      </c>
      <c r="D121" s="372">
        <v>1</v>
      </c>
      <c r="E121" s="372">
        <v>4.28</v>
      </c>
      <c r="F121" s="372">
        <v>0.85</v>
      </c>
      <c r="G121" s="370">
        <f>E121*F121*D121</f>
        <v>3.6379999999999999</v>
      </c>
    </row>
    <row r="122" spans="1:7" x14ac:dyDescent="0.2">
      <c r="A122" s="381"/>
      <c r="B122" s="373"/>
      <c r="C122" s="369"/>
      <c r="D122" s="372"/>
      <c r="E122" s="372"/>
      <c r="F122" s="372"/>
      <c r="G122" s="370"/>
    </row>
    <row r="123" spans="1:7" x14ac:dyDescent="0.2">
      <c r="A123" s="381"/>
      <c r="B123" s="367" t="s">
        <v>2395</v>
      </c>
      <c r="C123" s="377" t="s">
        <v>2573</v>
      </c>
      <c r="D123" s="372"/>
      <c r="E123" s="372"/>
      <c r="F123" s="372"/>
      <c r="G123" s="584">
        <f>SUM(G120:G121)</f>
        <v>9.0015000000000001</v>
      </c>
    </row>
    <row r="124" spans="1:7" x14ac:dyDescent="0.2">
      <c r="A124" s="381"/>
      <c r="B124" s="373"/>
      <c r="C124" s="369"/>
      <c r="D124" s="372"/>
      <c r="E124" s="372"/>
      <c r="F124" s="372"/>
      <c r="G124" s="372"/>
    </row>
    <row r="125" spans="1:7" x14ac:dyDescent="0.2">
      <c r="A125" s="361" t="s">
        <v>1618</v>
      </c>
      <c r="B125" s="585" t="s">
        <v>2531</v>
      </c>
      <c r="C125" s="369" t="s">
        <v>2573</v>
      </c>
      <c r="D125" s="372">
        <v>1</v>
      </c>
      <c r="E125" s="372">
        <v>5.55</v>
      </c>
      <c r="F125" s="372">
        <v>0.75</v>
      </c>
      <c r="G125" s="370">
        <f>E125*F125*D125</f>
        <v>4.1624999999999996</v>
      </c>
    </row>
    <row r="126" spans="1:7" x14ac:dyDescent="0.2">
      <c r="A126" s="381"/>
      <c r="B126" s="373"/>
      <c r="C126" s="369" t="s">
        <v>2573</v>
      </c>
      <c r="D126" s="372">
        <v>1</v>
      </c>
      <c r="E126" s="372">
        <v>2.66</v>
      </c>
      <c r="F126" s="372">
        <v>0.75</v>
      </c>
      <c r="G126" s="370">
        <f>E126*F126*D126</f>
        <v>1.9950000000000001</v>
      </c>
    </row>
    <row r="127" spans="1:7" x14ac:dyDescent="0.2">
      <c r="A127" s="381"/>
      <c r="B127" s="373"/>
      <c r="C127" s="369"/>
      <c r="D127" s="372"/>
      <c r="E127" s="372"/>
      <c r="F127" s="372"/>
      <c r="G127" s="370"/>
    </row>
    <row r="128" spans="1:7" x14ac:dyDescent="0.2">
      <c r="A128" s="381"/>
      <c r="B128" s="367" t="s">
        <v>2395</v>
      </c>
      <c r="C128" s="377" t="s">
        <v>2573</v>
      </c>
      <c r="D128" s="372"/>
      <c r="E128" s="372"/>
      <c r="F128" s="372"/>
      <c r="G128" s="584">
        <f>SUM(G125:G126)</f>
        <v>6.1574999999999998</v>
      </c>
    </row>
    <row r="129" spans="1:7" x14ac:dyDescent="0.2">
      <c r="A129" s="381"/>
      <c r="B129" s="373"/>
      <c r="C129" s="369"/>
      <c r="D129" s="372"/>
      <c r="E129" s="372"/>
      <c r="F129" s="372"/>
      <c r="G129" s="370"/>
    </row>
    <row r="130" spans="1:7" x14ac:dyDescent="0.2">
      <c r="A130" s="381"/>
      <c r="B130" s="373"/>
      <c r="C130" s="369"/>
      <c r="D130" s="372"/>
      <c r="E130" s="372"/>
      <c r="F130" s="372"/>
      <c r="G130" s="370"/>
    </row>
    <row r="131" spans="1:7" ht="24" x14ac:dyDescent="0.2">
      <c r="A131" s="361" t="s">
        <v>1665</v>
      </c>
      <c r="B131" s="585" t="s">
        <v>2532</v>
      </c>
      <c r="C131" s="369"/>
      <c r="D131" s="372"/>
      <c r="E131" s="372"/>
      <c r="F131" s="372"/>
      <c r="G131" s="370"/>
    </row>
    <row r="132" spans="1:7" x14ac:dyDescent="0.2">
      <c r="A132" s="367"/>
      <c r="B132" s="373" t="s">
        <v>2511</v>
      </c>
      <c r="C132" s="369" t="s">
        <v>2406</v>
      </c>
      <c r="D132" s="372">
        <v>1</v>
      </c>
      <c r="E132" s="372">
        <v>4.8</v>
      </c>
      <c r="F132" s="372">
        <v>4.3</v>
      </c>
      <c r="G132" s="370">
        <f>E132*F132*D132</f>
        <v>20.639999999999997</v>
      </c>
    </row>
    <row r="133" spans="1:7" x14ac:dyDescent="0.2">
      <c r="A133" s="367"/>
      <c r="B133" s="373"/>
      <c r="C133" s="369"/>
      <c r="D133" s="372"/>
      <c r="E133" s="372"/>
      <c r="F133" s="372"/>
      <c r="G133" s="370"/>
    </row>
    <row r="134" spans="1:7" x14ac:dyDescent="0.2">
      <c r="A134" s="381"/>
      <c r="B134" s="367" t="s">
        <v>2395</v>
      </c>
      <c r="C134" s="377" t="s">
        <v>2573</v>
      </c>
      <c r="D134" s="372"/>
      <c r="E134" s="372"/>
      <c r="F134" s="372"/>
      <c r="G134" s="584">
        <f>SUM(G131:G132)</f>
        <v>20.639999999999997</v>
      </c>
    </row>
    <row r="135" spans="1:7" x14ac:dyDescent="0.2">
      <c r="A135" s="367"/>
      <c r="B135" s="373"/>
      <c r="C135" s="369"/>
      <c r="D135" s="372"/>
      <c r="E135" s="372"/>
      <c r="F135" s="372"/>
      <c r="G135" s="370"/>
    </row>
    <row r="136" spans="1:7" ht="24" x14ac:dyDescent="0.2">
      <c r="A136" s="361" t="s">
        <v>1667</v>
      </c>
      <c r="B136" s="585" t="s">
        <v>2533</v>
      </c>
      <c r="C136" s="381" t="s">
        <v>2573</v>
      </c>
      <c r="D136" s="372">
        <v>1</v>
      </c>
      <c r="E136" s="372">
        <v>3.1</v>
      </c>
      <c r="F136" s="372">
        <v>3.95</v>
      </c>
      <c r="G136" s="370">
        <f>E136*F136*D136</f>
        <v>12.245000000000001</v>
      </c>
    </row>
    <row r="137" spans="1:7" s="517" customFormat="1" x14ac:dyDescent="0.2">
      <c r="A137" s="439"/>
      <c r="B137" s="393" t="s">
        <v>2513</v>
      </c>
      <c r="C137" s="545" t="s">
        <v>2573</v>
      </c>
      <c r="D137" s="378">
        <v>-1</v>
      </c>
      <c r="E137" s="378">
        <v>2.6</v>
      </c>
      <c r="F137" s="378">
        <v>0.9</v>
      </c>
      <c r="G137" s="395">
        <f>E137*F137*D137</f>
        <v>-2.3400000000000003</v>
      </c>
    </row>
    <row r="138" spans="1:7" x14ac:dyDescent="0.2">
      <c r="A138" s="367"/>
      <c r="B138" s="373"/>
      <c r="C138" s="369"/>
      <c r="D138" s="372"/>
      <c r="E138" s="372"/>
      <c r="F138" s="372"/>
      <c r="G138" s="370"/>
    </row>
    <row r="139" spans="1:7" x14ac:dyDescent="0.2">
      <c r="A139" s="367"/>
      <c r="B139" s="367" t="s">
        <v>2395</v>
      </c>
      <c r="C139" s="377" t="s">
        <v>2573</v>
      </c>
      <c r="D139" s="372"/>
      <c r="E139" s="372"/>
      <c r="F139" s="372"/>
      <c r="G139" s="370">
        <f>SUM(G136:G137)</f>
        <v>9.9050000000000011</v>
      </c>
    </row>
    <row r="140" spans="1:7" x14ac:dyDescent="0.2">
      <c r="A140" s="367"/>
      <c r="B140" s="373"/>
      <c r="C140" s="369"/>
      <c r="D140" s="372"/>
      <c r="E140" s="372"/>
      <c r="F140" s="372"/>
      <c r="G140" s="370"/>
    </row>
    <row r="141" spans="1:7" ht="24" x14ac:dyDescent="0.2">
      <c r="A141" s="361" t="s">
        <v>1607</v>
      </c>
      <c r="B141" s="585" t="s">
        <v>2534</v>
      </c>
      <c r="C141" s="381" t="s">
        <v>2573</v>
      </c>
      <c r="D141" s="372">
        <v>1</v>
      </c>
      <c r="E141" s="372">
        <v>2.1259999999999999</v>
      </c>
      <c r="F141" s="372">
        <v>4</v>
      </c>
      <c r="G141" s="370">
        <f>E141*F141*D141</f>
        <v>8.5039999999999996</v>
      </c>
    </row>
    <row r="142" spans="1:7" x14ac:dyDescent="0.2">
      <c r="A142" s="367"/>
      <c r="B142" s="373"/>
      <c r="C142" s="369"/>
      <c r="D142" s="372"/>
      <c r="E142" s="372"/>
      <c r="F142" s="372"/>
      <c r="G142" s="370"/>
    </row>
    <row r="143" spans="1:7" x14ac:dyDescent="0.2">
      <c r="A143" s="367"/>
      <c r="B143" s="367" t="s">
        <v>2395</v>
      </c>
      <c r="C143" s="377" t="s">
        <v>2573</v>
      </c>
      <c r="D143" s="372"/>
      <c r="E143" s="372"/>
      <c r="F143" s="372"/>
      <c r="G143" s="370">
        <f>SUM(G140:G141)</f>
        <v>8.5039999999999996</v>
      </c>
    </row>
    <row r="144" spans="1:7" x14ac:dyDescent="0.2">
      <c r="A144" s="367"/>
      <c r="B144" s="373"/>
      <c r="C144" s="369"/>
      <c r="D144" s="372"/>
      <c r="E144" s="372"/>
      <c r="F144" s="372"/>
      <c r="G144" s="370"/>
    </row>
    <row r="145" spans="1:7" ht="24" x14ac:dyDescent="0.2">
      <c r="A145" s="361" t="s">
        <v>1608</v>
      </c>
      <c r="B145" s="585" t="s">
        <v>2535</v>
      </c>
      <c r="C145" s="369"/>
      <c r="D145" s="372"/>
      <c r="E145" s="372"/>
      <c r="F145" s="372"/>
      <c r="G145" s="370"/>
    </row>
    <row r="146" spans="1:7" x14ac:dyDescent="0.2">
      <c r="A146" s="367"/>
      <c r="B146" s="373" t="s">
        <v>2515</v>
      </c>
      <c r="C146" s="369" t="s">
        <v>2573</v>
      </c>
      <c r="D146" s="372">
        <v>1</v>
      </c>
      <c r="E146" s="372">
        <v>1.528</v>
      </c>
      <c r="F146" s="372">
        <v>4.3</v>
      </c>
      <c r="G146" s="370">
        <f>E146*F146*D146</f>
        <v>6.5704000000000002</v>
      </c>
    </row>
    <row r="147" spans="1:7" x14ac:dyDescent="0.2">
      <c r="A147" s="367"/>
      <c r="B147" s="373" t="s">
        <v>2516</v>
      </c>
      <c r="C147" s="369" t="s">
        <v>2573</v>
      </c>
      <c r="D147" s="372">
        <v>1</v>
      </c>
      <c r="E147" s="372">
        <v>2.222</v>
      </c>
      <c r="F147" s="372">
        <v>4.3</v>
      </c>
      <c r="G147" s="370">
        <f>E147*F147*D147</f>
        <v>9.5545999999999989</v>
      </c>
    </row>
    <row r="148" spans="1:7" x14ac:dyDescent="0.2">
      <c r="A148" s="367"/>
      <c r="B148" s="373" t="s">
        <v>2517</v>
      </c>
      <c r="C148" s="369" t="s">
        <v>2573</v>
      </c>
      <c r="D148" s="372">
        <v>1</v>
      </c>
      <c r="E148" s="372">
        <v>1.64</v>
      </c>
      <c r="F148" s="372">
        <v>4.3</v>
      </c>
      <c r="G148" s="370">
        <f>E148*F148*D148</f>
        <v>7.0519999999999996</v>
      </c>
    </row>
    <row r="149" spans="1:7" x14ac:dyDescent="0.2">
      <c r="A149" s="367"/>
      <c r="B149" s="373"/>
      <c r="C149" s="369"/>
      <c r="D149" s="372"/>
      <c r="E149" s="372"/>
      <c r="F149" s="372"/>
      <c r="G149" s="370"/>
    </row>
    <row r="150" spans="1:7" x14ac:dyDescent="0.2">
      <c r="A150" s="367"/>
      <c r="B150" s="367" t="s">
        <v>2395</v>
      </c>
      <c r="C150" s="377" t="s">
        <v>2573</v>
      </c>
      <c r="D150" s="372"/>
      <c r="E150" s="372"/>
      <c r="F150" s="372"/>
      <c r="G150" s="370">
        <f>SUM(G146:G148)</f>
        <v>23.177</v>
      </c>
    </row>
    <row r="151" spans="1:7" x14ac:dyDescent="0.2">
      <c r="A151" s="367"/>
      <c r="B151" s="373"/>
      <c r="C151" s="369"/>
      <c r="D151" s="372"/>
      <c r="E151" s="372"/>
      <c r="F151" s="372"/>
      <c r="G151" s="370"/>
    </row>
    <row r="152" spans="1:7" ht="24" x14ac:dyDescent="0.2">
      <c r="A152" s="361" t="s">
        <v>1609</v>
      </c>
      <c r="B152" s="585" t="s">
        <v>2536</v>
      </c>
      <c r="C152" s="369"/>
      <c r="D152" s="372"/>
      <c r="E152" s="372"/>
      <c r="F152" s="372"/>
      <c r="G152" s="370"/>
    </row>
    <row r="153" spans="1:7" x14ac:dyDescent="0.2">
      <c r="A153" s="367"/>
      <c r="B153" s="373" t="s">
        <v>2520</v>
      </c>
      <c r="C153" s="369" t="s">
        <v>2573</v>
      </c>
      <c r="D153" s="372">
        <v>1</v>
      </c>
      <c r="E153" s="372">
        <v>2.4</v>
      </c>
      <c r="F153" s="372">
        <v>4.2</v>
      </c>
      <c r="G153" s="370">
        <f>E153*F153*D153</f>
        <v>10.08</v>
      </c>
    </row>
    <row r="154" spans="1:7" x14ac:dyDescent="0.2">
      <c r="A154" s="367"/>
      <c r="B154" s="373" t="s">
        <v>2521</v>
      </c>
      <c r="C154" s="369" t="s">
        <v>2573</v>
      </c>
      <c r="D154" s="372">
        <v>1</v>
      </c>
      <c r="E154" s="372">
        <v>2.1</v>
      </c>
      <c r="F154" s="372">
        <v>4.2</v>
      </c>
      <c r="G154" s="370">
        <f>E154*F154*D154</f>
        <v>8.82</v>
      </c>
    </row>
    <row r="155" spans="1:7" x14ac:dyDescent="0.2">
      <c r="A155" s="367"/>
      <c r="B155" s="373" t="s">
        <v>2484</v>
      </c>
      <c r="C155" s="369" t="s">
        <v>2573</v>
      </c>
      <c r="D155" s="372">
        <v>1</v>
      </c>
      <c r="E155" s="372">
        <v>3.6</v>
      </c>
      <c r="F155" s="372">
        <v>4</v>
      </c>
      <c r="G155" s="370">
        <f>E155*F155*D155</f>
        <v>14.4</v>
      </c>
    </row>
    <row r="156" spans="1:7" x14ac:dyDescent="0.2">
      <c r="A156" s="367"/>
      <c r="B156" s="373"/>
      <c r="C156" s="369"/>
      <c r="D156" s="372"/>
      <c r="E156" s="372"/>
      <c r="F156" s="372"/>
      <c r="G156" s="370"/>
    </row>
    <row r="157" spans="1:7" x14ac:dyDescent="0.2">
      <c r="A157" s="367"/>
      <c r="B157" s="367" t="s">
        <v>2395</v>
      </c>
      <c r="C157" s="377" t="s">
        <v>2573</v>
      </c>
      <c r="D157" s="372"/>
      <c r="E157" s="372"/>
      <c r="F157" s="372"/>
      <c r="G157" s="370">
        <f>SUM(G153:G155)</f>
        <v>33.299999999999997</v>
      </c>
    </row>
    <row r="158" spans="1:7" x14ac:dyDescent="0.2">
      <c r="A158" s="367"/>
      <c r="B158" s="373"/>
      <c r="C158" s="369"/>
      <c r="D158" s="372"/>
      <c r="E158" s="372"/>
      <c r="F158" s="372"/>
      <c r="G158" s="370"/>
    </row>
    <row r="159" spans="1:7" ht="24" x14ac:dyDescent="0.2">
      <c r="A159" s="361" t="s">
        <v>1610</v>
      </c>
      <c r="B159" s="585" t="s">
        <v>2537</v>
      </c>
      <c r="C159" s="381" t="s">
        <v>2573</v>
      </c>
      <c r="D159" s="372">
        <v>1</v>
      </c>
      <c r="E159" s="372">
        <v>6</v>
      </c>
      <c r="F159" s="372">
        <v>4.3</v>
      </c>
      <c r="G159" s="370">
        <f>E159*F159*D159</f>
        <v>25.799999999999997</v>
      </c>
    </row>
    <row r="160" spans="1:7" s="517" customFormat="1" x14ac:dyDescent="0.2">
      <c r="A160" s="439"/>
      <c r="B160" s="393" t="s">
        <v>2523</v>
      </c>
      <c r="C160" s="394" t="s">
        <v>2573</v>
      </c>
      <c r="D160" s="378">
        <v>-1</v>
      </c>
      <c r="E160" s="378">
        <v>4.0999999999999996</v>
      </c>
      <c r="F160" s="378">
        <v>2.1</v>
      </c>
      <c r="G160" s="395">
        <f>E160*F160*D160</f>
        <v>-8.61</v>
      </c>
    </row>
    <row r="161" spans="1:7" x14ac:dyDescent="0.2">
      <c r="A161" s="367"/>
      <c r="B161" s="373"/>
      <c r="C161" s="369"/>
      <c r="D161" s="372"/>
      <c r="E161" s="372"/>
      <c r="F161" s="372"/>
      <c r="G161" s="370"/>
    </row>
    <row r="162" spans="1:7" x14ac:dyDescent="0.2">
      <c r="A162" s="367"/>
      <c r="B162" s="367" t="s">
        <v>2395</v>
      </c>
      <c r="C162" s="377" t="s">
        <v>2573</v>
      </c>
      <c r="D162" s="372"/>
      <c r="E162" s="372"/>
      <c r="F162" s="372"/>
      <c r="G162" s="370">
        <f>SUM(G159:G160)</f>
        <v>17.189999999999998</v>
      </c>
    </row>
    <row r="163" spans="1:7" x14ac:dyDescent="0.2">
      <c r="A163" s="367"/>
      <c r="B163" s="373"/>
      <c r="C163" s="369"/>
      <c r="D163" s="372"/>
      <c r="E163" s="372"/>
      <c r="F163" s="372"/>
      <c r="G163" s="370"/>
    </row>
    <row r="164" spans="1:7" ht="24" x14ac:dyDescent="0.2">
      <c r="A164" s="361" t="s">
        <v>1611</v>
      </c>
      <c r="B164" s="585" t="s">
        <v>2537</v>
      </c>
      <c r="C164" s="381" t="s">
        <v>2573</v>
      </c>
      <c r="D164" s="372">
        <v>1</v>
      </c>
      <c r="E164" s="372">
        <v>4.1749999999999998</v>
      </c>
      <c r="F164" s="372">
        <v>0.92</v>
      </c>
      <c r="G164" s="370">
        <f>E164*F164*D164</f>
        <v>3.8410000000000002</v>
      </c>
    </row>
    <row r="165" spans="1:7" x14ac:dyDescent="0.2">
      <c r="A165" s="367"/>
      <c r="B165" s="373"/>
      <c r="C165" s="369"/>
      <c r="D165" s="372"/>
      <c r="E165" s="372"/>
      <c r="F165" s="372"/>
      <c r="G165" s="370"/>
    </row>
    <row r="166" spans="1:7" x14ac:dyDescent="0.2">
      <c r="A166" s="367"/>
      <c r="B166" s="367" t="s">
        <v>2395</v>
      </c>
      <c r="C166" s="377" t="s">
        <v>2573</v>
      </c>
      <c r="D166" s="372"/>
      <c r="E166" s="372"/>
      <c r="F166" s="372"/>
      <c r="G166" s="370">
        <f>SUM(G163:G164)</f>
        <v>3.8410000000000002</v>
      </c>
    </row>
    <row r="167" spans="1:7" x14ac:dyDescent="0.2">
      <c r="A167" s="367"/>
      <c r="B167" s="373"/>
      <c r="C167" s="369"/>
      <c r="D167" s="372"/>
      <c r="E167" s="372"/>
      <c r="F167" s="372"/>
      <c r="G167" s="370"/>
    </row>
    <row r="168" spans="1:7" x14ac:dyDescent="0.2">
      <c r="A168" s="367"/>
      <c r="B168" s="373"/>
      <c r="C168" s="369"/>
      <c r="D168" s="372"/>
      <c r="E168" s="372"/>
      <c r="F168" s="372"/>
      <c r="G168" s="370"/>
    </row>
    <row r="169" spans="1:7" ht="24" x14ac:dyDescent="0.2">
      <c r="A169" s="361" t="s">
        <v>1612</v>
      </c>
      <c r="B169" s="585" t="s">
        <v>2538</v>
      </c>
      <c r="C169" s="381" t="s">
        <v>2573</v>
      </c>
      <c r="D169" s="372">
        <v>1</v>
      </c>
      <c r="E169" s="372">
        <v>0.91</v>
      </c>
      <c r="F169" s="372">
        <v>4.3</v>
      </c>
      <c r="G169" s="372">
        <f>E169*F169*D169</f>
        <v>3.9129999999999998</v>
      </c>
    </row>
    <row r="170" spans="1:7" x14ac:dyDescent="0.2">
      <c r="A170" s="381"/>
      <c r="B170" s="373"/>
      <c r="C170" s="369"/>
      <c r="D170" s="372"/>
      <c r="E170" s="372"/>
      <c r="F170" s="372"/>
      <c r="G170" s="370"/>
    </row>
    <row r="171" spans="1:7" x14ac:dyDescent="0.2">
      <c r="A171" s="367"/>
      <c r="B171" s="367" t="s">
        <v>2395</v>
      </c>
      <c r="C171" s="377" t="s">
        <v>2573</v>
      </c>
      <c r="D171" s="372"/>
      <c r="E171" s="372"/>
      <c r="F171" s="372"/>
      <c r="G171" s="370">
        <f>SUM(G168:G169)</f>
        <v>3.9129999999999998</v>
      </c>
    </row>
    <row r="172" spans="1:7" x14ac:dyDescent="0.2">
      <c r="A172" s="381"/>
      <c r="B172" s="373"/>
      <c r="C172" s="369"/>
      <c r="D172" s="372"/>
      <c r="E172" s="372"/>
      <c r="F172" s="372"/>
      <c r="G172" s="370"/>
    </row>
    <row r="173" spans="1:7" x14ac:dyDescent="0.2">
      <c r="A173" s="381"/>
      <c r="B173" s="373"/>
      <c r="C173" s="369"/>
      <c r="D173" s="372"/>
      <c r="E173" s="372"/>
      <c r="F173" s="372"/>
      <c r="G173" s="370"/>
    </row>
    <row r="174" spans="1:7" ht="24" x14ac:dyDescent="0.2">
      <c r="A174" s="361" t="s">
        <v>1613</v>
      </c>
      <c r="B174" s="585" t="s">
        <v>2539</v>
      </c>
      <c r="C174" s="381" t="s">
        <v>2573</v>
      </c>
      <c r="D174" s="372">
        <v>2</v>
      </c>
      <c r="E174" s="372">
        <v>0.92</v>
      </c>
      <c r="F174" s="372">
        <v>2.2000000000000002</v>
      </c>
      <c r="G174" s="370">
        <f>E174*F174*D174</f>
        <v>4.0480000000000009</v>
      </c>
    </row>
    <row r="175" spans="1:7" x14ac:dyDescent="0.2">
      <c r="A175" s="381"/>
      <c r="B175" s="373"/>
      <c r="C175" s="369"/>
      <c r="D175" s="372"/>
      <c r="E175" s="372"/>
      <c r="F175" s="372"/>
      <c r="G175" s="370"/>
    </row>
    <row r="176" spans="1:7" x14ac:dyDescent="0.2">
      <c r="A176" s="382"/>
      <c r="B176" s="388"/>
      <c r="C176" s="369"/>
      <c r="D176" s="372"/>
      <c r="E176" s="372"/>
      <c r="F176" s="372"/>
      <c r="G176" s="370"/>
    </row>
    <row r="177" spans="1:7" x14ac:dyDescent="0.2">
      <c r="A177" s="367"/>
      <c r="B177" s="367" t="s">
        <v>2395</v>
      </c>
      <c r="C177" s="377" t="s">
        <v>2573</v>
      </c>
      <c r="D177" s="372"/>
      <c r="E177" s="372"/>
      <c r="F177" s="372"/>
      <c r="G177" s="584">
        <f>SUM(G174:G175)</f>
        <v>4.0480000000000009</v>
      </c>
    </row>
    <row r="178" spans="1:7" x14ac:dyDescent="0.2">
      <c r="A178" s="382"/>
      <c r="B178" s="388"/>
      <c r="C178" s="369"/>
      <c r="D178" s="372"/>
      <c r="E178" s="372"/>
      <c r="F178" s="372"/>
      <c r="G178" s="370"/>
    </row>
    <row r="179" spans="1:7" ht="24" x14ac:dyDescent="0.2">
      <c r="A179" s="338" t="s">
        <v>1614</v>
      </c>
      <c r="B179" s="588" t="s">
        <v>2540</v>
      </c>
      <c r="C179" s="381" t="s">
        <v>2573</v>
      </c>
      <c r="D179" s="372">
        <v>2</v>
      </c>
      <c r="E179" s="372">
        <v>0.92</v>
      </c>
      <c r="F179" s="372">
        <v>2.2000000000000002</v>
      </c>
      <c r="G179" s="370">
        <f>E179*F179*D179</f>
        <v>4.0480000000000009</v>
      </c>
    </row>
    <row r="180" spans="1:7" x14ac:dyDescent="0.2">
      <c r="A180" s="381"/>
      <c r="B180" s="373"/>
      <c r="C180" s="369"/>
      <c r="D180" s="372"/>
      <c r="E180" s="372"/>
      <c r="F180" s="372"/>
      <c r="G180" s="370"/>
    </row>
    <row r="181" spans="1:7" x14ac:dyDescent="0.2">
      <c r="A181" s="367"/>
      <c r="B181" s="367" t="s">
        <v>2395</v>
      </c>
      <c r="C181" s="377" t="s">
        <v>2573</v>
      </c>
      <c r="D181" s="372"/>
      <c r="E181" s="372"/>
      <c r="F181" s="372"/>
      <c r="G181" s="584">
        <f>SUM(G178:G179)</f>
        <v>4.0480000000000009</v>
      </c>
    </row>
    <row r="182" spans="1:7" x14ac:dyDescent="0.2">
      <c r="A182" s="381"/>
      <c r="B182" s="373"/>
      <c r="C182" s="369"/>
      <c r="D182" s="372"/>
      <c r="E182" s="372"/>
      <c r="F182" s="372"/>
      <c r="G182" s="370"/>
    </row>
    <row r="183" spans="1:7" x14ac:dyDescent="0.2">
      <c r="A183" s="381"/>
      <c r="B183" s="373"/>
      <c r="C183" s="369"/>
      <c r="D183" s="372"/>
      <c r="E183" s="372"/>
      <c r="F183" s="372"/>
      <c r="G183" s="370"/>
    </row>
    <row r="184" spans="1:7" ht="24" x14ac:dyDescent="0.2">
      <c r="A184" s="361" t="s">
        <v>1615</v>
      </c>
      <c r="B184" s="585" t="s">
        <v>2541</v>
      </c>
      <c r="C184" s="381" t="s">
        <v>2573</v>
      </c>
      <c r="D184" s="372">
        <v>1</v>
      </c>
      <c r="E184" s="372">
        <v>0.92</v>
      </c>
      <c r="F184" s="372">
        <v>4.3</v>
      </c>
      <c r="G184" s="370">
        <f>E184*F184*D184</f>
        <v>3.956</v>
      </c>
    </row>
    <row r="185" spans="1:7" x14ac:dyDescent="0.2">
      <c r="A185" s="361"/>
      <c r="B185" s="585"/>
      <c r="C185" s="381" t="s">
        <v>2573</v>
      </c>
      <c r="D185" s="372">
        <v>1</v>
      </c>
      <c r="E185" s="372">
        <v>0.95</v>
      </c>
      <c r="F185" s="372">
        <v>4.3</v>
      </c>
      <c r="G185" s="370">
        <f>E185*F185*D185</f>
        <v>4.085</v>
      </c>
    </row>
    <row r="186" spans="1:7" s="517" customFormat="1" x14ac:dyDescent="0.2">
      <c r="A186" s="545"/>
      <c r="B186" s="393" t="s">
        <v>2618</v>
      </c>
      <c r="C186" s="545" t="s">
        <v>2573</v>
      </c>
      <c r="D186" s="378">
        <v>-1</v>
      </c>
      <c r="E186" s="378">
        <v>0.92</v>
      </c>
      <c r="F186" s="378">
        <v>3</v>
      </c>
      <c r="G186" s="395">
        <f>E186*F186*D186</f>
        <v>-2.7600000000000002</v>
      </c>
    </row>
    <row r="187" spans="1:7" x14ac:dyDescent="0.2">
      <c r="A187" s="381"/>
      <c r="B187" s="373"/>
      <c r="C187" s="369"/>
      <c r="D187" s="372"/>
      <c r="E187" s="372"/>
      <c r="F187" s="372"/>
      <c r="G187" s="370"/>
    </row>
    <row r="188" spans="1:7" x14ac:dyDescent="0.2">
      <c r="A188" s="381"/>
      <c r="B188" s="367" t="s">
        <v>2395</v>
      </c>
      <c r="C188" s="377" t="s">
        <v>2573</v>
      </c>
      <c r="D188" s="372"/>
      <c r="E188" s="372"/>
      <c r="F188" s="372"/>
      <c r="G188" s="584">
        <f>SUM(G184:G186)</f>
        <v>5.2810000000000006</v>
      </c>
    </row>
    <row r="189" spans="1:7" x14ac:dyDescent="0.2">
      <c r="A189" s="381"/>
      <c r="B189" s="373"/>
      <c r="C189" s="369"/>
      <c r="D189" s="372"/>
      <c r="E189" s="372"/>
      <c r="F189" s="372"/>
      <c r="G189" s="369"/>
    </row>
    <row r="190" spans="1:7" ht="24" x14ac:dyDescent="0.2">
      <c r="A190" s="361" t="s">
        <v>1616</v>
      </c>
      <c r="B190" s="585" t="s">
        <v>2542</v>
      </c>
      <c r="C190" s="381" t="s">
        <v>2573</v>
      </c>
      <c r="D190" s="372">
        <v>1</v>
      </c>
      <c r="E190" s="372">
        <v>4.1749999999999998</v>
      </c>
      <c r="F190" s="372">
        <v>2.2000000000000002</v>
      </c>
      <c r="G190" s="370">
        <f>E190*F190*D190</f>
        <v>9.1850000000000005</v>
      </c>
    </row>
    <row r="191" spans="1:7" x14ac:dyDescent="0.2">
      <c r="A191" s="381"/>
      <c r="B191" s="373"/>
      <c r="C191" s="369"/>
      <c r="D191" s="372"/>
      <c r="E191" s="372"/>
      <c r="F191" s="372"/>
      <c r="G191" s="370"/>
    </row>
    <row r="192" spans="1:7" x14ac:dyDescent="0.2">
      <c r="A192" s="381"/>
      <c r="B192" s="367" t="s">
        <v>2395</v>
      </c>
      <c r="C192" s="377" t="s">
        <v>2573</v>
      </c>
      <c r="D192" s="372"/>
      <c r="E192" s="372"/>
      <c r="F192" s="372"/>
      <c r="G192" s="584">
        <f>G190</f>
        <v>9.1850000000000005</v>
      </c>
    </row>
    <row r="193" spans="1:8" x14ac:dyDescent="0.2">
      <c r="A193" s="381"/>
      <c r="B193" s="373"/>
      <c r="C193" s="369"/>
      <c r="D193" s="372"/>
      <c r="E193" s="372"/>
      <c r="F193" s="372"/>
      <c r="G193" s="370"/>
    </row>
    <row r="194" spans="1:8" x14ac:dyDescent="0.2">
      <c r="A194" s="381"/>
      <c r="B194" s="373"/>
      <c r="C194" s="369"/>
      <c r="D194" s="372"/>
      <c r="E194" s="372"/>
      <c r="F194" s="372"/>
      <c r="G194" s="370"/>
    </row>
    <row r="195" spans="1:8" x14ac:dyDescent="0.2">
      <c r="A195" s="381"/>
      <c r="B195" s="373"/>
      <c r="C195" s="369"/>
      <c r="D195" s="372"/>
      <c r="E195" s="372"/>
      <c r="F195" s="372"/>
      <c r="G195" s="370"/>
    </row>
    <row r="196" spans="1:8" ht="24" x14ac:dyDescent="0.2">
      <c r="A196" s="361" t="s">
        <v>1617</v>
      </c>
      <c r="B196" s="585" t="s">
        <v>2543</v>
      </c>
      <c r="C196" s="369"/>
      <c r="D196" s="372"/>
      <c r="E196" s="372"/>
      <c r="F196" s="372"/>
      <c r="G196" s="370"/>
    </row>
    <row r="197" spans="1:8" x14ac:dyDescent="0.2">
      <c r="A197" s="381"/>
      <c r="B197" s="373"/>
      <c r="C197" s="369" t="s">
        <v>2573</v>
      </c>
      <c r="D197" s="372">
        <v>1</v>
      </c>
      <c r="E197" s="372">
        <v>6.31</v>
      </c>
      <c r="F197" s="372">
        <v>0.85</v>
      </c>
      <c r="G197" s="370">
        <f t="shared" ref="G197:G203" si="1">E197*F197*D197</f>
        <v>5.3634999999999993</v>
      </c>
    </row>
    <row r="198" spans="1:8" x14ac:dyDescent="0.2">
      <c r="A198" s="381"/>
      <c r="B198" s="373"/>
      <c r="C198" s="369" t="s">
        <v>2573</v>
      </c>
      <c r="D198" s="372">
        <v>1</v>
      </c>
      <c r="E198" s="372">
        <v>4.28</v>
      </c>
      <c r="F198" s="372">
        <v>0.85</v>
      </c>
      <c r="G198" s="370">
        <f t="shared" si="1"/>
        <v>3.6379999999999999</v>
      </c>
    </row>
    <row r="199" spans="1:8" x14ac:dyDescent="0.2">
      <c r="A199" s="367"/>
      <c r="B199" s="373" t="s">
        <v>2611</v>
      </c>
      <c r="C199" s="369" t="s">
        <v>2573</v>
      </c>
      <c r="D199" s="372">
        <v>1</v>
      </c>
      <c r="E199" s="372">
        <v>2.4</v>
      </c>
      <c r="F199" s="372">
        <v>7</v>
      </c>
      <c r="G199" s="372">
        <f t="shared" si="1"/>
        <v>16.8</v>
      </c>
      <c r="H199" s="386"/>
    </row>
    <row r="200" spans="1:8" x14ac:dyDescent="0.2">
      <c r="A200" s="367"/>
      <c r="B200" s="373" t="s">
        <v>2612</v>
      </c>
      <c r="C200" s="369" t="s">
        <v>2573</v>
      </c>
      <c r="D200" s="372">
        <v>1</v>
      </c>
      <c r="E200" s="372">
        <v>6.3</v>
      </c>
      <c r="F200" s="372">
        <v>2.4750000000000001</v>
      </c>
      <c r="G200" s="372">
        <f t="shared" si="1"/>
        <v>15.592499999999999</v>
      </c>
    </row>
    <row r="201" spans="1:8" ht="25.5" x14ac:dyDescent="0.2">
      <c r="A201" s="367"/>
      <c r="B201" s="373" t="s">
        <v>2613</v>
      </c>
      <c r="C201" s="369" t="s">
        <v>2573</v>
      </c>
      <c r="D201" s="372">
        <v>1</v>
      </c>
      <c r="E201" s="372">
        <v>1.32</v>
      </c>
      <c r="F201" s="372">
        <v>7</v>
      </c>
      <c r="G201" s="372">
        <f t="shared" si="1"/>
        <v>9.24</v>
      </c>
    </row>
    <row r="202" spans="1:8" x14ac:dyDescent="0.2">
      <c r="A202" s="367"/>
      <c r="B202" s="373" t="s">
        <v>2612</v>
      </c>
      <c r="C202" s="369" t="s">
        <v>2573</v>
      </c>
      <c r="D202" s="372">
        <v>1</v>
      </c>
      <c r="E202" s="372">
        <v>4.3</v>
      </c>
      <c r="F202" s="372">
        <v>2.4</v>
      </c>
      <c r="G202" s="372">
        <f t="shared" si="1"/>
        <v>10.319999999999999</v>
      </c>
    </row>
    <row r="203" spans="1:8" x14ac:dyDescent="0.2">
      <c r="A203" s="367"/>
      <c r="B203" s="373" t="s">
        <v>2614</v>
      </c>
      <c r="C203" s="369" t="s">
        <v>2573</v>
      </c>
      <c r="D203" s="372">
        <v>1</v>
      </c>
      <c r="E203" s="372">
        <v>0.9</v>
      </c>
      <c r="F203" s="372">
        <v>7</v>
      </c>
      <c r="G203" s="372">
        <f t="shared" si="1"/>
        <v>6.3</v>
      </c>
    </row>
    <row r="204" spans="1:8" x14ac:dyDescent="0.2">
      <c r="A204" s="381"/>
      <c r="B204" s="373"/>
      <c r="C204" s="369"/>
      <c r="D204" s="372"/>
      <c r="E204" s="372"/>
      <c r="F204" s="372"/>
      <c r="G204" s="370"/>
    </row>
    <row r="205" spans="1:8" x14ac:dyDescent="0.2">
      <c r="A205" s="381"/>
      <c r="B205" s="367" t="s">
        <v>2395</v>
      </c>
      <c r="C205" s="377" t="s">
        <v>2573</v>
      </c>
      <c r="D205" s="372"/>
      <c r="E205" s="372"/>
      <c r="F205" s="372"/>
      <c r="G205" s="584">
        <f>SUM(G197:G203)</f>
        <v>67.254000000000005</v>
      </c>
    </row>
    <row r="206" spans="1:8" x14ac:dyDescent="0.2">
      <c r="A206" s="382"/>
      <c r="B206" s="373"/>
      <c r="C206" s="369"/>
      <c r="D206" s="372"/>
      <c r="E206" s="372"/>
      <c r="F206" s="372"/>
      <c r="G206" s="372"/>
    </row>
    <row r="207" spans="1:8" ht="24" x14ac:dyDescent="0.2">
      <c r="A207" s="875" t="s">
        <v>1618</v>
      </c>
      <c r="B207" s="876" t="s">
        <v>2544</v>
      </c>
      <c r="C207" s="861" t="s">
        <v>2573</v>
      </c>
      <c r="D207" s="817">
        <v>1</v>
      </c>
      <c r="E207" s="817">
        <v>5.55</v>
      </c>
      <c r="F207" s="817">
        <v>0.75</v>
      </c>
      <c r="G207" s="877">
        <f>E207*F207*D207</f>
        <v>4.1624999999999996</v>
      </c>
    </row>
    <row r="208" spans="1:8" x14ac:dyDescent="0.2">
      <c r="A208" s="381"/>
      <c r="B208" s="373"/>
      <c r="C208" s="369" t="s">
        <v>2573</v>
      </c>
      <c r="D208" s="372">
        <v>1</v>
      </c>
      <c r="E208" s="372">
        <v>2.66</v>
      </c>
      <c r="F208" s="372">
        <v>0.75</v>
      </c>
      <c r="G208" s="370">
        <f>E208*F208*D208</f>
        <v>1.9950000000000001</v>
      </c>
    </row>
    <row r="209" spans="1:9" x14ac:dyDescent="0.2">
      <c r="A209" s="367"/>
      <c r="B209" s="373" t="s">
        <v>2609</v>
      </c>
      <c r="C209" s="369" t="s">
        <v>2573</v>
      </c>
      <c r="D209" s="372">
        <v>1</v>
      </c>
      <c r="E209" s="372">
        <v>1.42</v>
      </c>
      <c r="F209" s="372">
        <v>4</v>
      </c>
      <c r="G209" s="372">
        <f>E209*F209*D209</f>
        <v>5.68</v>
      </c>
    </row>
    <row r="210" spans="1:9" x14ac:dyDescent="0.2">
      <c r="A210" s="367"/>
      <c r="B210" s="373" t="s">
        <v>2610</v>
      </c>
      <c r="C210" s="369" t="s">
        <v>2573</v>
      </c>
      <c r="D210" s="372">
        <v>1</v>
      </c>
      <c r="E210" s="372">
        <v>1.3</v>
      </c>
      <c r="F210" s="372">
        <v>4</v>
      </c>
      <c r="G210" s="372">
        <f>E210*F210*D210</f>
        <v>5.2</v>
      </c>
    </row>
    <row r="211" spans="1:9" x14ac:dyDescent="0.2">
      <c r="A211" s="367"/>
      <c r="B211" s="373" t="s">
        <v>2610</v>
      </c>
      <c r="C211" s="369" t="s">
        <v>2573</v>
      </c>
      <c r="D211" s="372">
        <v>1</v>
      </c>
      <c r="E211" s="372">
        <v>1.42</v>
      </c>
      <c r="F211" s="372">
        <v>4</v>
      </c>
      <c r="G211" s="372">
        <f>E211*F211*D211</f>
        <v>5.68</v>
      </c>
    </row>
    <row r="212" spans="1:9" s="821" customFormat="1" x14ac:dyDescent="0.2">
      <c r="A212" s="818"/>
      <c r="B212" s="819" t="s">
        <v>2509</v>
      </c>
      <c r="C212" s="820" t="s">
        <v>2573</v>
      </c>
      <c r="D212" s="817">
        <v>1</v>
      </c>
      <c r="E212" s="817">
        <v>8.1999999999999993</v>
      </c>
      <c r="F212" s="817">
        <v>4</v>
      </c>
      <c r="G212" s="817"/>
      <c r="H212" s="873">
        <f>D212*E212*F212</f>
        <v>32.799999999999997</v>
      </c>
      <c r="I212" s="874" t="s">
        <v>2701</v>
      </c>
    </row>
    <row r="213" spans="1:9" x14ac:dyDescent="0.2">
      <c r="A213" s="367"/>
      <c r="B213" s="373"/>
      <c r="C213" s="369"/>
      <c r="D213" s="372"/>
      <c r="E213" s="372"/>
      <c r="F213" s="372"/>
      <c r="G213" s="372"/>
    </row>
    <row r="214" spans="1:9" x14ac:dyDescent="0.2">
      <c r="A214" s="381"/>
      <c r="B214" s="367" t="s">
        <v>2395</v>
      </c>
      <c r="C214" s="377" t="s">
        <v>2573</v>
      </c>
      <c r="D214" s="372"/>
      <c r="E214" s="372"/>
      <c r="F214" s="372"/>
      <c r="G214" s="584">
        <f>SUM(G207:G212)</f>
        <v>22.717499999999998</v>
      </c>
    </row>
    <row r="215" spans="1:9" x14ac:dyDescent="0.2">
      <c r="A215" s="381"/>
      <c r="B215" s="373"/>
      <c r="C215" s="369"/>
      <c r="D215" s="372"/>
      <c r="E215" s="372"/>
      <c r="F215" s="372"/>
      <c r="G215" s="370"/>
    </row>
    <row r="216" spans="1:9" ht="24" x14ac:dyDescent="0.2">
      <c r="A216" s="589" t="s">
        <v>1744</v>
      </c>
      <c r="B216" s="406" t="s">
        <v>1745</v>
      </c>
      <c r="C216" s="369"/>
      <c r="D216" s="372"/>
      <c r="E216" s="372"/>
      <c r="F216" s="372"/>
      <c r="G216" s="370"/>
    </row>
    <row r="217" spans="1:9" x14ac:dyDescent="0.2">
      <c r="A217" s="382"/>
      <c r="B217" s="388"/>
      <c r="C217" s="369"/>
      <c r="D217" s="372"/>
      <c r="E217" s="372"/>
      <c r="F217" s="372"/>
      <c r="G217" s="370"/>
    </row>
    <row r="218" spans="1:9" x14ac:dyDescent="0.2">
      <c r="A218" s="367" t="s">
        <v>2384</v>
      </c>
      <c r="B218" s="373" t="s">
        <v>2592</v>
      </c>
      <c r="C218" s="369" t="s">
        <v>2406</v>
      </c>
      <c r="D218" s="372">
        <v>1</v>
      </c>
      <c r="E218" s="372">
        <v>0.81</v>
      </c>
      <c r="F218" s="372">
        <v>1.5</v>
      </c>
      <c r="G218" s="372">
        <f>E218*F218*D218</f>
        <v>1.2150000000000001</v>
      </c>
    </row>
    <row r="219" spans="1:9" x14ac:dyDescent="0.2">
      <c r="A219" s="367" t="s">
        <v>2384</v>
      </c>
      <c r="B219" s="373" t="s">
        <v>2592</v>
      </c>
      <c r="C219" s="369" t="s">
        <v>2406</v>
      </c>
      <c r="D219" s="372">
        <v>1</v>
      </c>
      <c r="E219" s="372">
        <v>3.1440000000000001</v>
      </c>
      <c r="F219" s="372">
        <v>1.5</v>
      </c>
      <c r="G219" s="372">
        <f>E219*F219*D219</f>
        <v>4.7160000000000002</v>
      </c>
    </row>
    <row r="220" spans="1:9" x14ac:dyDescent="0.2">
      <c r="A220" s="367" t="s">
        <v>2384</v>
      </c>
      <c r="B220" s="373" t="s">
        <v>2417</v>
      </c>
      <c r="C220" s="369" t="s">
        <v>2406</v>
      </c>
      <c r="D220" s="372">
        <v>-1</v>
      </c>
      <c r="E220" s="372">
        <v>0.9</v>
      </c>
      <c r="F220" s="372">
        <v>1.5</v>
      </c>
      <c r="G220" s="372">
        <f>E220*F220*D220</f>
        <v>-1.35</v>
      </c>
    </row>
    <row r="221" spans="1:9" x14ac:dyDescent="0.2">
      <c r="A221" s="367" t="s">
        <v>2384</v>
      </c>
      <c r="B221" s="373" t="s">
        <v>2592</v>
      </c>
      <c r="C221" s="369" t="s">
        <v>2406</v>
      </c>
      <c r="D221" s="372">
        <v>1</v>
      </c>
      <c r="E221" s="372">
        <v>4</v>
      </c>
      <c r="F221" s="372">
        <v>1.5</v>
      </c>
      <c r="G221" s="372">
        <f>E221*F221*D221</f>
        <v>6</v>
      </c>
    </row>
    <row r="222" spans="1:9" x14ac:dyDescent="0.2">
      <c r="A222" s="367"/>
      <c r="B222" s="373"/>
      <c r="C222" s="369"/>
      <c r="D222" s="372"/>
      <c r="E222" s="372"/>
      <c r="F222" s="372"/>
      <c r="G222" s="372"/>
    </row>
    <row r="223" spans="1:9" x14ac:dyDescent="0.2">
      <c r="A223" s="381"/>
      <c r="B223" s="367" t="s">
        <v>2395</v>
      </c>
      <c r="C223" s="377" t="s">
        <v>2573</v>
      </c>
      <c r="D223" s="372"/>
      <c r="E223" s="372"/>
      <c r="F223" s="372"/>
      <c r="G223" s="584">
        <f>SUM(G218:G221)</f>
        <v>10.581</v>
      </c>
    </row>
    <row r="224" spans="1:9" x14ac:dyDescent="0.2">
      <c r="A224" s="381"/>
      <c r="B224" s="373"/>
      <c r="C224" s="369"/>
      <c r="D224" s="372"/>
      <c r="E224" s="372"/>
      <c r="F224" s="372"/>
      <c r="G224" s="370"/>
    </row>
    <row r="225" spans="1:7" ht="24" x14ac:dyDescent="0.2">
      <c r="A225" s="590" t="s">
        <v>1746</v>
      </c>
      <c r="B225" s="519" t="s">
        <v>1745</v>
      </c>
      <c r="C225" s="369"/>
      <c r="D225" s="372"/>
      <c r="E225" s="372"/>
      <c r="F225" s="372"/>
      <c r="G225" s="370"/>
    </row>
    <row r="226" spans="1:7" x14ac:dyDescent="0.2">
      <c r="A226" s="367" t="s">
        <v>2384</v>
      </c>
      <c r="B226" s="373" t="s">
        <v>2593</v>
      </c>
      <c r="C226" s="369" t="s">
        <v>2573</v>
      </c>
      <c r="D226" s="372">
        <v>1</v>
      </c>
      <c r="E226" s="372">
        <v>1.51</v>
      </c>
      <c r="F226" s="372">
        <v>3.95</v>
      </c>
      <c r="G226" s="372">
        <f>E226*F226*D226</f>
        <v>5.9645000000000001</v>
      </c>
    </row>
    <row r="227" spans="1:7" x14ac:dyDescent="0.2">
      <c r="A227" s="367"/>
      <c r="B227" s="373"/>
      <c r="C227" s="369"/>
      <c r="D227" s="372"/>
      <c r="E227" s="372"/>
      <c r="F227" s="372"/>
      <c r="G227" s="372"/>
    </row>
    <row r="228" spans="1:7" x14ac:dyDescent="0.2">
      <c r="A228" s="381"/>
      <c r="B228" s="367" t="s">
        <v>2395</v>
      </c>
      <c r="C228" s="377" t="s">
        <v>2573</v>
      </c>
      <c r="D228" s="372"/>
      <c r="E228" s="372"/>
      <c r="F228" s="372"/>
      <c r="G228" s="584">
        <f>G226</f>
        <v>5.9645000000000001</v>
      </c>
    </row>
    <row r="229" spans="1:7" x14ac:dyDescent="0.2">
      <c r="A229" s="381"/>
      <c r="B229" s="373"/>
      <c r="C229" s="369"/>
      <c r="D229" s="372"/>
      <c r="E229" s="372"/>
      <c r="F229" s="372"/>
      <c r="G229" s="370"/>
    </row>
    <row r="230" spans="1:7" x14ac:dyDescent="0.2">
      <c r="A230" s="381"/>
      <c r="B230" s="373"/>
      <c r="C230" s="369"/>
      <c r="D230" s="372"/>
      <c r="E230" s="372"/>
      <c r="F230" s="372"/>
      <c r="G230" s="370"/>
    </row>
    <row r="231" spans="1:7" ht="24" x14ac:dyDescent="0.2">
      <c r="A231" s="590" t="s">
        <v>1747</v>
      </c>
      <c r="B231" s="519" t="s">
        <v>1745</v>
      </c>
      <c r="C231" s="369"/>
      <c r="D231" s="372"/>
      <c r="E231" s="372"/>
      <c r="F231" s="372"/>
      <c r="G231" s="370"/>
    </row>
    <row r="232" spans="1:7" x14ac:dyDescent="0.2">
      <c r="A232" s="381"/>
      <c r="B232" s="373" t="s">
        <v>2545</v>
      </c>
      <c r="C232" s="369"/>
      <c r="D232" s="372"/>
      <c r="E232" s="372"/>
      <c r="F232" s="372"/>
      <c r="G232" s="370"/>
    </row>
    <row r="233" spans="1:7" x14ac:dyDescent="0.2">
      <c r="A233" s="367"/>
      <c r="B233" s="373" t="s">
        <v>2479</v>
      </c>
      <c r="C233" s="369" t="s">
        <v>2573</v>
      </c>
      <c r="D233" s="372">
        <v>1</v>
      </c>
      <c r="E233" s="372">
        <v>10.44</v>
      </c>
      <c r="F233" s="372">
        <v>0.9</v>
      </c>
      <c r="G233" s="372">
        <f>E233*F233*D233</f>
        <v>9.395999999999999</v>
      </c>
    </row>
    <row r="234" spans="1:7" x14ac:dyDescent="0.2">
      <c r="A234" s="381"/>
      <c r="B234" s="373"/>
      <c r="C234" s="369" t="s">
        <v>2406</v>
      </c>
      <c r="D234" s="372">
        <v>1</v>
      </c>
      <c r="E234" s="372">
        <v>0.9</v>
      </c>
      <c r="F234" s="372">
        <v>0.9</v>
      </c>
      <c r="G234" s="372">
        <f>E234*F234*D234</f>
        <v>0.81</v>
      </c>
    </row>
    <row r="235" spans="1:7" x14ac:dyDescent="0.2">
      <c r="A235" s="381"/>
      <c r="B235" s="373"/>
      <c r="C235" s="369"/>
      <c r="D235" s="372"/>
      <c r="E235" s="372"/>
      <c r="F235" s="372"/>
      <c r="G235" s="372"/>
    </row>
    <row r="236" spans="1:7" x14ac:dyDescent="0.2">
      <c r="A236" s="381"/>
      <c r="B236" s="367" t="s">
        <v>2395</v>
      </c>
      <c r="C236" s="377" t="s">
        <v>2573</v>
      </c>
      <c r="D236" s="372"/>
      <c r="E236" s="372"/>
      <c r="F236" s="372"/>
      <c r="G236" s="584">
        <f>SUM(G233:G234)</f>
        <v>10.206</v>
      </c>
    </row>
    <row r="237" spans="1:7" x14ac:dyDescent="0.2">
      <c r="A237" s="381"/>
      <c r="B237" s="373"/>
      <c r="C237" s="369"/>
      <c r="D237" s="372"/>
      <c r="E237" s="372"/>
      <c r="F237" s="372"/>
      <c r="G237" s="370"/>
    </row>
    <row r="238" spans="1:7" x14ac:dyDescent="0.2">
      <c r="A238" s="590">
        <v>10.64</v>
      </c>
      <c r="B238" s="585" t="s">
        <v>254</v>
      </c>
      <c r="C238" s="369"/>
      <c r="D238" s="372"/>
      <c r="E238" s="372"/>
      <c r="F238" s="372"/>
      <c r="G238" s="370"/>
    </row>
    <row r="239" spans="1:7" x14ac:dyDescent="0.2">
      <c r="A239" s="381"/>
      <c r="B239" s="373" t="s">
        <v>2546</v>
      </c>
      <c r="C239" s="369" t="s">
        <v>2573</v>
      </c>
      <c r="D239" s="372">
        <v>1</v>
      </c>
      <c r="E239" s="372">
        <v>5.5490000000000004</v>
      </c>
      <c r="F239" s="372">
        <v>2</v>
      </c>
      <c r="G239" s="372">
        <f>E239*F239*D239</f>
        <v>11.098000000000001</v>
      </c>
    </row>
    <row r="240" spans="1:7" x14ac:dyDescent="0.2">
      <c r="A240" s="381"/>
      <c r="B240" s="373" t="s">
        <v>2546</v>
      </c>
      <c r="C240" s="369" t="s">
        <v>2573</v>
      </c>
      <c r="D240" s="372">
        <v>1</v>
      </c>
      <c r="E240" s="372">
        <v>2.66</v>
      </c>
      <c r="F240" s="372">
        <v>2</v>
      </c>
      <c r="G240" s="372">
        <f>E240*F240*D240</f>
        <v>5.32</v>
      </c>
    </row>
    <row r="241" spans="1:7" x14ac:dyDescent="0.2">
      <c r="A241" s="381"/>
      <c r="B241" s="373"/>
      <c r="C241" s="369"/>
      <c r="D241" s="372"/>
      <c r="E241" s="372"/>
      <c r="F241" s="372"/>
      <c r="G241" s="372"/>
    </row>
    <row r="242" spans="1:7" x14ac:dyDescent="0.2">
      <c r="A242" s="381"/>
      <c r="B242" s="367" t="s">
        <v>2395</v>
      </c>
      <c r="C242" s="377" t="s">
        <v>2573</v>
      </c>
      <c r="D242" s="372"/>
      <c r="E242" s="372"/>
      <c r="F242" s="372"/>
      <c r="G242" s="584">
        <f>SUM(G239:G240)</f>
        <v>16.417999999999999</v>
      </c>
    </row>
    <row r="243" spans="1:7" x14ac:dyDescent="0.2">
      <c r="A243" s="381"/>
      <c r="B243" s="373"/>
      <c r="C243" s="369"/>
      <c r="D243" s="372"/>
      <c r="E243" s="372"/>
      <c r="F243" s="372"/>
      <c r="G243" s="370"/>
    </row>
  </sheetData>
  <protectedRanges>
    <protectedRange sqref="C206 C215:C217 C224:C225 C229:C232 C4 C62 C237:C238 C243 C51:C52 C69:C70 C72 C81:C82 C87:C88 C93 C95 C99 C103 C109 C114 C116 C124 C129:C130 C133 C140 C142 C151:C152 C158 C163 C165 C170 C175:C176 C180 C189 C191 C64 C74:C75 C97 C101 C105 C118:C119 C135 C144:C145 C167:C168 C172:C173 C178 C182:C183 C193:C196" name="D To H ColumN"/>
    <protectedRange sqref="C59:C60 C131" name="D To H ColumN_1"/>
    <protectedRange sqref="C61 C71 C98 C102 C115 C132 C141 C179 C190 C242 C53:C58 C63 C65:C68 C73 C76:C80 C83:C86 C89:C92 C94 C96 C100 C104 C106:C108 C110:C113 C117 C120:C123 C125:C128 C134 C136:C139 C143 C146:C150 C153:C157 C159:C162 C166 C171 C177 C181 C174 C169 C164 C184:C188 C192 C197:C205 C207:C214 C223 C228 C236 C5:C50" name="D To H ColumN_2"/>
    <protectedRange sqref="C226:C227 C218:C222" name="D To H ColumN_7"/>
    <protectedRange sqref="C233:C235 C239:C241" name="D To H ColumN_8"/>
  </protectedRanges>
  <mergeCells count="1">
    <mergeCell ref="A1:G1"/>
  </mergeCells>
  <pageMargins left="0.7" right="0.7" top="0.75" bottom="0.75" header="0.3" footer="0.3"/>
  <pageSetup scale="75" orientation="portrait" r:id="rId1"/>
  <headerFoot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C3DF-A8FB-41DD-AF94-4CA34A8A7627}">
  <sheetPr filterMode="1">
    <tabColor rgb="FF00B050"/>
  </sheetPr>
  <dimension ref="A1:N66"/>
  <sheetViews>
    <sheetView view="pageBreakPreview" zoomScale="60" zoomScaleNormal="69" workbookViewId="0">
      <pane xSplit="6" ySplit="2" topLeftCell="G3" activePane="bottomRight" state="frozen"/>
      <selection pane="topRight" activeCell="H1" sqref="H1"/>
      <selection pane="bottomLeft" activeCell="A6" sqref="A6"/>
      <selection pane="bottomRight" sqref="A1:N66"/>
    </sheetView>
  </sheetViews>
  <sheetFormatPr defaultRowHeight="23.25" x14ac:dyDescent="0.25"/>
  <cols>
    <col min="1" max="1" width="7.85546875" style="473" customWidth="1"/>
    <col min="2" max="2" width="7.140625" style="473" customWidth="1"/>
    <col min="3" max="3" width="10.42578125" style="473" customWidth="1"/>
    <col min="4" max="4" width="12.85546875" style="473" customWidth="1"/>
    <col min="5" max="5" width="14.28515625" style="473" customWidth="1"/>
    <col min="6" max="6" width="72.140625" style="473" customWidth="1"/>
    <col min="7" max="7" width="8.85546875" style="473" customWidth="1"/>
    <col min="8" max="8" width="13.7109375" style="474" customWidth="1"/>
    <col min="9" max="9" width="12.85546875" style="473" customWidth="1"/>
    <col min="10" max="10" width="22.140625" style="473" customWidth="1"/>
    <col min="11" max="11" width="12.7109375" style="473" bestFit="1" customWidth="1"/>
    <col min="12" max="12" width="19" style="473" customWidth="1"/>
    <col min="13" max="13" width="9.140625" style="145"/>
    <col min="14" max="14" width="38.7109375" style="145" customWidth="1"/>
    <col min="15" max="16384" width="9.140625" style="145"/>
  </cols>
  <sheetData>
    <row r="1" spans="1:13" x14ac:dyDescent="0.25">
      <c r="A1" s="453" t="s">
        <v>1777</v>
      </c>
      <c r="B1" s="453"/>
      <c r="C1" s="453"/>
      <c r="D1" s="453"/>
      <c r="E1" s="453"/>
      <c r="F1" s="453"/>
      <c r="G1" s="453"/>
      <c r="H1" s="454"/>
      <c r="I1" s="453"/>
      <c r="J1" s="453"/>
    </row>
    <row r="2" spans="1:13" s="644" customFormat="1" ht="93" x14ac:dyDescent="0.25">
      <c r="A2" s="467" t="s">
        <v>485</v>
      </c>
      <c r="B2" s="467" t="s">
        <v>486</v>
      </c>
      <c r="C2" s="467" t="s">
        <v>487</v>
      </c>
      <c r="D2" s="467" t="s">
        <v>1151</v>
      </c>
      <c r="E2" s="467" t="s">
        <v>489</v>
      </c>
      <c r="F2" s="467" t="s">
        <v>672</v>
      </c>
      <c r="G2" s="467" t="s">
        <v>491</v>
      </c>
      <c r="H2" s="516" t="s">
        <v>1778</v>
      </c>
      <c r="I2" s="467" t="s">
        <v>495</v>
      </c>
      <c r="J2" s="467" t="s">
        <v>496</v>
      </c>
      <c r="K2" s="467" t="s">
        <v>2596</v>
      </c>
      <c r="L2" s="467" t="s">
        <v>2382</v>
      </c>
    </row>
    <row r="3" spans="1:13" ht="12" hidden="1" x14ac:dyDescent="0.25">
      <c r="A3" s="174"/>
      <c r="B3" s="492"/>
      <c r="C3" s="492"/>
      <c r="D3" s="492"/>
      <c r="E3" s="492"/>
      <c r="F3" s="492" t="s">
        <v>497</v>
      </c>
      <c r="G3" s="174"/>
      <c r="H3" s="360"/>
      <c r="I3" s="174"/>
      <c r="J3" s="174"/>
      <c r="K3" s="145"/>
      <c r="L3" s="145"/>
    </row>
    <row r="4" spans="1:13" ht="24" hidden="1" x14ac:dyDescent="0.25">
      <c r="A4" s="143" t="s">
        <v>498</v>
      </c>
      <c r="B4" s="281"/>
      <c r="C4" s="281"/>
      <c r="D4" s="281"/>
      <c r="E4" s="281"/>
      <c r="F4" s="281" t="s">
        <v>499</v>
      </c>
      <c r="G4" s="143"/>
      <c r="H4" s="171"/>
      <c r="I4" s="143"/>
      <c r="J4" s="143"/>
      <c r="K4" s="145"/>
      <c r="L4" s="145"/>
    </row>
    <row r="5" spans="1:13" ht="24" hidden="1" x14ac:dyDescent="0.25">
      <c r="A5" s="143" t="s">
        <v>500</v>
      </c>
      <c r="B5" s="281"/>
      <c r="C5" s="281"/>
      <c r="D5" s="281"/>
      <c r="E5" s="281"/>
      <c r="F5" s="281" t="s">
        <v>501</v>
      </c>
      <c r="G5" s="143"/>
      <c r="H5" s="171"/>
      <c r="I5" s="143"/>
      <c r="J5" s="143"/>
      <c r="K5" s="145"/>
      <c r="L5" s="145"/>
    </row>
    <row r="6" spans="1:13" ht="36" hidden="1" x14ac:dyDescent="0.25">
      <c r="A6" s="143" t="s">
        <v>502</v>
      </c>
      <c r="B6" s="281"/>
      <c r="C6" s="281"/>
      <c r="D6" s="281"/>
      <c r="E6" s="281"/>
      <c r="F6" s="281" t="s">
        <v>503</v>
      </c>
      <c r="G6" s="143"/>
      <c r="H6" s="171"/>
      <c r="I6" s="143"/>
      <c r="J6" s="143"/>
      <c r="K6" s="145"/>
      <c r="L6" s="145"/>
    </row>
    <row r="7" spans="1:13" ht="12" hidden="1" x14ac:dyDescent="0.25">
      <c r="A7" s="143" t="s">
        <v>504</v>
      </c>
      <c r="B7" s="281"/>
      <c r="C7" s="281"/>
      <c r="D7" s="281"/>
      <c r="E7" s="281"/>
      <c r="F7" s="281" t="s">
        <v>505</v>
      </c>
      <c r="G7" s="143"/>
      <c r="H7" s="171"/>
      <c r="I7" s="143"/>
      <c r="J7" s="143"/>
      <c r="K7" s="145"/>
      <c r="L7" s="145"/>
    </row>
    <row r="8" spans="1:13" ht="12" hidden="1" x14ac:dyDescent="0.25">
      <c r="A8" s="172"/>
      <c r="B8" s="281"/>
      <c r="C8" s="281"/>
      <c r="D8" s="281"/>
      <c r="E8" s="281"/>
      <c r="F8" s="281" t="s">
        <v>1779</v>
      </c>
      <c r="G8" s="143"/>
      <c r="H8" s="171"/>
      <c r="I8" s="143"/>
      <c r="J8" s="143"/>
      <c r="K8" s="145"/>
      <c r="L8" s="145"/>
    </row>
    <row r="9" spans="1:13" ht="12" hidden="1" x14ac:dyDescent="0.25">
      <c r="A9" s="143"/>
      <c r="B9" s="281"/>
      <c r="C9" s="281"/>
      <c r="D9" s="281"/>
      <c r="E9" s="281"/>
      <c r="F9" s="281" t="s">
        <v>507</v>
      </c>
      <c r="G9" s="143"/>
      <c r="H9" s="171"/>
      <c r="I9" s="143"/>
      <c r="J9" s="143"/>
      <c r="K9" s="145"/>
      <c r="L9" s="145"/>
    </row>
    <row r="10" spans="1:13" ht="12" hidden="1" x14ac:dyDescent="0.25">
      <c r="A10" s="143"/>
      <c r="B10" s="281"/>
      <c r="C10" s="281"/>
      <c r="D10" s="281"/>
      <c r="E10" s="281"/>
      <c r="F10" s="281" t="s">
        <v>508</v>
      </c>
      <c r="G10" s="143"/>
      <c r="H10" s="171"/>
      <c r="I10" s="143"/>
      <c r="J10" s="143"/>
      <c r="K10" s="145"/>
      <c r="L10" s="145"/>
    </row>
    <row r="11" spans="1:13" ht="24" hidden="1" x14ac:dyDescent="0.25">
      <c r="A11" s="143"/>
      <c r="B11" s="281"/>
      <c r="C11" s="281"/>
      <c r="D11" s="281"/>
      <c r="E11" s="281"/>
      <c r="F11" s="281" t="s">
        <v>1780</v>
      </c>
      <c r="G11" s="143"/>
      <c r="H11" s="171"/>
      <c r="I11" s="143"/>
      <c r="J11" s="143"/>
      <c r="K11" s="145"/>
      <c r="L11" s="145"/>
    </row>
    <row r="12" spans="1:13" ht="90" hidden="1" customHeight="1" x14ac:dyDescent="0.25">
      <c r="A12" s="143"/>
      <c r="B12" s="148"/>
      <c r="C12" s="148"/>
      <c r="D12" s="148"/>
      <c r="E12" s="148"/>
      <c r="F12" s="148" t="s">
        <v>510</v>
      </c>
      <c r="G12" s="143"/>
      <c r="H12" s="171"/>
      <c r="I12" s="143"/>
      <c r="J12" s="143"/>
      <c r="K12" s="145"/>
      <c r="L12" s="145"/>
    </row>
    <row r="13" spans="1:13" ht="12" hidden="1" x14ac:dyDescent="0.25">
      <c r="A13" s="483">
        <v>11</v>
      </c>
      <c r="B13" s="484"/>
      <c r="C13" s="484"/>
      <c r="D13" s="484"/>
      <c r="E13" s="484"/>
      <c r="F13" s="484" t="s">
        <v>1781</v>
      </c>
      <c r="G13" s="483"/>
      <c r="H13" s="490"/>
      <c r="I13" s="483"/>
      <c r="J13" s="483"/>
      <c r="K13" s="145"/>
      <c r="L13" s="145"/>
    </row>
    <row r="14" spans="1:13" ht="409.5" x14ac:dyDescent="0.25">
      <c r="A14" s="470">
        <v>11.1</v>
      </c>
      <c r="B14" s="505" t="s">
        <v>1228</v>
      </c>
      <c r="C14" s="505" t="s">
        <v>1782</v>
      </c>
      <c r="D14" s="507" t="s">
        <v>1783</v>
      </c>
      <c r="E14" s="507" t="s">
        <v>1784</v>
      </c>
      <c r="F14" s="507" t="s">
        <v>2661</v>
      </c>
      <c r="G14" s="470" t="s">
        <v>876</v>
      </c>
      <c r="H14" s="508">
        <v>142</v>
      </c>
      <c r="I14" s="477">
        <v>1287.8375000000001</v>
      </c>
      <c r="J14" s="662">
        <f>I14*H14</f>
        <v>182872.92500000002</v>
      </c>
      <c r="K14" s="882">
        <f>'MB CEILING '!G11</f>
        <v>132.17931799999999</v>
      </c>
      <c r="L14" s="825">
        <f>K14*I14</f>
        <v>170225.482444825</v>
      </c>
      <c r="M14" s="339"/>
    </row>
    <row r="15" spans="1:13" ht="51" customHeight="1" x14ac:dyDescent="0.25">
      <c r="A15" s="663" t="s">
        <v>1785</v>
      </c>
      <c r="B15" s="664" t="s">
        <v>1228</v>
      </c>
      <c r="C15" s="664" t="s">
        <v>1782</v>
      </c>
      <c r="D15" s="665" t="s">
        <v>1783</v>
      </c>
      <c r="E15" s="665" t="s">
        <v>1786</v>
      </c>
      <c r="F15" s="665" t="s">
        <v>1787</v>
      </c>
      <c r="G15" s="663" t="s">
        <v>876</v>
      </c>
      <c r="H15" s="666">
        <f>H14</f>
        <v>142</v>
      </c>
      <c r="I15" s="667">
        <v>1579.875</v>
      </c>
      <c r="J15" s="668">
        <f>I15*H15</f>
        <v>224342.25</v>
      </c>
      <c r="K15" s="661">
        <f>'MB CEILING '!G20</f>
        <v>132.17931799999999</v>
      </c>
      <c r="L15" s="826">
        <f>K15*I15</f>
        <v>208826.80002525001</v>
      </c>
    </row>
    <row r="16" spans="1:13" ht="24" hidden="1" x14ac:dyDescent="0.25">
      <c r="A16" s="174" t="s">
        <v>1788</v>
      </c>
      <c r="B16" s="404" t="s">
        <v>1228</v>
      </c>
      <c r="C16" s="404" t="s">
        <v>1782</v>
      </c>
      <c r="D16" s="173" t="s">
        <v>1783</v>
      </c>
      <c r="E16" s="173" t="s">
        <v>1789</v>
      </c>
      <c r="F16" s="568" t="s">
        <v>1790</v>
      </c>
      <c r="G16" s="174" t="s">
        <v>876</v>
      </c>
      <c r="H16" s="360"/>
      <c r="I16" s="145">
        <v>4308.75</v>
      </c>
      <c r="J16" s="174"/>
      <c r="K16" s="145"/>
      <c r="L16" s="145"/>
    </row>
    <row r="17" spans="1:14" ht="79.5" hidden="1" customHeight="1" x14ac:dyDescent="0.25">
      <c r="A17" s="184">
        <v>11.2</v>
      </c>
      <c r="B17" s="402" t="s">
        <v>1228</v>
      </c>
      <c r="C17" s="402" t="s">
        <v>1782</v>
      </c>
      <c r="D17" s="257" t="s">
        <v>1791</v>
      </c>
      <c r="E17" s="257" t="s">
        <v>1792</v>
      </c>
      <c r="F17" s="257" t="s">
        <v>1793</v>
      </c>
      <c r="G17" s="184" t="s">
        <v>530</v>
      </c>
      <c r="H17" s="191"/>
      <c r="I17" s="145">
        <v>1819.25</v>
      </c>
      <c r="J17" s="184"/>
      <c r="K17" s="145"/>
      <c r="L17" s="145"/>
    </row>
    <row r="18" spans="1:14" ht="339" customHeight="1" x14ac:dyDescent="0.25">
      <c r="A18" s="470" t="s">
        <v>1794</v>
      </c>
      <c r="B18" s="505" t="s">
        <v>1228</v>
      </c>
      <c r="C18" s="505" t="s">
        <v>1782</v>
      </c>
      <c r="D18" s="507" t="s">
        <v>1791</v>
      </c>
      <c r="E18" s="507" t="s">
        <v>1795</v>
      </c>
      <c r="F18" s="507" t="s">
        <v>2662</v>
      </c>
      <c r="G18" s="470" t="s">
        <v>530</v>
      </c>
      <c r="H18" s="508">
        <f>1.6*0.99*2</f>
        <v>3.1680000000000001</v>
      </c>
      <c r="I18" s="477">
        <v>4787.5</v>
      </c>
      <c r="J18" s="662">
        <f>I18*H18</f>
        <v>15166.800000000001</v>
      </c>
      <c r="K18" s="648"/>
      <c r="L18" s="648">
        <f>K18*I18</f>
        <v>0</v>
      </c>
    </row>
    <row r="19" spans="1:14" ht="252" hidden="1" x14ac:dyDescent="0.25">
      <c r="A19" s="494">
        <v>11.3</v>
      </c>
      <c r="B19" s="403" t="s">
        <v>1228</v>
      </c>
      <c r="C19" s="403" t="s">
        <v>1782</v>
      </c>
      <c r="D19" s="496" t="s">
        <v>1796</v>
      </c>
      <c r="E19" s="496" t="s">
        <v>1797</v>
      </c>
      <c r="F19" s="496" t="s">
        <v>1798</v>
      </c>
      <c r="G19" s="494" t="s">
        <v>530</v>
      </c>
      <c r="H19" s="362"/>
      <c r="I19" s="494"/>
      <c r="J19" s="494"/>
      <c r="K19" s="145"/>
      <c r="L19" s="145"/>
    </row>
    <row r="20" spans="1:14" ht="302.25" x14ac:dyDescent="0.25">
      <c r="A20" s="470">
        <v>11.4</v>
      </c>
      <c r="B20" s="505" t="s">
        <v>1228</v>
      </c>
      <c r="C20" s="505" t="s">
        <v>1782</v>
      </c>
      <c r="D20" s="507" t="s">
        <v>1799</v>
      </c>
      <c r="E20" s="507" t="s">
        <v>1800</v>
      </c>
      <c r="F20" s="507" t="s">
        <v>2663</v>
      </c>
      <c r="G20" s="470" t="s">
        <v>1801</v>
      </c>
      <c r="H20" s="508">
        <v>33</v>
      </c>
      <c r="I20" s="477">
        <v>1819.25</v>
      </c>
      <c r="J20" s="662">
        <f>I20*H20</f>
        <v>60035.25</v>
      </c>
      <c r="K20" s="648">
        <f>'MB CEILING '!G28</f>
        <v>28.618759999999998</v>
      </c>
      <c r="L20" s="825">
        <f>K20*I20</f>
        <v>52064.679129999997</v>
      </c>
    </row>
    <row r="21" spans="1:14" ht="193.5" hidden="1" customHeight="1" x14ac:dyDescent="0.25">
      <c r="A21" s="494">
        <v>11.5</v>
      </c>
      <c r="B21" s="403" t="s">
        <v>1228</v>
      </c>
      <c r="C21" s="403" t="s">
        <v>1782</v>
      </c>
      <c r="D21" s="496" t="s">
        <v>1802</v>
      </c>
      <c r="E21" s="496" t="s">
        <v>1803</v>
      </c>
      <c r="F21" s="496" t="s">
        <v>1804</v>
      </c>
      <c r="G21" s="494" t="s">
        <v>1801</v>
      </c>
      <c r="H21" s="362"/>
      <c r="I21" s="145">
        <v>4787.5</v>
      </c>
      <c r="J21" s="494"/>
      <c r="K21" s="145"/>
      <c r="L21" s="145"/>
    </row>
    <row r="22" spans="1:14" ht="302.25" customHeight="1" x14ac:dyDescent="0.25">
      <c r="A22" s="827" t="s">
        <v>1805</v>
      </c>
      <c r="B22" s="828" t="s">
        <v>1228</v>
      </c>
      <c r="C22" s="828" t="s">
        <v>1782</v>
      </c>
      <c r="D22" s="829" t="s">
        <v>1806</v>
      </c>
      <c r="E22" s="829" t="s">
        <v>1806</v>
      </c>
      <c r="F22" s="829" t="s">
        <v>2664</v>
      </c>
      <c r="G22" s="827" t="s">
        <v>1801</v>
      </c>
      <c r="H22" s="830">
        <f>39+19+5</f>
        <v>63</v>
      </c>
      <c r="I22" s="827">
        <v>4787</v>
      </c>
      <c r="J22" s="831">
        <f>I22*H22</f>
        <v>301581</v>
      </c>
      <c r="K22" s="824">
        <v>50.756841000000001</v>
      </c>
      <c r="L22" s="824">
        <f>K22*I22</f>
        <v>242972.997867</v>
      </c>
      <c r="N22" s="145" t="s">
        <v>2704</v>
      </c>
    </row>
    <row r="23" spans="1:14" ht="281.25" hidden="1" customHeight="1" x14ac:dyDescent="0.25">
      <c r="A23" s="174">
        <v>11.6</v>
      </c>
      <c r="B23" s="404" t="s">
        <v>1228</v>
      </c>
      <c r="C23" s="404" t="s">
        <v>1782</v>
      </c>
      <c r="D23" s="173" t="s">
        <v>1807</v>
      </c>
      <c r="E23" s="173" t="s">
        <v>1808</v>
      </c>
      <c r="F23" s="173" t="s">
        <v>1809</v>
      </c>
      <c r="G23" s="174" t="s">
        <v>876</v>
      </c>
      <c r="H23" s="360"/>
      <c r="I23" s="174"/>
      <c r="J23" s="174"/>
      <c r="K23" s="145"/>
      <c r="L23" s="145"/>
    </row>
    <row r="24" spans="1:14" ht="168" hidden="1" x14ac:dyDescent="0.25">
      <c r="A24" s="143">
        <v>11.8</v>
      </c>
      <c r="B24" s="151" t="s">
        <v>1228</v>
      </c>
      <c r="C24" s="151" t="s">
        <v>1782</v>
      </c>
      <c r="D24" s="148" t="s">
        <v>1783</v>
      </c>
      <c r="E24" s="148" t="s">
        <v>1810</v>
      </c>
      <c r="F24" s="148" t="s">
        <v>1811</v>
      </c>
      <c r="G24" s="143" t="s">
        <v>876</v>
      </c>
      <c r="H24" s="171"/>
      <c r="I24" s="143"/>
      <c r="J24" s="143"/>
      <c r="K24" s="145"/>
      <c r="L24" s="145"/>
    </row>
    <row r="25" spans="1:14" ht="83.25" hidden="1" customHeight="1" x14ac:dyDescent="0.25">
      <c r="A25" s="143">
        <v>11.9</v>
      </c>
      <c r="B25" s="151" t="s">
        <v>1228</v>
      </c>
      <c r="C25" s="151" t="s">
        <v>1782</v>
      </c>
      <c r="D25" s="148" t="s">
        <v>1812</v>
      </c>
      <c r="E25" s="148" t="s">
        <v>1813</v>
      </c>
      <c r="F25" s="148" t="s">
        <v>1814</v>
      </c>
      <c r="G25" s="143" t="s">
        <v>1447</v>
      </c>
      <c r="H25" s="171"/>
      <c r="I25" s="143"/>
      <c r="J25" s="143"/>
      <c r="K25" s="145"/>
      <c r="L25" s="145"/>
    </row>
    <row r="26" spans="1:14" ht="333" hidden="1" customHeight="1" x14ac:dyDescent="0.25">
      <c r="A26" s="297">
        <v>11.1</v>
      </c>
      <c r="B26" s="151" t="s">
        <v>1228</v>
      </c>
      <c r="C26" s="151" t="s">
        <v>1782</v>
      </c>
      <c r="D26" s="148" t="s">
        <v>1783</v>
      </c>
      <c r="E26" s="152" t="s">
        <v>1815</v>
      </c>
      <c r="F26" s="148" t="s">
        <v>1816</v>
      </c>
      <c r="G26" s="143" t="s">
        <v>876</v>
      </c>
      <c r="H26" s="171"/>
      <c r="I26" s="143"/>
      <c r="J26" s="143"/>
      <c r="K26" s="145"/>
      <c r="L26" s="145"/>
    </row>
    <row r="27" spans="1:14" ht="84" hidden="1" x14ac:dyDescent="0.25">
      <c r="A27" s="143">
        <v>11.11</v>
      </c>
      <c r="B27" s="151" t="s">
        <v>1228</v>
      </c>
      <c r="C27" s="151" t="s">
        <v>1782</v>
      </c>
      <c r="D27" s="148" t="s">
        <v>1817</v>
      </c>
      <c r="E27" s="148" t="s">
        <v>1818</v>
      </c>
      <c r="F27" s="148" t="s">
        <v>1819</v>
      </c>
      <c r="G27" s="143" t="s">
        <v>1820</v>
      </c>
      <c r="H27" s="171"/>
      <c r="I27" s="143"/>
      <c r="J27" s="143"/>
      <c r="K27" s="145"/>
      <c r="L27" s="145"/>
    </row>
    <row r="28" spans="1:14" ht="36" hidden="1" x14ac:dyDescent="0.25">
      <c r="A28" s="297">
        <v>11.12</v>
      </c>
      <c r="B28" s="151" t="s">
        <v>1228</v>
      </c>
      <c r="C28" s="151" t="s">
        <v>1782</v>
      </c>
      <c r="D28" s="148" t="s">
        <v>1821</v>
      </c>
      <c r="E28" s="148" t="s">
        <v>1822</v>
      </c>
      <c r="F28" s="152" t="s">
        <v>1823</v>
      </c>
      <c r="G28" s="143" t="s">
        <v>876</v>
      </c>
      <c r="H28" s="171"/>
      <c r="I28" s="143"/>
      <c r="J28" s="143"/>
      <c r="K28" s="145"/>
      <c r="L28" s="145"/>
    </row>
    <row r="29" spans="1:14" ht="36" hidden="1" x14ac:dyDescent="0.25">
      <c r="A29" s="143">
        <v>11.13</v>
      </c>
      <c r="B29" s="151" t="s">
        <v>1228</v>
      </c>
      <c r="C29" s="151" t="s">
        <v>1782</v>
      </c>
      <c r="D29" s="256" t="s">
        <v>1698</v>
      </c>
      <c r="E29" s="148" t="s">
        <v>1824</v>
      </c>
      <c r="F29" s="315" t="s">
        <v>1825</v>
      </c>
      <c r="G29" s="143" t="s">
        <v>876</v>
      </c>
      <c r="H29" s="171"/>
      <c r="I29" s="143"/>
      <c r="J29" s="143"/>
      <c r="K29" s="145"/>
      <c r="L29" s="145"/>
    </row>
    <row r="30" spans="1:14" ht="36" hidden="1" x14ac:dyDescent="0.25">
      <c r="A30" s="297">
        <v>11.14</v>
      </c>
      <c r="B30" s="151" t="s">
        <v>1228</v>
      </c>
      <c r="C30" s="151" t="s">
        <v>1782</v>
      </c>
      <c r="D30" s="256" t="s">
        <v>1698</v>
      </c>
      <c r="E30" s="256" t="s">
        <v>1826</v>
      </c>
      <c r="F30" s="281" t="s">
        <v>1827</v>
      </c>
      <c r="G30" s="184" t="s">
        <v>530</v>
      </c>
      <c r="H30" s="191"/>
      <c r="I30" s="143"/>
      <c r="J30" s="143"/>
      <c r="K30" s="145"/>
      <c r="L30" s="145"/>
    </row>
    <row r="31" spans="1:14" ht="36" hidden="1" x14ac:dyDescent="0.25">
      <c r="A31" s="143">
        <v>11.15</v>
      </c>
      <c r="B31" s="151" t="s">
        <v>1228</v>
      </c>
      <c r="C31" s="151" t="s">
        <v>1782</v>
      </c>
      <c r="D31" s="148" t="s">
        <v>1821</v>
      </c>
      <c r="E31" s="257" t="s">
        <v>1828</v>
      </c>
      <c r="F31" s="258" t="s">
        <v>1829</v>
      </c>
      <c r="G31" s="184" t="s">
        <v>876</v>
      </c>
      <c r="H31" s="191"/>
      <c r="I31" s="143"/>
      <c r="J31" s="143"/>
      <c r="K31" s="145"/>
      <c r="L31" s="145"/>
    </row>
    <row r="32" spans="1:14" ht="42" hidden="1" customHeight="1" x14ac:dyDescent="0.25">
      <c r="A32" s="297">
        <v>11.16</v>
      </c>
      <c r="B32" s="151" t="s">
        <v>1228</v>
      </c>
      <c r="C32" s="151" t="s">
        <v>1782</v>
      </c>
      <c r="D32" s="256" t="s">
        <v>1830</v>
      </c>
      <c r="E32" s="256" t="s">
        <v>1831</v>
      </c>
      <c r="F32" s="316" t="s">
        <v>1832</v>
      </c>
      <c r="G32" s="184" t="s">
        <v>876</v>
      </c>
      <c r="H32" s="191"/>
      <c r="I32" s="143"/>
      <c r="J32" s="143"/>
      <c r="K32" s="145"/>
      <c r="L32" s="145"/>
    </row>
    <row r="33" spans="1:12" ht="24" hidden="1" x14ac:dyDescent="0.25">
      <c r="A33" s="143">
        <v>11.17</v>
      </c>
      <c r="B33" s="151" t="s">
        <v>1228</v>
      </c>
      <c r="C33" s="151" t="s">
        <v>1782</v>
      </c>
      <c r="D33" s="256" t="s">
        <v>1833</v>
      </c>
      <c r="E33" s="256" t="s">
        <v>1834</v>
      </c>
      <c r="F33" s="316" t="s">
        <v>1835</v>
      </c>
      <c r="G33" s="184" t="s">
        <v>530</v>
      </c>
      <c r="H33" s="191"/>
      <c r="I33" s="143"/>
      <c r="J33" s="143"/>
      <c r="K33" s="145"/>
      <c r="L33" s="145"/>
    </row>
    <row r="34" spans="1:12" ht="36" hidden="1" x14ac:dyDescent="0.25">
      <c r="A34" s="297">
        <v>11.18</v>
      </c>
      <c r="B34" s="151" t="s">
        <v>1228</v>
      </c>
      <c r="C34" s="151" t="s">
        <v>1836</v>
      </c>
      <c r="D34" s="256" t="s">
        <v>1836</v>
      </c>
      <c r="E34" s="256" t="s">
        <v>1837</v>
      </c>
      <c r="F34" s="148" t="s">
        <v>1838</v>
      </c>
      <c r="G34" s="184" t="s">
        <v>530</v>
      </c>
      <c r="H34" s="191"/>
      <c r="I34" s="143"/>
      <c r="J34" s="143"/>
      <c r="K34" s="145"/>
      <c r="L34" s="145"/>
    </row>
    <row r="35" spans="1:12" ht="48" hidden="1" x14ac:dyDescent="0.25">
      <c r="A35" s="143">
        <v>11.19</v>
      </c>
      <c r="B35" s="151" t="s">
        <v>1228</v>
      </c>
      <c r="C35" s="151" t="s">
        <v>1782</v>
      </c>
      <c r="D35" s="256" t="s">
        <v>1833</v>
      </c>
      <c r="E35" s="256" t="s">
        <v>1839</v>
      </c>
      <c r="F35" s="281" t="s">
        <v>1840</v>
      </c>
      <c r="G35" s="184" t="s">
        <v>530</v>
      </c>
      <c r="H35" s="191"/>
      <c r="I35" s="143"/>
      <c r="J35" s="143"/>
      <c r="K35" s="145"/>
      <c r="L35" s="145"/>
    </row>
    <row r="36" spans="1:12" ht="60" hidden="1" x14ac:dyDescent="0.25">
      <c r="A36" s="297">
        <v>11.2</v>
      </c>
      <c r="B36" s="151" t="s">
        <v>1228</v>
      </c>
      <c r="C36" s="151" t="s">
        <v>1836</v>
      </c>
      <c r="D36" s="256" t="s">
        <v>1836</v>
      </c>
      <c r="E36" s="256" t="s">
        <v>1841</v>
      </c>
      <c r="F36" s="281" t="s">
        <v>1842</v>
      </c>
      <c r="G36" s="184" t="s">
        <v>530</v>
      </c>
      <c r="H36" s="191"/>
      <c r="I36" s="143"/>
      <c r="J36" s="143"/>
      <c r="K36" s="145"/>
      <c r="L36" s="145"/>
    </row>
    <row r="37" spans="1:12" ht="48" hidden="1" x14ac:dyDescent="0.25">
      <c r="A37" s="143">
        <v>11.21</v>
      </c>
      <c r="B37" s="151" t="s">
        <v>1228</v>
      </c>
      <c r="C37" s="151" t="s">
        <v>1836</v>
      </c>
      <c r="D37" s="256" t="s">
        <v>1843</v>
      </c>
      <c r="E37" s="256" t="s">
        <v>1844</v>
      </c>
      <c r="F37" s="281" t="s">
        <v>1845</v>
      </c>
      <c r="G37" s="184" t="s">
        <v>530</v>
      </c>
      <c r="H37" s="191"/>
      <c r="I37" s="143"/>
      <c r="J37" s="143"/>
      <c r="K37" s="145"/>
      <c r="L37" s="145"/>
    </row>
    <row r="38" spans="1:12" ht="28.5" hidden="1" customHeight="1" x14ac:dyDescent="0.25">
      <c r="A38" s="297">
        <v>11.22</v>
      </c>
      <c r="B38" s="151" t="s">
        <v>1228</v>
      </c>
      <c r="C38" s="151" t="s">
        <v>1782</v>
      </c>
      <c r="D38" s="256" t="s">
        <v>1833</v>
      </c>
      <c r="E38" s="308" t="s">
        <v>1846</v>
      </c>
      <c r="F38" s="308" t="s">
        <v>1847</v>
      </c>
      <c r="G38" s="184" t="s">
        <v>530</v>
      </c>
      <c r="H38" s="191"/>
      <c r="I38" s="143"/>
      <c r="J38" s="143"/>
      <c r="K38" s="145"/>
      <c r="L38" s="145"/>
    </row>
    <row r="39" spans="1:12" ht="21.75" hidden="1" customHeight="1" x14ac:dyDescent="0.25">
      <c r="A39" s="340"/>
      <c r="B39" s="484"/>
      <c r="C39" s="484"/>
      <c r="D39" s="484"/>
      <c r="E39" s="484"/>
      <c r="F39" s="484" t="s">
        <v>1848</v>
      </c>
      <c r="G39" s="340"/>
      <c r="H39" s="491"/>
      <c r="I39" s="340"/>
      <c r="J39" s="340"/>
      <c r="K39" s="145"/>
      <c r="L39" s="145"/>
    </row>
    <row r="40" spans="1:12" s="146" customFormat="1" x14ac:dyDescent="0.25">
      <c r="A40" s="649"/>
      <c r="B40" s="649"/>
      <c r="C40" s="649"/>
      <c r="D40" s="649"/>
      <c r="E40" s="649"/>
      <c r="F40" s="465" t="s">
        <v>2660</v>
      </c>
      <c r="G40" s="649"/>
      <c r="H40" s="650"/>
      <c r="I40" s="465"/>
      <c r="J40" s="465">
        <f>SUBTOTAL(9,J14:J39)</f>
        <v>783998.22500000009</v>
      </c>
      <c r="K40" s="649"/>
      <c r="L40" s="837">
        <f>SUBTOTAL(9,L14:L39)</f>
        <v>674089.95946707507</v>
      </c>
    </row>
    <row r="41" spans="1:12" x14ac:dyDescent="0.25">
      <c r="A41" s="477"/>
      <c r="B41" s="477"/>
      <c r="C41" s="477"/>
      <c r="D41" s="477"/>
      <c r="E41" s="477"/>
      <c r="F41" s="477"/>
      <c r="G41" s="477"/>
      <c r="H41" s="478"/>
      <c r="I41" s="477"/>
      <c r="J41" s="477"/>
      <c r="K41" s="477"/>
      <c r="L41" s="477"/>
    </row>
    <row r="42" spans="1:12" x14ac:dyDescent="0.25">
      <c r="A42" s="651" t="s">
        <v>1760</v>
      </c>
      <c r="B42" s="651"/>
      <c r="C42" s="651"/>
      <c r="D42" s="651"/>
      <c r="E42" s="652"/>
    </row>
    <row r="43" spans="1:12" x14ac:dyDescent="0.25">
      <c r="A43" s="653"/>
      <c r="B43" s="653"/>
      <c r="C43" s="653"/>
      <c r="D43" s="653"/>
      <c r="E43" s="652"/>
    </row>
    <row r="44" spans="1:12" x14ac:dyDescent="0.25">
      <c r="A44" s="654">
        <v>1</v>
      </c>
      <c r="B44" s="653"/>
      <c r="C44" s="653"/>
      <c r="D44" s="654"/>
      <c r="E44" s="655"/>
    </row>
    <row r="45" spans="1:12" x14ac:dyDescent="0.25">
      <c r="A45" s="654">
        <v>2</v>
      </c>
      <c r="B45" s="653"/>
      <c r="C45" s="653"/>
      <c r="D45" s="654"/>
      <c r="E45" s="655"/>
    </row>
    <row r="46" spans="1:12" x14ac:dyDescent="0.25">
      <c r="A46" s="654">
        <v>3</v>
      </c>
      <c r="B46" s="653"/>
      <c r="C46" s="653"/>
      <c r="D46" s="654"/>
      <c r="E46" s="655"/>
    </row>
    <row r="47" spans="1:12" x14ac:dyDescent="0.25">
      <c r="A47" s="654">
        <v>4</v>
      </c>
      <c r="B47" s="653"/>
      <c r="C47" s="653"/>
      <c r="D47" s="654"/>
      <c r="E47" s="655"/>
    </row>
    <row r="48" spans="1:12" x14ac:dyDescent="0.25">
      <c r="A48" s="654">
        <v>5</v>
      </c>
      <c r="B48" s="653"/>
      <c r="C48" s="653"/>
      <c r="D48" s="654"/>
      <c r="E48" s="655"/>
    </row>
    <row r="49" spans="1:5" x14ac:dyDescent="0.25">
      <c r="A49" s="654">
        <v>6</v>
      </c>
      <c r="B49" s="653"/>
      <c r="C49" s="653"/>
      <c r="D49" s="654"/>
      <c r="E49" s="656"/>
    </row>
    <row r="50" spans="1:5" x14ac:dyDescent="0.25">
      <c r="A50" s="654">
        <v>7</v>
      </c>
      <c r="B50" s="653"/>
      <c r="C50" s="653"/>
      <c r="D50" s="654"/>
      <c r="E50" s="656"/>
    </row>
    <row r="51" spans="1:5" x14ac:dyDescent="0.25">
      <c r="A51" s="654">
        <v>8</v>
      </c>
      <c r="B51" s="653"/>
      <c r="C51" s="653"/>
      <c r="D51" s="654"/>
      <c r="E51" s="656"/>
    </row>
    <row r="52" spans="1:5" x14ac:dyDescent="0.35">
      <c r="A52" s="654">
        <v>9</v>
      </c>
      <c r="B52" s="653"/>
      <c r="C52" s="653"/>
      <c r="D52" s="653"/>
      <c r="E52" s="657"/>
    </row>
    <row r="53" spans="1:5" x14ac:dyDescent="0.35">
      <c r="A53" s="654">
        <v>10</v>
      </c>
      <c r="B53" s="653"/>
      <c r="C53" s="653"/>
      <c r="D53" s="653"/>
      <c r="E53" s="657"/>
    </row>
    <row r="54" spans="1:5" x14ac:dyDescent="0.35">
      <c r="A54" s="654">
        <v>11</v>
      </c>
      <c r="B54" s="653"/>
      <c r="C54" s="653"/>
      <c r="D54" s="653"/>
      <c r="E54" s="657"/>
    </row>
    <row r="55" spans="1:5" x14ac:dyDescent="0.35">
      <c r="A55" s="654">
        <v>12</v>
      </c>
      <c r="B55" s="653"/>
      <c r="C55" s="653"/>
      <c r="D55" s="653"/>
      <c r="E55" s="657"/>
    </row>
    <row r="56" spans="1:5" x14ac:dyDescent="0.35">
      <c r="A56" s="654">
        <v>13</v>
      </c>
      <c r="B56" s="653"/>
      <c r="C56" s="653"/>
      <c r="D56" s="653"/>
      <c r="E56" s="657"/>
    </row>
    <row r="57" spans="1:5" x14ac:dyDescent="0.35">
      <c r="A57" s="654">
        <v>14</v>
      </c>
      <c r="B57" s="658"/>
      <c r="C57" s="658"/>
      <c r="D57" s="658"/>
      <c r="E57" s="658"/>
    </row>
    <row r="58" spans="1:5" x14ac:dyDescent="0.35">
      <c r="A58" s="654">
        <v>15</v>
      </c>
      <c r="B58" s="653"/>
      <c r="C58" s="653"/>
      <c r="D58" s="653"/>
      <c r="E58" s="657"/>
    </row>
    <row r="59" spans="1:5" x14ac:dyDescent="0.35">
      <c r="A59" s="654">
        <v>16</v>
      </c>
      <c r="B59" s="658"/>
      <c r="C59" s="658"/>
      <c r="D59" s="658"/>
      <c r="E59" s="658"/>
    </row>
    <row r="60" spans="1:5" x14ac:dyDescent="0.35">
      <c r="A60" s="654">
        <v>17</v>
      </c>
      <c r="B60" s="653"/>
      <c r="C60" s="653"/>
      <c r="D60" s="653"/>
      <c r="E60" s="657"/>
    </row>
    <row r="61" spans="1:5" x14ac:dyDescent="0.35">
      <c r="A61" s="654">
        <v>18</v>
      </c>
      <c r="B61" s="654"/>
      <c r="C61" s="654"/>
      <c r="D61" s="654"/>
      <c r="E61" s="657"/>
    </row>
    <row r="62" spans="1:5" x14ac:dyDescent="0.35">
      <c r="A62" s="654">
        <v>19</v>
      </c>
      <c r="B62" s="654"/>
      <c r="C62" s="654"/>
      <c r="D62" s="654"/>
      <c r="E62" s="657"/>
    </row>
    <row r="63" spans="1:5" x14ac:dyDescent="0.35">
      <c r="A63" s="654">
        <v>20</v>
      </c>
      <c r="B63" s="654"/>
      <c r="C63" s="654"/>
      <c r="D63" s="654"/>
      <c r="E63" s="657"/>
    </row>
    <row r="64" spans="1:5" x14ac:dyDescent="0.35">
      <c r="A64" s="654">
        <v>21</v>
      </c>
      <c r="B64" s="654"/>
      <c r="C64" s="654"/>
      <c r="D64" s="654"/>
      <c r="E64" s="657"/>
    </row>
    <row r="65" spans="1:5" x14ac:dyDescent="0.35">
      <c r="A65" s="654">
        <v>22</v>
      </c>
      <c r="B65" s="654"/>
      <c r="C65" s="654"/>
      <c r="D65" s="654"/>
      <c r="E65" s="657"/>
    </row>
    <row r="66" spans="1:5" x14ac:dyDescent="0.35">
      <c r="A66" s="654">
        <v>23</v>
      </c>
      <c r="B66" s="654"/>
      <c r="C66" s="654"/>
      <c r="D66" s="654"/>
      <c r="E66" s="657"/>
    </row>
  </sheetData>
  <autoFilter ref="A2:J39" xr:uid="{801F5485-3738-4A08-97CB-4915909A2335}">
    <filterColumn colId="7">
      <colorFilter dxfId="1"/>
    </filterColumn>
  </autoFilter>
  <pageMargins left="0.7" right="0.7" top="0.75" bottom="0.75" header="0.3" footer="0.3"/>
  <pageSetup paperSize="9" scale="60"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97374-8B24-49C5-A152-0118AA73E88C}">
  <sheetPr>
    <tabColor theme="9" tint="0.39997558519241921"/>
  </sheetPr>
  <dimension ref="A1:M31"/>
  <sheetViews>
    <sheetView zoomScaleNormal="100" zoomScaleSheetLayoutView="100" workbookViewId="0">
      <selection activeCell="A17" sqref="A17"/>
    </sheetView>
  </sheetViews>
  <sheetFormatPr defaultRowHeight="15" x14ac:dyDescent="0.25"/>
  <cols>
    <col min="1" max="1" width="3" customWidth="1"/>
    <col min="2" max="2" width="4.28515625" customWidth="1"/>
    <col min="3" max="3" width="34.7109375" customWidth="1"/>
    <col min="4" max="4" width="4.42578125" customWidth="1"/>
    <col min="5" max="5" width="34.7109375" customWidth="1"/>
    <col min="6" max="6" width="4.28515625" customWidth="1"/>
    <col min="7" max="7" width="34.7109375" customWidth="1"/>
    <col min="8" max="8" width="4.42578125" customWidth="1"/>
    <col min="9" max="9" width="34.7109375" customWidth="1"/>
    <col min="10" max="10" width="4.28515625" customWidth="1"/>
    <col min="11" max="11" width="34.7109375" customWidth="1"/>
    <col min="12" max="12" width="4.42578125" customWidth="1"/>
    <col min="13" max="13" width="34.7109375" customWidth="1"/>
  </cols>
  <sheetData>
    <row r="1" spans="1:13" x14ac:dyDescent="0.25">
      <c r="A1" s="1" t="s">
        <v>482</v>
      </c>
    </row>
    <row r="2" spans="1:13" x14ac:dyDescent="0.25">
      <c r="A2" s="2" t="s">
        <v>1</v>
      </c>
    </row>
    <row r="3" spans="1:13" x14ac:dyDescent="0.25">
      <c r="A3" s="2" t="s">
        <v>2</v>
      </c>
    </row>
    <row r="5" spans="1:13" x14ac:dyDescent="0.25">
      <c r="A5" s="1221" t="s">
        <v>3</v>
      </c>
      <c r="B5" s="1222" t="s">
        <v>4</v>
      </c>
      <c r="C5" s="1222"/>
      <c r="D5" s="1222"/>
      <c r="E5" s="1222"/>
      <c r="F5" s="1222" t="s">
        <v>5</v>
      </c>
      <c r="G5" s="1222"/>
      <c r="H5" s="1222"/>
      <c r="I5" s="1222"/>
      <c r="J5" s="1222" t="s">
        <v>6</v>
      </c>
      <c r="K5" s="1222"/>
      <c r="L5" s="1222"/>
      <c r="M5" s="1222"/>
    </row>
    <row r="6" spans="1:13" x14ac:dyDescent="0.25">
      <c r="A6" s="1221"/>
      <c r="B6" s="3" t="s">
        <v>3</v>
      </c>
      <c r="C6" s="3" t="s">
        <v>7</v>
      </c>
      <c r="D6" s="3" t="s">
        <v>3</v>
      </c>
      <c r="E6" s="3" t="s">
        <v>8</v>
      </c>
      <c r="F6" s="3" t="s">
        <v>3</v>
      </c>
      <c r="G6" s="3" t="s">
        <v>7</v>
      </c>
      <c r="H6" s="3" t="s">
        <v>3</v>
      </c>
      <c r="I6" s="3" t="s">
        <v>8</v>
      </c>
      <c r="J6" s="3" t="s">
        <v>3</v>
      </c>
      <c r="K6" s="3" t="s">
        <v>7</v>
      </c>
      <c r="L6" s="3" t="s">
        <v>3</v>
      </c>
      <c r="M6" s="3" t="s">
        <v>8</v>
      </c>
    </row>
    <row r="7" spans="1:13" x14ac:dyDescent="0.25">
      <c r="A7" s="4"/>
      <c r="B7" s="4"/>
      <c r="C7" s="4"/>
      <c r="D7" s="4"/>
      <c r="E7" s="4"/>
      <c r="F7" s="4"/>
      <c r="G7" s="4"/>
      <c r="H7" s="4"/>
      <c r="I7" s="4"/>
      <c r="J7" s="4"/>
      <c r="K7" s="4"/>
      <c r="L7" s="4"/>
      <c r="M7" s="4"/>
    </row>
    <row r="8" spans="1:13" x14ac:dyDescent="0.25">
      <c r="A8" s="193" t="s">
        <v>483</v>
      </c>
      <c r="B8" s="194"/>
      <c r="C8" s="195"/>
      <c r="D8" s="194"/>
      <c r="E8" s="195"/>
      <c r="F8" s="194"/>
      <c r="G8" s="195"/>
      <c r="H8" s="194"/>
      <c r="I8" s="195"/>
      <c r="J8" s="194"/>
      <c r="K8" s="195"/>
      <c r="L8" s="194"/>
      <c r="M8" s="195"/>
    </row>
    <row r="9" spans="1:13" x14ac:dyDescent="0.25">
      <c r="A9" s="196"/>
      <c r="B9" s="197"/>
      <c r="C9" s="198"/>
      <c r="D9" s="197"/>
      <c r="E9" s="198"/>
      <c r="F9" s="197"/>
      <c r="G9" s="198"/>
      <c r="H9" s="197"/>
      <c r="I9" s="198"/>
      <c r="J9" s="197"/>
      <c r="K9" s="198"/>
      <c r="L9" s="197"/>
      <c r="M9" s="198"/>
    </row>
    <row r="10" spans="1:13" x14ac:dyDescent="0.25">
      <c r="A10" s="196"/>
      <c r="B10" s="197"/>
      <c r="C10" s="196"/>
      <c r="D10" s="197"/>
      <c r="E10" s="196"/>
      <c r="F10" s="197"/>
      <c r="G10" s="196"/>
      <c r="H10" s="197"/>
      <c r="I10" s="196"/>
      <c r="J10" s="197"/>
      <c r="K10" s="196"/>
      <c r="L10" s="197"/>
      <c r="M10" s="196"/>
    </row>
    <row r="11" spans="1:13" x14ac:dyDescent="0.25">
      <c r="A11" s="196"/>
      <c r="B11" s="197"/>
      <c r="C11" s="198"/>
      <c r="D11" s="197"/>
      <c r="E11" s="198"/>
      <c r="F11" s="197"/>
      <c r="G11" s="198"/>
      <c r="H11" s="197"/>
      <c r="I11" s="198"/>
      <c r="J11" s="197"/>
      <c r="K11" s="198"/>
      <c r="L11" s="197"/>
      <c r="M11" s="198"/>
    </row>
    <row r="12" spans="1:13" x14ac:dyDescent="0.25">
      <c r="A12" s="196"/>
      <c r="B12" s="197"/>
      <c r="C12" s="198"/>
      <c r="D12" s="197"/>
      <c r="E12" s="198"/>
      <c r="F12" s="197"/>
      <c r="G12" s="198"/>
      <c r="H12" s="197"/>
      <c r="I12" s="198"/>
      <c r="J12" s="197"/>
      <c r="K12" s="198"/>
      <c r="L12" s="197"/>
      <c r="M12" s="198"/>
    </row>
    <row r="13" spans="1:13" x14ac:dyDescent="0.25">
      <c r="A13" s="196"/>
      <c r="B13" s="197"/>
      <c r="C13" s="196"/>
      <c r="D13" s="197"/>
      <c r="E13" s="196"/>
      <c r="F13" s="197"/>
      <c r="G13" s="196"/>
      <c r="H13" s="197"/>
      <c r="I13" s="196"/>
      <c r="J13" s="197"/>
      <c r="K13" s="196"/>
      <c r="L13" s="197"/>
      <c r="M13" s="196"/>
    </row>
    <row r="14" spans="1:13" x14ac:dyDescent="0.25">
      <c r="A14" s="196"/>
      <c r="B14" s="197"/>
      <c r="C14" s="198"/>
      <c r="D14" s="197"/>
      <c r="E14" s="198"/>
      <c r="F14" s="197"/>
      <c r="G14" s="198"/>
      <c r="H14" s="197"/>
      <c r="I14" s="198"/>
      <c r="J14" s="197"/>
      <c r="K14" s="198"/>
      <c r="L14" s="197"/>
      <c r="M14" s="198"/>
    </row>
    <row r="15" spans="1:13" x14ac:dyDescent="0.25">
      <c r="A15" s="196"/>
      <c r="B15" s="197"/>
      <c r="C15" s="198"/>
      <c r="D15" s="197"/>
      <c r="E15" s="196"/>
      <c r="F15" s="197"/>
      <c r="G15" s="196"/>
      <c r="H15" s="197"/>
      <c r="I15" s="196"/>
      <c r="J15" s="197"/>
      <c r="K15" s="196"/>
      <c r="L15" s="197"/>
      <c r="M15" s="196"/>
    </row>
    <row r="16" spans="1:13" x14ac:dyDescent="0.25">
      <c r="A16" s="196"/>
      <c r="B16" s="197"/>
      <c r="C16" s="196"/>
      <c r="D16" s="197"/>
      <c r="E16" s="196"/>
      <c r="F16" s="197"/>
      <c r="G16" s="196"/>
      <c r="H16" s="197"/>
      <c r="I16" s="196"/>
      <c r="J16" s="197"/>
      <c r="K16" s="196"/>
      <c r="L16" s="197"/>
      <c r="M16" s="196"/>
    </row>
    <row r="17" spans="1:13" x14ac:dyDescent="0.25">
      <c r="A17" s="196"/>
      <c r="B17" s="197"/>
      <c r="C17" s="196"/>
      <c r="D17" s="197"/>
      <c r="E17" s="196"/>
      <c r="F17" s="197"/>
      <c r="G17" s="196"/>
      <c r="H17" s="197"/>
      <c r="I17" s="196"/>
      <c r="J17" s="197"/>
      <c r="K17" s="196"/>
      <c r="L17" s="197"/>
      <c r="M17" s="196"/>
    </row>
    <row r="18" spans="1:13" x14ac:dyDescent="0.25">
      <c r="A18" s="196"/>
      <c r="B18" s="197"/>
      <c r="C18" s="198"/>
      <c r="D18" s="197"/>
      <c r="E18" s="196"/>
      <c r="F18" s="197"/>
      <c r="G18" s="196"/>
      <c r="H18" s="197"/>
      <c r="I18" s="196"/>
      <c r="J18" s="197"/>
      <c r="K18" s="196"/>
      <c r="L18" s="197"/>
      <c r="M18" s="196"/>
    </row>
    <row r="19" spans="1:13" x14ac:dyDescent="0.25">
      <c r="A19" s="196"/>
      <c r="B19" s="197"/>
      <c r="C19" s="196"/>
      <c r="D19" s="197"/>
      <c r="E19" s="196"/>
      <c r="F19" s="197"/>
      <c r="G19" s="196"/>
      <c r="H19" s="197"/>
      <c r="I19" s="196"/>
      <c r="J19" s="197"/>
      <c r="K19" s="196"/>
      <c r="L19" s="197"/>
      <c r="M19" s="196"/>
    </row>
    <row r="20" spans="1:13" x14ac:dyDescent="0.25">
      <c r="A20" s="193" t="s">
        <v>484</v>
      </c>
      <c r="B20" s="194"/>
      <c r="C20" s="195"/>
      <c r="D20" s="194"/>
      <c r="E20" s="195"/>
      <c r="F20" s="194"/>
      <c r="G20" s="195"/>
      <c r="H20" s="194"/>
      <c r="I20" s="195"/>
      <c r="J20" s="194"/>
      <c r="K20" s="195"/>
      <c r="L20" s="194"/>
      <c r="M20" s="195"/>
    </row>
    <row r="21" spans="1:13" x14ac:dyDescent="0.25">
      <c r="A21" s="196"/>
      <c r="B21" s="197"/>
      <c r="C21" s="198"/>
      <c r="D21" s="197"/>
      <c r="E21" s="198"/>
      <c r="F21" s="197"/>
      <c r="G21" s="198"/>
      <c r="H21" s="197"/>
      <c r="I21" s="198"/>
      <c r="J21" s="197"/>
      <c r="K21" s="198"/>
      <c r="L21" s="197"/>
      <c r="M21" s="198"/>
    </row>
    <row r="22" spans="1:13" x14ac:dyDescent="0.25">
      <c r="A22" s="196"/>
      <c r="B22" s="197"/>
      <c r="C22" s="198"/>
      <c r="D22" s="197"/>
      <c r="E22" s="198"/>
      <c r="F22" s="197"/>
      <c r="G22" s="198"/>
      <c r="H22" s="197"/>
      <c r="I22" s="198"/>
      <c r="J22" s="197"/>
      <c r="K22" s="198"/>
      <c r="L22" s="197"/>
      <c r="M22" s="198"/>
    </row>
    <row r="23" spans="1:13" x14ac:dyDescent="0.25">
      <c r="A23" s="196"/>
      <c r="B23" s="197"/>
      <c r="C23" s="198"/>
      <c r="D23" s="197"/>
      <c r="E23" s="198"/>
      <c r="F23" s="197"/>
      <c r="G23" s="198"/>
      <c r="H23" s="197"/>
      <c r="I23" s="198"/>
      <c r="J23" s="197"/>
      <c r="K23" s="198"/>
      <c r="L23" s="197"/>
      <c r="M23" s="198"/>
    </row>
    <row r="24" spans="1:13" x14ac:dyDescent="0.25">
      <c r="A24" s="196"/>
      <c r="B24" s="197"/>
      <c r="C24" s="198"/>
      <c r="D24" s="197"/>
      <c r="E24" s="198"/>
      <c r="F24" s="197"/>
      <c r="G24" s="198"/>
      <c r="H24" s="197"/>
      <c r="I24" s="198"/>
      <c r="J24" s="197"/>
      <c r="K24" s="198"/>
      <c r="L24" s="197"/>
      <c r="M24" s="198"/>
    </row>
    <row r="25" spans="1:13" x14ac:dyDescent="0.25">
      <c r="A25" s="196"/>
      <c r="B25" s="197"/>
      <c r="C25" s="198"/>
      <c r="D25" s="197"/>
      <c r="E25" s="198"/>
      <c r="F25" s="197"/>
      <c r="G25" s="198"/>
      <c r="H25" s="197"/>
      <c r="I25" s="198"/>
      <c r="J25" s="197"/>
      <c r="K25" s="198"/>
      <c r="L25" s="197"/>
      <c r="M25" s="198"/>
    </row>
    <row r="26" spans="1:13" x14ac:dyDescent="0.25">
      <c r="A26" s="196"/>
      <c r="B26" s="197"/>
      <c r="C26" s="198"/>
      <c r="D26" s="197"/>
      <c r="E26" s="198"/>
      <c r="F26" s="197"/>
      <c r="G26" s="198"/>
      <c r="H26" s="197"/>
      <c r="I26" s="198"/>
      <c r="J26" s="197"/>
      <c r="K26" s="198"/>
      <c r="L26" s="197"/>
      <c r="M26" s="198"/>
    </row>
    <row r="27" spans="1:13" x14ac:dyDescent="0.25">
      <c r="A27" s="196"/>
      <c r="B27" s="197"/>
      <c r="C27" s="198"/>
      <c r="D27" s="197"/>
      <c r="E27" s="198"/>
      <c r="F27" s="197"/>
      <c r="G27" s="198"/>
      <c r="H27" s="197"/>
      <c r="I27" s="198"/>
      <c r="J27" s="197"/>
      <c r="K27" s="198"/>
      <c r="L27" s="197"/>
      <c r="M27" s="198"/>
    </row>
    <row r="28" spans="1:13" x14ac:dyDescent="0.25">
      <c r="A28" s="196"/>
      <c r="B28" s="197"/>
      <c r="C28" s="196"/>
      <c r="D28" s="197"/>
      <c r="E28" s="196"/>
      <c r="F28" s="197"/>
      <c r="G28" s="196"/>
      <c r="H28" s="197"/>
      <c r="I28" s="196"/>
      <c r="J28" s="197"/>
      <c r="K28" s="196"/>
      <c r="L28" s="197"/>
      <c r="M28" s="196"/>
    </row>
    <row r="29" spans="1:13" x14ac:dyDescent="0.25">
      <c r="A29" s="196"/>
      <c r="B29" s="197"/>
      <c r="C29" s="198"/>
      <c r="D29" s="197"/>
      <c r="E29" s="198"/>
      <c r="F29" s="197"/>
      <c r="G29" s="198"/>
      <c r="H29" s="197"/>
      <c r="I29" s="198"/>
      <c r="J29" s="197"/>
      <c r="K29" s="198"/>
      <c r="L29" s="197"/>
      <c r="M29" s="198"/>
    </row>
    <row r="30" spans="1:13" x14ac:dyDescent="0.25">
      <c r="A30" s="196"/>
      <c r="B30" s="197"/>
      <c r="C30" s="198"/>
      <c r="D30" s="197"/>
      <c r="E30" s="198"/>
      <c r="F30" s="197"/>
      <c r="G30" s="198"/>
      <c r="H30" s="197"/>
      <c r="I30" s="198"/>
      <c r="J30" s="197"/>
      <c r="K30" s="198"/>
      <c r="L30" s="197"/>
      <c r="M30" s="198"/>
    </row>
    <row r="31" spans="1:13" x14ac:dyDescent="0.25">
      <c r="A31" s="5"/>
      <c r="B31" s="6"/>
      <c r="C31" s="7"/>
      <c r="D31" s="6"/>
      <c r="E31" s="7"/>
      <c r="F31" s="6"/>
      <c r="G31" s="7"/>
      <c r="H31" s="6"/>
      <c r="I31" s="7"/>
      <c r="J31" s="6"/>
      <c r="K31" s="7"/>
      <c r="L31" s="6"/>
      <c r="M31" s="7"/>
    </row>
  </sheetData>
  <mergeCells count="4">
    <mergeCell ref="A5:A6"/>
    <mergeCell ref="B5:E5"/>
    <mergeCell ref="F5:I5"/>
    <mergeCell ref="J5:M5"/>
  </mergeCells>
  <pageMargins left="0.70866141732283472" right="0.70866141732283472" top="0.74803149606299213" bottom="0.74803149606299213" header="0.31496062992125984" footer="0.31496062992125984"/>
  <pageSetup paperSize="8" scale="81" orientation="landscape" r:id="rId1"/>
  <headerFooter>
    <oddFooter>&amp;LTFC - MATRIX&amp;RPage No.: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94E6B-1897-4BFA-9158-34C5796273EB}">
  <sheetPr>
    <tabColor rgb="FF00B050"/>
  </sheetPr>
  <dimension ref="A1:K37"/>
  <sheetViews>
    <sheetView topLeftCell="A28" zoomScaleNormal="100" workbookViewId="0">
      <selection activeCell="J36" sqref="J36:K36"/>
    </sheetView>
  </sheetViews>
  <sheetFormatPr defaultColWidth="8.85546875" defaultRowHeight="18" x14ac:dyDescent="0.25"/>
  <cols>
    <col min="1" max="1" width="13.42578125" style="541" customWidth="1"/>
    <col min="2" max="2" width="41.42578125" style="542" customWidth="1"/>
    <col min="3" max="3" width="7.5703125" style="542" customWidth="1"/>
    <col min="4" max="4" width="9.28515625" style="542" customWidth="1"/>
    <col min="5" max="5" width="12.42578125" style="542" customWidth="1"/>
    <col min="6" max="6" width="12.140625" style="542" customWidth="1"/>
    <col min="7" max="7" width="14.7109375" style="542" customWidth="1"/>
    <col min="8" max="8" width="20.85546875" style="365" customWidth="1"/>
    <col min="9" max="9" width="14.85546875" style="365" bestFit="1" customWidth="1"/>
    <col min="10" max="10" width="8.85546875" style="365"/>
    <col min="11" max="11" width="11.28515625" style="365" bestFit="1" customWidth="1"/>
    <col min="12" max="16384" width="8.85546875" style="365"/>
  </cols>
  <sheetData>
    <row r="1" spans="1:7" ht="20.25" x14ac:dyDescent="0.3">
      <c r="A1" s="1235" t="s">
        <v>2665</v>
      </c>
      <c r="B1" s="1235"/>
      <c r="C1" s="1235"/>
      <c r="D1" s="1235"/>
      <c r="E1" s="1235"/>
      <c r="F1" s="1235"/>
      <c r="G1" s="1235"/>
    </row>
    <row r="2" spans="1:7" s="675" customFormat="1" ht="30" x14ac:dyDescent="0.2">
      <c r="A2" s="673" t="s">
        <v>2398</v>
      </c>
      <c r="B2" s="674" t="s">
        <v>2399</v>
      </c>
      <c r="C2" s="673" t="s">
        <v>2400</v>
      </c>
      <c r="D2" s="673" t="s">
        <v>1860</v>
      </c>
      <c r="E2" s="673" t="s">
        <v>2401</v>
      </c>
      <c r="F2" s="673" t="s">
        <v>2402</v>
      </c>
      <c r="G2" s="673" t="s">
        <v>2403</v>
      </c>
    </row>
    <row r="3" spans="1:7" x14ac:dyDescent="0.25">
      <c r="A3" s="524" t="s">
        <v>2404</v>
      </c>
      <c r="B3" s="525" t="s">
        <v>2405</v>
      </c>
      <c r="C3" s="526" t="s">
        <v>2384</v>
      </c>
      <c r="D3" s="527"/>
      <c r="E3" s="527"/>
      <c r="F3" s="527"/>
      <c r="G3" s="528"/>
    </row>
    <row r="4" spans="1:7" ht="37.5" x14ac:dyDescent="0.25">
      <c r="A4" s="409">
        <v>11.1</v>
      </c>
      <c r="B4" s="638" t="s">
        <v>1784</v>
      </c>
      <c r="C4" s="526"/>
      <c r="D4" s="529"/>
      <c r="E4" s="529"/>
      <c r="F4" s="529"/>
      <c r="G4" s="529"/>
    </row>
    <row r="5" spans="1:7" x14ac:dyDescent="0.25">
      <c r="A5" s="524"/>
      <c r="B5" s="530"/>
      <c r="C5" s="526"/>
      <c r="D5" s="529"/>
      <c r="E5" s="529"/>
      <c r="F5" s="529"/>
      <c r="G5" s="529"/>
    </row>
    <row r="6" spans="1:7" x14ac:dyDescent="0.25">
      <c r="A6" s="543"/>
      <c r="B6" s="530" t="s">
        <v>2442</v>
      </c>
      <c r="C6" s="526" t="s">
        <v>2573</v>
      </c>
      <c r="D6" s="529">
        <v>1</v>
      </c>
      <c r="E6" s="529">
        <v>4.7</v>
      </c>
      <c r="F6" s="529">
        <v>11.478999999999999</v>
      </c>
      <c r="G6" s="529">
        <f>E6*F6*D6</f>
        <v>53.951299999999996</v>
      </c>
    </row>
    <row r="7" spans="1:7" s="517" customFormat="1" x14ac:dyDescent="0.25">
      <c r="A7" s="669"/>
      <c r="B7" s="532" t="s">
        <v>2443</v>
      </c>
      <c r="C7" s="533" t="s">
        <v>2573</v>
      </c>
      <c r="D7" s="534">
        <v>-1</v>
      </c>
      <c r="E7" s="534">
        <v>1.085</v>
      </c>
      <c r="F7" s="534">
        <v>2.0310000000000001</v>
      </c>
      <c r="G7" s="670">
        <f>E7*F7*D7</f>
        <v>-2.2036350000000002</v>
      </c>
    </row>
    <row r="8" spans="1:7" ht="36" x14ac:dyDescent="0.25">
      <c r="A8" s="543"/>
      <c r="B8" s="530" t="s">
        <v>2444</v>
      </c>
      <c r="C8" s="526" t="s">
        <v>2573</v>
      </c>
      <c r="D8" s="529">
        <v>1</v>
      </c>
      <c r="E8" s="529">
        <v>8.5139999999999993</v>
      </c>
      <c r="F8" s="529">
        <v>8.2750000000000004</v>
      </c>
      <c r="G8" s="527">
        <f>E8*F8*D8</f>
        <v>70.45335</v>
      </c>
    </row>
    <row r="9" spans="1:7" ht="36" x14ac:dyDescent="0.25">
      <c r="A9" s="543"/>
      <c r="B9" s="530" t="s">
        <v>2445</v>
      </c>
      <c r="C9" s="526" t="s">
        <v>2573</v>
      </c>
      <c r="D9" s="529">
        <v>1</v>
      </c>
      <c r="E9" s="529">
        <v>4.9130000000000003</v>
      </c>
      <c r="F9" s="529">
        <v>2.0310000000000001</v>
      </c>
      <c r="G9" s="527">
        <f>E9*F9*D9</f>
        <v>9.9783030000000004</v>
      </c>
    </row>
    <row r="10" spans="1:7" x14ac:dyDescent="0.25">
      <c r="A10" s="543"/>
      <c r="B10" s="530"/>
      <c r="C10" s="526"/>
      <c r="D10" s="529"/>
      <c r="E10" s="529"/>
      <c r="F10" s="529"/>
      <c r="G10" s="527"/>
    </row>
    <row r="11" spans="1:7" x14ac:dyDescent="0.25">
      <c r="A11" s="524"/>
      <c r="B11" s="524" t="s">
        <v>2408</v>
      </c>
      <c r="C11" s="536" t="s">
        <v>2573</v>
      </c>
      <c r="D11" s="529"/>
      <c r="E11" s="529"/>
      <c r="F11" s="529"/>
      <c r="G11" s="528">
        <f>SUM(G6:G9)</f>
        <v>132.17931799999999</v>
      </c>
    </row>
    <row r="12" spans="1:7" x14ac:dyDescent="0.25">
      <c r="A12" s="524"/>
      <c r="B12" s="530"/>
      <c r="C12" s="526"/>
      <c r="D12" s="529"/>
      <c r="E12" s="529"/>
      <c r="F12" s="529"/>
      <c r="G12" s="529"/>
    </row>
    <row r="13" spans="1:7" x14ac:dyDescent="0.25">
      <c r="A13" s="524"/>
      <c r="B13" s="530"/>
      <c r="C13" s="526"/>
      <c r="D13" s="529"/>
      <c r="E13" s="529"/>
      <c r="F13" s="529"/>
      <c r="G13" s="529"/>
    </row>
    <row r="14" spans="1:7" ht="37.5" x14ac:dyDescent="0.25">
      <c r="A14" s="409" t="s">
        <v>1785</v>
      </c>
      <c r="B14" s="672" t="s">
        <v>1786</v>
      </c>
      <c r="C14" s="526"/>
      <c r="D14" s="529"/>
      <c r="E14" s="529"/>
      <c r="F14" s="529"/>
      <c r="G14" s="529"/>
    </row>
    <row r="15" spans="1:7" x14ac:dyDescent="0.25">
      <c r="A15" s="543"/>
      <c r="B15" s="530" t="s">
        <v>2442</v>
      </c>
      <c r="C15" s="526" t="s">
        <v>2573</v>
      </c>
      <c r="D15" s="529">
        <v>1</v>
      </c>
      <c r="E15" s="529">
        <v>4.7</v>
      </c>
      <c r="F15" s="529">
        <v>11.478999999999999</v>
      </c>
      <c r="G15" s="529">
        <f>E15*F15*D15</f>
        <v>53.951299999999996</v>
      </c>
    </row>
    <row r="16" spans="1:7" x14ac:dyDescent="0.25">
      <c r="A16" s="543"/>
      <c r="B16" s="532" t="s">
        <v>2443</v>
      </c>
      <c r="C16" s="533" t="s">
        <v>2573</v>
      </c>
      <c r="D16" s="534">
        <v>-1</v>
      </c>
      <c r="E16" s="534">
        <v>1.085</v>
      </c>
      <c r="F16" s="534">
        <v>2.0310000000000001</v>
      </c>
      <c r="G16" s="670">
        <f>E16*F16*D16</f>
        <v>-2.2036350000000002</v>
      </c>
    </row>
    <row r="17" spans="1:9" ht="36" x14ac:dyDescent="0.25">
      <c r="A17" s="543"/>
      <c r="B17" s="530" t="s">
        <v>2444</v>
      </c>
      <c r="C17" s="526" t="s">
        <v>2573</v>
      </c>
      <c r="D17" s="529">
        <v>1</v>
      </c>
      <c r="E17" s="529">
        <v>8.5139999999999993</v>
      </c>
      <c r="F17" s="529">
        <v>8.2750000000000004</v>
      </c>
      <c r="G17" s="527">
        <f>E17*F17*D17</f>
        <v>70.45335</v>
      </c>
    </row>
    <row r="18" spans="1:9" ht="36" x14ac:dyDescent="0.25">
      <c r="A18" s="543"/>
      <c r="B18" s="530" t="s">
        <v>2445</v>
      </c>
      <c r="C18" s="526" t="s">
        <v>2573</v>
      </c>
      <c r="D18" s="529">
        <v>1</v>
      </c>
      <c r="E18" s="529">
        <v>4.9130000000000003</v>
      </c>
      <c r="F18" s="529">
        <v>2.0310000000000001</v>
      </c>
      <c r="G18" s="527">
        <f>E18*F18*D18</f>
        <v>9.9783030000000004</v>
      </c>
    </row>
    <row r="19" spans="1:9" x14ac:dyDescent="0.25">
      <c r="A19" s="543"/>
      <c r="B19" s="530"/>
      <c r="C19" s="526"/>
      <c r="D19" s="529"/>
      <c r="E19" s="529"/>
      <c r="F19" s="529"/>
      <c r="G19" s="527"/>
    </row>
    <row r="20" spans="1:9" x14ac:dyDescent="0.25">
      <c r="A20" s="524"/>
      <c r="B20" s="524" t="s">
        <v>2408</v>
      </c>
      <c r="C20" s="536" t="s">
        <v>2573</v>
      </c>
      <c r="D20" s="528"/>
      <c r="E20" s="528"/>
      <c r="F20" s="529"/>
      <c r="G20" s="528">
        <f>SUM(G15:G18)</f>
        <v>132.17931799999999</v>
      </c>
    </row>
    <row r="21" spans="1:9" x14ac:dyDescent="0.25">
      <c r="A21" s="524"/>
      <c r="B21" s="530"/>
      <c r="C21" s="526"/>
      <c r="D21" s="529"/>
      <c r="E21" s="529"/>
      <c r="F21" s="529"/>
      <c r="G21" s="529"/>
    </row>
    <row r="22" spans="1:9" ht="56.25" x14ac:dyDescent="0.25">
      <c r="A22" s="409">
        <v>11.4</v>
      </c>
      <c r="B22" s="638" t="s">
        <v>1800</v>
      </c>
      <c r="C22" s="526"/>
      <c r="D22" s="529"/>
      <c r="E22" s="529"/>
      <c r="F22" s="529"/>
      <c r="G22" s="529"/>
    </row>
    <row r="23" spans="1:9" ht="36" x14ac:dyDescent="0.25">
      <c r="A23" s="524"/>
      <c r="B23" s="530" t="s">
        <v>2410</v>
      </c>
      <c r="C23" s="526" t="s">
        <v>2573</v>
      </c>
      <c r="D23" s="529">
        <v>1</v>
      </c>
      <c r="E23" s="529">
        <v>6.6</v>
      </c>
      <c r="F23" s="529">
        <v>4.5609999999999999</v>
      </c>
      <c r="G23" s="529">
        <f>E23*F23*D23</f>
        <v>30.102599999999999</v>
      </c>
    </row>
    <row r="24" spans="1:9" ht="15.75" customHeight="1" x14ac:dyDescent="0.35">
      <c r="A24" s="524"/>
      <c r="B24" s="532" t="s">
        <v>2411</v>
      </c>
      <c r="C24" s="533" t="s">
        <v>2573</v>
      </c>
      <c r="D24" s="534">
        <v>-1</v>
      </c>
      <c r="E24" s="534">
        <v>1.0640000000000001</v>
      </c>
      <c r="F24" s="534">
        <v>1.06</v>
      </c>
      <c r="G24" s="534">
        <f>E24*F24*D24</f>
        <v>-1.1278400000000002</v>
      </c>
      <c r="H24" s="385"/>
      <c r="I24" s="385"/>
    </row>
    <row r="25" spans="1:9" ht="18" customHeight="1" x14ac:dyDescent="0.35">
      <c r="A25" s="524"/>
      <c r="B25" s="530" t="s">
        <v>2412</v>
      </c>
      <c r="C25" s="526" t="s">
        <v>2573</v>
      </c>
      <c r="D25" s="529">
        <v>1</v>
      </c>
      <c r="E25" s="529">
        <v>1.3</v>
      </c>
      <c r="F25" s="529">
        <v>1.88</v>
      </c>
      <c r="G25" s="529">
        <f>E25*F25*D25</f>
        <v>2.444</v>
      </c>
      <c r="H25" s="385"/>
      <c r="I25" s="385"/>
    </row>
    <row r="26" spans="1:9" x14ac:dyDescent="0.25">
      <c r="A26" s="524"/>
      <c r="B26" s="532" t="s">
        <v>2565</v>
      </c>
      <c r="C26" s="533" t="s">
        <v>2573</v>
      </c>
      <c r="D26" s="534">
        <v>-1</v>
      </c>
      <c r="E26" s="534">
        <v>2.8</v>
      </c>
      <c r="F26" s="534">
        <v>1</v>
      </c>
      <c r="G26" s="534">
        <f>E26*F26*D26</f>
        <v>-2.8</v>
      </c>
    </row>
    <row r="27" spans="1:9" x14ac:dyDescent="0.25">
      <c r="A27" s="524"/>
      <c r="B27" s="530"/>
      <c r="C27" s="526"/>
      <c r="D27" s="529"/>
      <c r="E27" s="529"/>
      <c r="F27" s="529"/>
      <c r="G27" s="529"/>
    </row>
    <row r="28" spans="1:9" x14ac:dyDescent="0.25">
      <c r="A28" s="524"/>
      <c r="B28" s="524" t="s">
        <v>2408</v>
      </c>
      <c r="C28" s="536" t="s">
        <v>2573</v>
      </c>
      <c r="D28" s="528"/>
      <c r="E28" s="528"/>
      <c r="F28" s="529"/>
      <c r="G28" s="528">
        <f>SUM(G23:G27)</f>
        <v>28.618759999999998</v>
      </c>
    </row>
    <row r="29" spans="1:9" x14ac:dyDescent="0.25">
      <c r="A29" s="671"/>
      <c r="B29" s="671"/>
      <c r="C29" s="536"/>
      <c r="D29" s="528"/>
      <c r="E29" s="528"/>
      <c r="F29" s="529"/>
      <c r="G29" s="529"/>
    </row>
    <row r="30" spans="1:9" s="821" customFormat="1" ht="37.5" x14ac:dyDescent="0.25">
      <c r="A30" s="863" t="s">
        <v>1805</v>
      </c>
      <c r="B30" s="864" t="s">
        <v>1806</v>
      </c>
      <c r="C30" s="865"/>
      <c r="D30" s="834"/>
      <c r="E30" s="834"/>
      <c r="F30" s="834"/>
      <c r="G30" s="834"/>
    </row>
    <row r="31" spans="1:9" s="821" customFormat="1" x14ac:dyDescent="0.25">
      <c r="A31" s="832"/>
      <c r="B31" s="866" t="s">
        <v>2493</v>
      </c>
      <c r="C31" s="865" t="s">
        <v>2573</v>
      </c>
      <c r="D31" s="834">
        <v>1</v>
      </c>
      <c r="E31" s="834">
        <v>4.7</v>
      </c>
      <c r="F31" s="834">
        <v>8.6</v>
      </c>
      <c r="G31" s="867">
        <f>E31*F31*D31</f>
        <v>40.42</v>
      </c>
    </row>
    <row r="32" spans="1:9" s="821" customFormat="1" x14ac:dyDescent="0.25">
      <c r="A32" s="832"/>
      <c r="B32" s="866" t="s">
        <v>2484</v>
      </c>
      <c r="C32" s="865" t="s">
        <v>2573</v>
      </c>
      <c r="D32" s="834">
        <v>1</v>
      </c>
      <c r="E32" s="834">
        <v>4.0289999999999999</v>
      </c>
      <c r="F32" s="834">
        <v>4.2569999999999997</v>
      </c>
      <c r="G32" s="867">
        <f>E32*F32*D32</f>
        <v>17.151453</v>
      </c>
    </row>
    <row r="33" spans="1:11" s="821" customFormat="1" x14ac:dyDescent="0.25">
      <c r="A33" s="832"/>
      <c r="B33" s="866" t="s">
        <v>2485</v>
      </c>
      <c r="C33" s="865" t="s">
        <v>2573</v>
      </c>
      <c r="D33" s="834">
        <v>1</v>
      </c>
      <c r="E33" s="834">
        <v>2.2799999999999998</v>
      </c>
      <c r="F33" s="834">
        <v>4.2569999999999997</v>
      </c>
      <c r="G33" s="867">
        <f>E33*F33*D33</f>
        <v>9.7059599999999993</v>
      </c>
    </row>
    <row r="34" spans="1:11" s="872" customFormat="1" x14ac:dyDescent="0.25">
      <c r="A34" s="868"/>
      <c r="B34" s="869" t="s">
        <v>2547</v>
      </c>
      <c r="C34" s="870" t="s">
        <v>2573</v>
      </c>
      <c r="D34" s="871">
        <v>-1</v>
      </c>
      <c r="E34" s="871">
        <v>0.9</v>
      </c>
      <c r="F34" s="871">
        <v>4.2569999999999997</v>
      </c>
      <c r="G34" s="871">
        <f>E34*F34*D34</f>
        <v>-3.8312999999999997</v>
      </c>
    </row>
    <row r="35" spans="1:11" s="872" customFormat="1" x14ac:dyDescent="0.25">
      <c r="A35" s="868"/>
      <c r="B35" s="869"/>
      <c r="C35" s="870"/>
      <c r="D35" s="871"/>
      <c r="E35" s="871"/>
      <c r="F35" s="871"/>
      <c r="G35" s="871"/>
      <c r="H35" s="872" t="s">
        <v>2703</v>
      </c>
    </row>
    <row r="36" spans="1:11" s="821" customFormat="1" x14ac:dyDescent="0.25">
      <c r="A36" s="832"/>
      <c r="B36" s="832" t="s">
        <v>2408</v>
      </c>
      <c r="C36" s="833" t="s">
        <v>2573</v>
      </c>
      <c r="D36" s="834"/>
      <c r="E36" s="834"/>
      <c r="F36" s="834"/>
      <c r="G36" s="835">
        <f>SUM(G31:G34)</f>
        <v>63.446113000000011</v>
      </c>
      <c r="H36" s="836">
        <f>G36*20%</f>
        <v>12.689222600000003</v>
      </c>
      <c r="I36" s="836">
        <f>G36-H36</f>
        <v>50.75689040000001</v>
      </c>
      <c r="K36" s="836"/>
    </row>
    <row r="37" spans="1:11" x14ac:dyDescent="0.25">
      <c r="A37" s="524"/>
      <c r="B37" s="530"/>
      <c r="C37" s="526"/>
      <c r="D37" s="529"/>
      <c r="E37" s="529"/>
      <c r="F37" s="529"/>
      <c r="G37" s="529"/>
    </row>
  </sheetData>
  <protectedRanges>
    <protectedRange sqref="C11:C14 C27:C30 C4:C5 C20 C22 C36:C37" name="D To H ColumN"/>
    <protectedRange sqref="C21 C6:C10 C15:C19" name="D To H ColumN_2"/>
    <protectedRange sqref="C23:C26" name="D To H ColumN_7"/>
    <protectedRange sqref="C31:C35" name="D To H ColumN_1_1"/>
  </protectedRanges>
  <mergeCells count="1">
    <mergeCell ref="A1:G1"/>
  </mergeCells>
  <pageMargins left="0.7" right="0.7" top="0.75" bottom="0.75" header="0.3" footer="0.3"/>
  <pageSetup scale="81" orientation="portrait" horizontalDpi="4294967293" verticalDpi="0" r:id="rId1"/>
  <headerFoot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AC0B7-20EC-4B6E-951E-A992168B5676}">
  <sheetPr>
    <tabColor rgb="FF00B050"/>
  </sheetPr>
  <dimension ref="A1:L88"/>
  <sheetViews>
    <sheetView zoomScale="75" zoomScaleNormal="75" zoomScaleSheetLayoutView="96" workbookViewId="0">
      <pane xSplit="5" ySplit="2" topLeftCell="F39" activePane="bottomRight" state="frozen"/>
      <selection pane="topRight" activeCell="F1" sqref="F1"/>
      <selection pane="bottomLeft" activeCell="A6" sqref="A6"/>
      <selection pane="bottomRight" activeCell="K14" sqref="K14"/>
    </sheetView>
  </sheetViews>
  <sheetFormatPr defaultRowHeight="21" x14ac:dyDescent="0.25"/>
  <cols>
    <col min="1" max="1" width="6.140625" style="412" customWidth="1"/>
    <col min="2" max="2" width="7" style="412" customWidth="1"/>
    <col min="3" max="3" width="9.28515625" style="412" customWidth="1"/>
    <col min="4" max="4" width="7.7109375" style="412" customWidth="1"/>
    <col min="5" max="5" width="15.140625" style="412" customWidth="1"/>
    <col min="6" max="6" width="88.7109375" style="412" customWidth="1"/>
    <col min="7" max="7" width="6.7109375" style="427" customWidth="1"/>
    <col min="8" max="8" width="7.28515625" style="427" customWidth="1"/>
    <col min="9" max="9" width="12.85546875" style="427" customWidth="1"/>
    <col min="10" max="10" width="26.42578125" style="427" customWidth="1"/>
    <col min="11" max="11" width="11" style="427" customWidth="1"/>
    <col min="12" max="12" width="27" style="427" customWidth="1"/>
    <col min="13" max="16384" width="9.140625" style="145"/>
  </cols>
  <sheetData>
    <row r="1" spans="1:12" s="678" customFormat="1" x14ac:dyDescent="0.25">
      <c r="A1" s="413" t="s">
        <v>1851</v>
      </c>
      <c r="B1" s="413"/>
      <c r="C1" s="413"/>
      <c r="D1" s="413"/>
      <c r="E1" s="413"/>
      <c r="F1" s="413"/>
      <c r="G1" s="425"/>
      <c r="H1" s="425"/>
      <c r="I1" s="425"/>
      <c r="J1" s="425"/>
      <c r="K1" s="427"/>
      <c r="L1" s="427"/>
    </row>
    <row r="2" spans="1:12" ht="47.25" x14ac:dyDescent="0.25">
      <c r="A2" s="458" t="s">
        <v>485</v>
      </c>
      <c r="B2" s="458" t="s">
        <v>486</v>
      </c>
      <c r="C2" s="458" t="s">
        <v>487</v>
      </c>
      <c r="D2" s="458" t="s">
        <v>1852</v>
      </c>
      <c r="E2" s="458" t="s">
        <v>489</v>
      </c>
      <c r="F2" s="458" t="s">
        <v>672</v>
      </c>
      <c r="G2" s="458" t="s">
        <v>491</v>
      </c>
      <c r="H2" s="458" t="s">
        <v>993</v>
      </c>
      <c r="I2" s="458" t="s">
        <v>495</v>
      </c>
      <c r="J2" s="458" t="s">
        <v>496</v>
      </c>
      <c r="K2" s="680" t="s">
        <v>2596</v>
      </c>
      <c r="L2" s="458" t="s">
        <v>2382</v>
      </c>
    </row>
    <row r="3" spans="1:12" ht="12" x14ac:dyDescent="0.25">
      <c r="A3" s="174"/>
      <c r="B3" s="492"/>
      <c r="C3" s="492"/>
      <c r="D3" s="492"/>
      <c r="E3" s="492"/>
      <c r="F3" s="492" t="s">
        <v>497</v>
      </c>
      <c r="G3" s="174"/>
      <c r="H3" s="174"/>
      <c r="I3" s="174"/>
      <c r="J3" s="174"/>
      <c r="K3" s="174"/>
      <c r="L3" s="174"/>
    </row>
    <row r="4" spans="1:12" ht="12" x14ac:dyDescent="0.25">
      <c r="A4" s="143" t="s">
        <v>498</v>
      </c>
      <c r="B4" s="281"/>
      <c r="C4" s="281"/>
      <c r="D4" s="281"/>
      <c r="E4" s="281"/>
      <c r="F4" s="281" t="s">
        <v>499</v>
      </c>
      <c r="G4" s="143"/>
      <c r="H4" s="143"/>
      <c r="I4" s="143"/>
      <c r="J4" s="143"/>
      <c r="K4" s="143"/>
      <c r="L4" s="143"/>
    </row>
    <row r="5" spans="1:12" ht="24" x14ac:dyDescent="0.25">
      <c r="A5" s="143" t="s">
        <v>500</v>
      </c>
      <c r="B5" s="281"/>
      <c r="C5" s="281"/>
      <c r="D5" s="281"/>
      <c r="E5" s="281"/>
      <c r="F5" s="281" t="s">
        <v>501</v>
      </c>
      <c r="G5" s="143"/>
      <c r="H5" s="143"/>
      <c r="I5" s="143"/>
      <c r="J5" s="143"/>
      <c r="K5" s="143"/>
      <c r="L5" s="143"/>
    </row>
    <row r="6" spans="1:12" ht="24" x14ac:dyDescent="0.25">
      <c r="A6" s="143" t="s">
        <v>502</v>
      </c>
      <c r="B6" s="281"/>
      <c r="C6" s="281"/>
      <c r="D6" s="281"/>
      <c r="E6" s="281"/>
      <c r="F6" s="281" t="s">
        <v>503</v>
      </c>
      <c r="G6" s="143"/>
      <c r="H6" s="143"/>
      <c r="I6" s="143"/>
      <c r="J6" s="143"/>
      <c r="K6" s="143"/>
      <c r="L6" s="143"/>
    </row>
    <row r="7" spans="1:12" ht="12" x14ac:dyDescent="0.25">
      <c r="A7" s="143" t="s">
        <v>504</v>
      </c>
      <c r="B7" s="281"/>
      <c r="C7" s="281"/>
      <c r="D7" s="281"/>
      <c r="E7" s="281"/>
      <c r="F7" s="281" t="s">
        <v>505</v>
      </c>
      <c r="G7" s="143"/>
      <c r="H7" s="143"/>
      <c r="I7" s="143"/>
      <c r="J7" s="143"/>
      <c r="K7" s="145"/>
      <c r="L7" s="145"/>
    </row>
    <row r="8" spans="1:12" ht="12" x14ac:dyDescent="0.25">
      <c r="A8" s="143"/>
      <c r="B8" s="281"/>
      <c r="C8" s="281"/>
      <c r="D8" s="281"/>
      <c r="E8" s="281"/>
      <c r="F8" s="281" t="s">
        <v>506</v>
      </c>
      <c r="G8" s="143"/>
      <c r="H8" s="143"/>
      <c r="I8" s="143"/>
      <c r="J8" s="143"/>
      <c r="K8" s="145"/>
      <c r="L8" s="145"/>
    </row>
    <row r="9" spans="1:12" ht="12" x14ac:dyDescent="0.25">
      <c r="A9" s="143"/>
      <c r="B9" s="281"/>
      <c r="C9" s="281"/>
      <c r="D9" s="281"/>
      <c r="E9" s="281"/>
      <c r="F9" s="281" t="s">
        <v>507</v>
      </c>
      <c r="G9" s="143"/>
      <c r="H9" s="143"/>
      <c r="I9" s="143"/>
      <c r="J9" s="143"/>
      <c r="K9" s="145"/>
      <c r="L9" s="145"/>
    </row>
    <row r="10" spans="1:12" ht="12" x14ac:dyDescent="0.25">
      <c r="A10" s="143"/>
      <c r="B10" s="281"/>
      <c r="C10" s="281"/>
      <c r="D10" s="281"/>
      <c r="E10" s="281"/>
      <c r="F10" s="281" t="s">
        <v>508</v>
      </c>
      <c r="G10" s="143"/>
      <c r="H10" s="143"/>
      <c r="I10" s="143"/>
      <c r="J10" s="143"/>
      <c r="K10" s="145"/>
      <c r="L10" s="145"/>
    </row>
    <row r="11" spans="1:12" ht="12" x14ac:dyDescent="0.25">
      <c r="A11" s="143"/>
      <c r="B11" s="281"/>
      <c r="C11" s="281"/>
      <c r="D11" s="281"/>
      <c r="E11" s="281"/>
      <c r="F11" s="281" t="s">
        <v>509</v>
      </c>
      <c r="G11" s="143"/>
      <c r="H11" s="143"/>
      <c r="I11" s="143"/>
      <c r="J11" s="143"/>
      <c r="K11" s="145"/>
      <c r="L11" s="145"/>
    </row>
    <row r="12" spans="1:12" ht="108" x14ac:dyDescent="0.25">
      <c r="A12" s="143"/>
      <c r="B12" s="148"/>
      <c r="C12" s="148"/>
      <c r="D12" s="148"/>
      <c r="E12" s="148"/>
      <c r="F12" s="148" t="s">
        <v>510</v>
      </c>
      <c r="G12" s="143"/>
      <c r="H12" s="143"/>
      <c r="I12" s="143"/>
      <c r="J12" s="143"/>
      <c r="K12" s="145"/>
      <c r="L12" s="145"/>
    </row>
    <row r="13" spans="1:12" ht="12" x14ac:dyDescent="0.25">
      <c r="A13" s="149">
        <v>12</v>
      </c>
      <c r="B13" s="150"/>
      <c r="C13" s="150"/>
      <c r="D13" s="150"/>
      <c r="E13" s="150"/>
      <c r="F13" s="150" t="s">
        <v>1853</v>
      </c>
      <c r="G13" s="143"/>
      <c r="H13" s="143"/>
      <c r="I13" s="143"/>
      <c r="J13" s="143"/>
      <c r="K13" s="145"/>
      <c r="L13" s="145"/>
    </row>
    <row r="14" spans="1:12" ht="204" x14ac:dyDescent="0.25">
      <c r="A14" s="143">
        <v>12.1</v>
      </c>
      <c r="B14" s="151" t="s">
        <v>513</v>
      </c>
      <c r="C14" s="151" t="s">
        <v>1854</v>
      </c>
      <c r="D14" s="151" t="s">
        <v>1855</v>
      </c>
      <c r="E14" s="287" t="s">
        <v>1856</v>
      </c>
      <c r="F14" s="148" t="s">
        <v>1857</v>
      </c>
      <c r="G14" s="143"/>
      <c r="H14" s="143"/>
      <c r="I14" s="143"/>
      <c r="J14" s="143"/>
      <c r="K14" s="145"/>
      <c r="L14" s="145"/>
    </row>
    <row r="15" spans="1:12" ht="12" x14ac:dyDescent="0.25">
      <c r="A15" s="143" t="s">
        <v>1858</v>
      </c>
      <c r="B15" s="151"/>
      <c r="C15" s="151"/>
      <c r="D15" s="151"/>
      <c r="E15" s="148"/>
      <c r="F15" s="148" t="s">
        <v>1859</v>
      </c>
      <c r="G15" s="143" t="s">
        <v>1860</v>
      </c>
      <c r="H15" s="143"/>
      <c r="I15" s="143"/>
      <c r="J15" s="143"/>
      <c r="K15" s="145"/>
      <c r="L15" s="145"/>
    </row>
    <row r="16" spans="1:12" ht="12" x14ac:dyDescent="0.25">
      <c r="A16" s="143" t="s">
        <v>1861</v>
      </c>
      <c r="B16" s="151"/>
      <c r="C16" s="151"/>
      <c r="D16" s="151"/>
      <c r="E16" s="148"/>
      <c r="F16" s="148" t="s">
        <v>1862</v>
      </c>
      <c r="G16" s="143" t="s">
        <v>1860</v>
      </c>
      <c r="H16" s="143"/>
      <c r="I16" s="143"/>
      <c r="J16" s="143"/>
      <c r="K16" s="145"/>
      <c r="L16" s="145"/>
    </row>
    <row r="17" spans="1:12" ht="12" x14ac:dyDescent="0.25">
      <c r="A17" s="184" t="s">
        <v>1863</v>
      </c>
      <c r="B17" s="402"/>
      <c r="C17" s="402"/>
      <c r="D17" s="402"/>
      <c r="E17" s="257"/>
      <c r="F17" s="257" t="s">
        <v>1864</v>
      </c>
      <c r="G17" s="184" t="s">
        <v>1860</v>
      </c>
      <c r="H17" s="184"/>
      <c r="I17" s="184"/>
      <c r="J17" s="184"/>
      <c r="K17" s="145"/>
      <c r="L17" s="145"/>
    </row>
    <row r="18" spans="1:12" ht="409.5" x14ac:dyDescent="0.25">
      <c r="A18" s="623">
        <v>12.2</v>
      </c>
      <c r="B18" s="682" t="s">
        <v>513</v>
      </c>
      <c r="C18" s="682" t="s">
        <v>1854</v>
      </c>
      <c r="D18" s="682" t="s">
        <v>1855</v>
      </c>
      <c r="E18" s="683" t="s">
        <v>1856</v>
      </c>
      <c r="F18" s="683" t="s">
        <v>2666</v>
      </c>
      <c r="G18" s="434"/>
      <c r="H18" s="434"/>
      <c r="I18" s="434"/>
      <c r="J18" s="434"/>
      <c r="K18" s="435"/>
      <c r="L18" s="435"/>
    </row>
    <row r="19" spans="1:12" ht="12" x14ac:dyDescent="0.25">
      <c r="A19" s="174" t="s">
        <v>1865</v>
      </c>
      <c r="B19" s="404"/>
      <c r="C19" s="404"/>
      <c r="D19" s="404"/>
      <c r="E19" s="173"/>
      <c r="F19" s="681" t="s">
        <v>1866</v>
      </c>
      <c r="G19" s="174" t="s">
        <v>1860</v>
      </c>
      <c r="H19" s="174"/>
      <c r="I19" s="174"/>
      <c r="J19" s="174"/>
      <c r="K19" s="145"/>
      <c r="L19" s="145"/>
    </row>
    <row r="20" spans="1:12" ht="12" x14ac:dyDescent="0.25">
      <c r="A20" s="143" t="s">
        <v>1867</v>
      </c>
      <c r="B20" s="151"/>
      <c r="C20" s="151"/>
      <c r="D20" s="151"/>
      <c r="E20" s="148"/>
      <c r="F20" s="313" t="s">
        <v>1868</v>
      </c>
      <c r="G20" s="143" t="s">
        <v>1860</v>
      </c>
      <c r="H20" s="143"/>
      <c r="I20" s="143"/>
      <c r="J20" s="143"/>
      <c r="K20" s="145"/>
      <c r="L20" s="145"/>
    </row>
    <row r="21" spans="1:12" ht="12" x14ac:dyDescent="0.25">
      <c r="A21" s="143" t="s">
        <v>1869</v>
      </c>
      <c r="B21" s="151"/>
      <c r="C21" s="151"/>
      <c r="D21" s="151"/>
      <c r="E21" s="148"/>
      <c r="F21" s="313" t="s">
        <v>1870</v>
      </c>
      <c r="G21" s="143" t="s">
        <v>1860</v>
      </c>
      <c r="H21" s="143"/>
      <c r="I21" s="143"/>
      <c r="J21" s="143"/>
      <c r="K21" s="145"/>
      <c r="L21" s="145"/>
    </row>
    <row r="22" spans="1:12" ht="409.5" x14ac:dyDescent="0.25">
      <c r="A22" s="419" t="s">
        <v>1871</v>
      </c>
      <c r="B22" s="420" t="s">
        <v>513</v>
      </c>
      <c r="C22" s="420" t="s">
        <v>1854</v>
      </c>
      <c r="D22" s="420" t="s">
        <v>1855</v>
      </c>
      <c r="E22" s="423" t="s">
        <v>1872</v>
      </c>
      <c r="F22" s="679" t="s">
        <v>2667</v>
      </c>
      <c r="G22" s="429" t="s">
        <v>1860</v>
      </c>
      <c r="H22" s="429">
        <v>1</v>
      </c>
      <c r="I22" s="429">
        <v>36388</v>
      </c>
      <c r="J22" s="429">
        <f>H22*I22</f>
        <v>36388</v>
      </c>
      <c r="K22" s="435"/>
      <c r="L22" s="435">
        <f>K22*I22</f>
        <v>0</v>
      </c>
    </row>
    <row r="23" spans="1:12" ht="409.5" x14ac:dyDescent="0.25">
      <c r="A23" s="684" t="s">
        <v>1873</v>
      </c>
      <c r="B23" s="685" t="s">
        <v>513</v>
      </c>
      <c r="C23" s="685" t="s">
        <v>1854</v>
      </c>
      <c r="D23" s="685" t="s">
        <v>1855</v>
      </c>
      <c r="E23" s="686" t="s">
        <v>1872</v>
      </c>
      <c r="F23" s="687" t="s">
        <v>2668</v>
      </c>
      <c r="G23" s="551" t="s">
        <v>1860</v>
      </c>
      <c r="H23" s="551">
        <v>1</v>
      </c>
      <c r="I23" s="551">
        <v>36388</v>
      </c>
      <c r="J23" s="551">
        <f>H23*I23</f>
        <v>36388</v>
      </c>
      <c r="K23" s="578">
        <f>'MB DOOR'!G4</f>
        <v>1</v>
      </c>
      <c r="L23" s="838">
        <f>K23*I23</f>
        <v>36388</v>
      </c>
    </row>
    <row r="24" spans="1:12" ht="357" x14ac:dyDescent="0.25">
      <c r="A24" s="623" t="s">
        <v>1874</v>
      </c>
      <c r="B24" s="682" t="s">
        <v>513</v>
      </c>
      <c r="C24" s="682" t="s">
        <v>1854</v>
      </c>
      <c r="D24" s="682" t="s">
        <v>1855</v>
      </c>
      <c r="E24" s="683" t="s">
        <v>1875</v>
      </c>
      <c r="F24" s="688" t="s">
        <v>2669</v>
      </c>
      <c r="G24" s="434" t="s">
        <v>1860</v>
      </c>
      <c r="H24" s="434">
        <v>1</v>
      </c>
      <c r="I24" s="434">
        <v>43000</v>
      </c>
      <c r="J24" s="551">
        <f>H24*I24</f>
        <v>43000</v>
      </c>
      <c r="K24" s="434">
        <f>'MB DOOR'!G8</f>
        <v>1</v>
      </c>
      <c r="L24" s="838">
        <f>K24*I24</f>
        <v>43000</v>
      </c>
    </row>
    <row r="25" spans="1:12" ht="192" x14ac:dyDescent="0.25">
      <c r="A25" s="174">
        <v>12.3</v>
      </c>
      <c r="B25" s="404" t="s">
        <v>513</v>
      </c>
      <c r="C25" s="404" t="s">
        <v>1854</v>
      </c>
      <c r="D25" s="404" t="s">
        <v>1876</v>
      </c>
      <c r="E25" s="179" t="s">
        <v>1877</v>
      </c>
      <c r="F25" s="186" t="s">
        <v>1878</v>
      </c>
      <c r="G25" s="174"/>
      <c r="H25" s="174"/>
      <c r="I25" s="174"/>
      <c r="J25" s="174"/>
      <c r="K25" s="145"/>
      <c r="L25" s="145"/>
    </row>
    <row r="26" spans="1:12" ht="12" x14ac:dyDescent="0.25">
      <c r="A26" s="143" t="s">
        <v>1879</v>
      </c>
      <c r="B26" s="151"/>
      <c r="C26" s="151"/>
      <c r="D26" s="151"/>
      <c r="E26" s="287"/>
      <c r="F26" s="148" t="s">
        <v>1880</v>
      </c>
      <c r="G26" s="143" t="s">
        <v>1860</v>
      </c>
      <c r="H26" s="143"/>
      <c r="I26" s="143"/>
      <c r="J26" s="143"/>
      <c r="K26" s="145"/>
      <c r="L26" s="145"/>
    </row>
    <row r="27" spans="1:12" ht="12" x14ac:dyDescent="0.25">
      <c r="A27" s="143" t="s">
        <v>1881</v>
      </c>
      <c r="B27" s="151"/>
      <c r="C27" s="151"/>
      <c r="D27" s="151"/>
      <c r="E27" s="148"/>
      <c r="F27" s="148" t="s">
        <v>1882</v>
      </c>
      <c r="G27" s="143" t="s">
        <v>1860</v>
      </c>
      <c r="H27" s="143"/>
      <c r="I27" s="143"/>
      <c r="J27" s="143"/>
      <c r="K27" s="145"/>
      <c r="L27" s="145"/>
    </row>
    <row r="28" spans="1:12" ht="12" x14ac:dyDescent="0.25">
      <c r="A28" s="143" t="s">
        <v>1883</v>
      </c>
      <c r="B28" s="151"/>
      <c r="C28" s="151"/>
      <c r="D28" s="151"/>
      <c r="E28" s="148"/>
      <c r="F28" s="148" t="s">
        <v>1884</v>
      </c>
      <c r="G28" s="143" t="s">
        <v>1860</v>
      </c>
      <c r="H28" s="143"/>
      <c r="I28" s="143"/>
      <c r="J28" s="143"/>
      <c r="K28" s="145"/>
      <c r="L28" s="145"/>
    </row>
    <row r="29" spans="1:12" ht="12" x14ac:dyDescent="0.25">
      <c r="A29" s="143" t="s">
        <v>1885</v>
      </c>
      <c r="B29" s="151"/>
      <c r="C29" s="151"/>
      <c r="D29" s="151"/>
      <c r="E29" s="148"/>
      <c r="F29" s="148" t="s">
        <v>1886</v>
      </c>
      <c r="G29" s="143" t="s">
        <v>1860</v>
      </c>
      <c r="H29" s="143"/>
      <c r="I29" s="143"/>
      <c r="J29" s="143"/>
      <c r="K29" s="145"/>
      <c r="L29" s="145"/>
    </row>
    <row r="30" spans="1:12" ht="48" x14ac:dyDescent="0.25">
      <c r="A30" s="284">
        <v>12.4</v>
      </c>
      <c r="B30" s="151" t="s">
        <v>513</v>
      </c>
      <c r="C30" s="151" t="s">
        <v>1854</v>
      </c>
      <c r="D30" s="151" t="s">
        <v>1887</v>
      </c>
      <c r="E30" s="152" t="s">
        <v>1888</v>
      </c>
      <c r="F30" s="152" t="s">
        <v>1889</v>
      </c>
      <c r="G30" s="143" t="s">
        <v>530</v>
      </c>
      <c r="H30" s="143"/>
      <c r="I30" s="143"/>
      <c r="J30" s="143"/>
      <c r="K30" s="145"/>
      <c r="L30" s="145"/>
    </row>
    <row r="31" spans="1:12" ht="60" x14ac:dyDescent="0.25">
      <c r="A31" s="284">
        <v>12.5</v>
      </c>
      <c r="B31" s="151" t="s">
        <v>513</v>
      </c>
      <c r="C31" s="151" t="s">
        <v>1854</v>
      </c>
      <c r="D31" s="151" t="s">
        <v>1887</v>
      </c>
      <c r="E31" s="152" t="s">
        <v>1890</v>
      </c>
      <c r="F31" s="148" t="s">
        <v>1891</v>
      </c>
      <c r="G31" s="143" t="s">
        <v>530</v>
      </c>
      <c r="H31" s="143"/>
      <c r="I31" s="143"/>
      <c r="J31" s="143"/>
      <c r="K31" s="145"/>
      <c r="L31" s="145"/>
    </row>
    <row r="32" spans="1:12" ht="36" x14ac:dyDescent="0.25">
      <c r="A32" s="284">
        <v>12.6</v>
      </c>
      <c r="B32" s="151" t="s">
        <v>513</v>
      </c>
      <c r="C32" s="151" t="s">
        <v>1854</v>
      </c>
      <c r="D32" s="151" t="s">
        <v>1892</v>
      </c>
      <c r="E32" s="148" t="s">
        <v>1893</v>
      </c>
      <c r="F32" s="304" t="s">
        <v>1894</v>
      </c>
      <c r="G32" s="143" t="s">
        <v>530</v>
      </c>
      <c r="H32" s="143"/>
      <c r="I32" s="143"/>
      <c r="J32" s="143"/>
      <c r="K32" s="145"/>
      <c r="L32" s="145"/>
    </row>
    <row r="33" spans="1:12" ht="48" x14ac:dyDescent="0.25">
      <c r="A33" s="284">
        <v>12.7</v>
      </c>
      <c r="B33" s="151" t="s">
        <v>513</v>
      </c>
      <c r="C33" s="151" t="s">
        <v>1854</v>
      </c>
      <c r="D33" s="148" t="s">
        <v>1895</v>
      </c>
      <c r="E33" s="148" t="s">
        <v>1896</v>
      </c>
      <c r="F33" s="304" t="s">
        <v>1897</v>
      </c>
      <c r="G33" s="143" t="s">
        <v>530</v>
      </c>
      <c r="H33" s="143"/>
      <c r="I33" s="143"/>
      <c r="J33" s="143"/>
      <c r="K33" s="145"/>
      <c r="L33" s="145"/>
    </row>
    <row r="34" spans="1:12" ht="72" x14ac:dyDescent="0.25">
      <c r="A34" s="284">
        <v>12.8</v>
      </c>
      <c r="B34" s="151" t="s">
        <v>513</v>
      </c>
      <c r="C34" s="151" t="s">
        <v>1898</v>
      </c>
      <c r="D34" s="151" t="s">
        <v>1899</v>
      </c>
      <c r="E34" s="148" t="s">
        <v>353</v>
      </c>
      <c r="F34" s="148" t="s">
        <v>1900</v>
      </c>
      <c r="G34" s="143"/>
      <c r="H34" s="143"/>
      <c r="I34" s="143"/>
      <c r="J34" s="143"/>
      <c r="K34" s="145"/>
      <c r="L34" s="145"/>
    </row>
    <row r="35" spans="1:12" ht="12" x14ac:dyDescent="0.25">
      <c r="A35" s="143" t="s">
        <v>1901</v>
      </c>
      <c r="B35" s="151"/>
      <c r="C35" s="151"/>
      <c r="D35" s="151"/>
      <c r="E35" s="148"/>
      <c r="F35" s="148" t="s">
        <v>1902</v>
      </c>
      <c r="G35" s="143" t="s">
        <v>1860</v>
      </c>
      <c r="H35" s="143"/>
      <c r="I35" s="143"/>
      <c r="J35" s="143"/>
      <c r="K35" s="145"/>
      <c r="L35" s="145"/>
    </row>
    <row r="36" spans="1:12" ht="12" x14ac:dyDescent="0.25">
      <c r="A36" s="143" t="s">
        <v>1903</v>
      </c>
      <c r="B36" s="151"/>
      <c r="C36" s="151"/>
      <c r="D36" s="151"/>
      <c r="E36" s="148"/>
      <c r="F36" s="313" t="s">
        <v>1904</v>
      </c>
      <c r="G36" s="143" t="s">
        <v>1860</v>
      </c>
      <c r="H36" s="143"/>
      <c r="I36" s="143"/>
      <c r="J36" s="143"/>
      <c r="K36" s="145"/>
      <c r="L36" s="145"/>
    </row>
    <row r="37" spans="1:12" s="153" customFormat="1" ht="132" x14ac:dyDescent="0.25">
      <c r="A37" s="317">
        <v>12.9</v>
      </c>
      <c r="B37" s="318" t="s">
        <v>1228</v>
      </c>
      <c r="C37" s="318" t="s">
        <v>1905</v>
      </c>
      <c r="D37" s="318" t="s">
        <v>1906</v>
      </c>
      <c r="E37" s="319" t="s">
        <v>1907</v>
      </c>
      <c r="F37" s="320" t="s">
        <v>1908</v>
      </c>
      <c r="G37" s="321" t="s">
        <v>1801</v>
      </c>
      <c r="H37" s="321"/>
      <c r="I37" s="321"/>
      <c r="J37" s="321"/>
    </row>
    <row r="38" spans="1:12" s="153" customFormat="1" ht="72" x14ac:dyDescent="0.25">
      <c r="A38" s="293">
        <v>12.1</v>
      </c>
      <c r="B38" s="151" t="s">
        <v>513</v>
      </c>
      <c r="C38" s="285" t="s">
        <v>1905</v>
      </c>
      <c r="D38" s="151" t="s">
        <v>1909</v>
      </c>
      <c r="E38" s="286" t="s">
        <v>1910</v>
      </c>
      <c r="F38" s="308" t="s">
        <v>1911</v>
      </c>
      <c r="G38" s="143" t="s">
        <v>530</v>
      </c>
      <c r="H38" s="143"/>
      <c r="I38" s="284"/>
      <c r="J38" s="284"/>
    </row>
    <row r="39" spans="1:12" s="153" customFormat="1" ht="72" x14ac:dyDescent="0.25">
      <c r="A39" s="143">
        <v>12.11</v>
      </c>
      <c r="B39" s="151" t="s">
        <v>1228</v>
      </c>
      <c r="C39" s="151" t="s">
        <v>1912</v>
      </c>
      <c r="D39" s="151" t="s">
        <v>1913</v>
      </c>
      <c r="E39" s="286" t="s">
        <v>1914</v>
      </c>
      <c r="F39" s="308" t="s">
        <v>1915</v>
      </c>
      <c r="G39" s="143" t="s">
        <v>1916</v>
      </c>
      <c r="H39" s="143"/>
      <c r="I39" s="143"/>
      <c r="J39" s="143"/>
    </row>
    <row r="40" spans="1:12" ht="84" x14ac:dyDescent="0.25">
      <c r="A40" s="293">
        <v>12.12</v>
      </c>
      <c r="B40" s="151" t="s">
        <v>513</v>
      </c>
      <c r="C40" s="285" t="s">
        <v>1905</v>
      </c>
      <c r="D40" s="285" t="s">
        <v>1905</v>
      </c>
      <c r="E40" s="148" t="s">
        <v>382</v>
      </c>
      <c r="F40" s="154" t="s">
        <v>1917</v>
      </c>
      <c r="G40" s="143" t="s">
        <v>530</v>
      </c>
      <c r="H40" s="143"/>
      <c r="I40" s="143"/>
      <c r="J40" s="143"/>
      <c r="K40" s="145"/>
      <c r="L40" s="145"/>
    </row>
    <row r="41" spans="1:12" ht="227.25" customHeight="1" x14ac:dyDescent="0.25">
      <c r="A41" s="293">
        <v>12.13</v>
      </c>
      <c r="B41" s="151" t="s">
        <v>513</v>
      </c>
      <c r="C41" s="151" t="s">
        <v>1918</v>
      </c>
      <c r="D41" s="151" t="s">
        <v>1919</v>
      </c>
      <c r="E41" s="148" t="s">
        <v>1920</v>
      </c>
      <c r="F41" s="148" t="s">
        <v>1921</v>
      </c>
      <c r="G41" s="143"/>
      <c r="H41" s="143"/>
      <c r="I41" s="143"/>
      <c r="J41" s="143"/>
      <c r="K41" s="145"/>
      <c r="L41" s="145"/>
    </row>
    <row r="42" spans="1:12" ht="12" x14ac:dyDescent="0.25">
      <c r="A42" s="143" t="s">
        <v>1922</v>
      </c>
      <c r="B42" s="151"/>
      <c r="C42" s="151"/>
      <c r="D42" s="151"/>
      <c r="E42" s="148"/>
      <c r="F42" s="313" t="s">
        <v>1923</v>
      </c>
      <c r="G42" s="143" t="s">
        <v>1860</v>
      </c>
      <c r="H42" s="143"/>
      <c r="I42" s="143"/>
      <c r="J42" s="143"/>
      <c r="K42" s="145"/>
      <c r="L42" s="145"/>
    </row>
    <row r="43" spans="1:12" ht="12" x14ac:dyDescent="0.25">
      <c r="A43" s="143" t="s">
        <v>1924</v>
      </c>
      <c r="B43" s="151"/>
      <c r="C43" s="151"/>
      <c r="D43" s="151"/>
      <c r="E43" s="148"/>
      <c r="F43" s="313" t="s">
        <v>1925</v>
      </c>
      <c r="G43" s="143" t="s">
        <v>1860</v>
      </c>
      <c r="H43" s="143"/>
      <c r="I43" s="143"/>
      <c r="J43" s="143"/>
      <c r="K43" s="145"/>
      <c r="L43" s="145"/>
    </row>
    <row r="44" spans="1:12" ht="12" x14ac:dyDescent="0.25">
      <c r="A44" s="143" t="s">
        <v>1926</v>
      </c>
      <c r="B44" s="151"/>
      <c r="C44" s="151"/>
      <c r="D44" s="151"/>
      <c r="E44" s="148"/>
      <c r="F44" s="313" t="s">
        <v>1927</v>
      </c>
      <c r="G44" s="143" t="s">
        <v>1860</v>
      </c>
      <c r="H44" s="143"/>
      <c r="I44" s="143"/>
      <c r="J44" s="143"/>
      <c r="K44" s="145"/>
      <c r="L44" s="145"/>
    </row>
    <row r="45" spans="1:12" ht="364.5" customHeight="1" x14ac:dyDescent="0.25">
      <c r="A45" s="297">
        <v>12.14</v>
      </c>
      <c r="B45" s="151" t="s">
        <v>513</v>
      </c>
      <c r="C45" s="151" t="s">
        <v>1918</v>
      </c>
      <c r="D45" s="148" t="s">
        <v>383</v>
      </c>
      <c r="E45" s="148" t="s">
        <v>1928</v>
      </c>
      <c r="F45" s="148" t="s">
        <v>1929</v>
      </c>
      <c r="G45" s="143" t="s">
        <v>530</v>
      </c>
      <c r="H45" s="143"/>
      <c r="I45" s="143"/>
      <c r="J45" s="143"/>
      <c r="K45" s="145"/>
      <c r="L45" s="145"/>
    </row>
    <row r="46" spans="1:12" s="153" customFormat="1" ht="124.5" customHeight="1" x14ac:dyDescent="0.25">
      <c r="A46" s="284">
        <v>12.15</v>
      </c>
      <c r="B46" s="151" t="s">
        <v>513</v>
      </c>
      <c r="C46" s="151" t="s">
        <v>1930</v>
      </c>
      <c r="D46" s="151" t="s">
        <v>1930</v>
      </c>
      <c r="E46" s="286" t="s">
        <v>384</v>
      </c>
      <c r="F46" s="322" t="s">
        <v>1931</v>
      </c>
      <c r="G46" s="143" t="s">
        <v>530</v>
      </c>
      <c r="H46" s="143"/>
      <c r="I46" s="284"/>
      <c r="J46" s="284"/>
    </row>
    <row r="47" spans="1:12" ht="77.25" customHeight="1" x14ac:dyDescent="0.25">
      <c r="A47" s="297">
        <v>12.16</v>
      </c>
      <c r="B47" s="151" t="s">
        <v>513</v>
      </c>
      <c r="C47" s="151" t="s">
        <v>355</v>
      </c>
      <c r="D47" s="151" t="s">
        <v>355</v>
      </c>
      <c r="E47" s="148" t="s">
        <v>1932</v>
      </c>
      <c r="F47" s="323" t="s">
        <v>1933</v>
      </c>
      <c r="G47" s="143" t="s">
        <v>530</v>
      </c>
      <c r="H47" s="143"/>
      <c r="I47" s="143"/>
      <c r="J47" s="143"/>
      <c r="K47" s="145"/>
      <c r="L47" s="145"/>
    </row>
    <row r="48" spans="1:12" ht="36" x14ac:dyDescent="0.25">
      <c r="A48" s="284">
        <v>12.17</v>
      </c>
      <c r="B48" s="151" t="s">
        <v>513</v>
      </c>
      <c r="C48" s="151" t="s">
        <v>355</v>
      </c>
      <c r="D48" s="151" t="s">
        <v>355</v>
      </c>
      <c r="E48" s="148" t="s">
        <v>1934</v>
      </c>
      <c r="F48" s="304" t="s">
        <v>1935</v>
      </c>
      <c r="G48" s="143" t="s">
        <v>530</v>
      </c>
      <c r="H48" s="143"/>
      <c r="I48" s="143"/>
      <c r="J48" s="143"/>
      <c r="K48" s="145"/>
      <c r="L48" s="145"/>
    </row>
    <row r="49" spans="1:12" ht="36" x14ac:dyDescent="0.25">
      <c r="A49" s="297">
        <v>12.18</v>
      </c>
      <c r="B49" s="151" t="s">
        <v>513</v>
      </c>
      <c r="C49" s="151" t="s">
        <v>355</v>
      </c>
      <c r="D49" s="151" t="s">
        <v>1936</v>
      </c>
      <c r="E49" s="148" t="s">
        <v>1937</v>
      </c>
      <c r="F49" s="304" t="s">
        <v>1938</v>
      </c>
      <c r="G49" s="143" t="s">
        <v>1939</v>
      </c>
      <c r="H49" s="143"/>
      <c r="I49" s="143"/>
      <c r="J49" s="143"/>
      <c r="K49" s="145"/>
      <c r="L49" s="145"/>
    </row>
    <row r="50" spans="1:12" ht="118.5" customHeight="1" x14ac:dyDescent="0.25">
      <c r="A50" s="284">
        <v>12.19</v>
      </c>
      <c r="B50" s="151" t="s">
        <v>513</v>
      </c>
      <c r="C50" s="151" t="s">
        <v>1940</v>
      </c>
      <c r="D50" s="151" t="s">
        <v>1940</v>
      </c>
      <c r="E50" s="148" t="s">
        <v>1941</v>
      </c>
      <c r="F50" s="152" t="s">
        <v>1942</v>
      </c>
      <c r="G50" s="143" t="s">
        <v>530</v>
      </c>
      <c r="H50" s="143"/>
      <c r="I50" s="143"/>
      <c r="J50" s="143"/>
      <c r="K50" s="145"/>
      <c r="L50" s="145"/>
    </row>
    <row r="51" spans="1:12" s="153" customFormat="1" ht="48" x14ac:dyDescent="0.25">
      <c r="A51" s="297">
        <v>12.2</v>
      </c>
      <c r="B51" s="151" t="s">
        <v>1228</v>
      </c>
      <c r="C51" s="151" t="s">
        <v>1943</v>
      </c>
      <c r="D51" s="151" t="s">
        <v>1936</v>
      </c>
      <c r="E51" s="322" t="s">
        <v>360</v>
      </c>
      <c r="F51" s="322" t="s">
        <v>1944</v>
      </c>
      <c r="G51" s="143" t="s">
        <v>1939</v>
      </c>
      <c r="H51" s="143"/>
      <c r="I51" s="284"/>
      <c r="J51" s="284"/>
    </row>
    <row r="52" spans="1:12" s="153" customFormat="1" ht="36" x14ac:dyDescent="0.25">
      <c r="A52" s="284">
        <v>12.21</v>
      </c>
      <c r="B52" s="151" t="s">
        <v>1228</v>
      </c>
      <c r="C52" s="151" t="s">
        <v>1943</v>
      </c>
      <c r="D52" s="151" t="s">
        <v>1936</v>
      </c>
      <c r="E52" s="322" t="s">
        <v>1945</v>
      </c>
      <c r="F52" s="322" t="s">
        <v>1946</v>
      </c>
      <c r="G52" s="143" t="s">
        <v>945</v>
      </c>
      <c r="H52" s="143"/>
      <c r="I52" s="284"/>
      <c r="J52" s="284"/>
    </row>
    <row r="53" spans="1:12" s="153" customFormat="1" ht="36" x14ac:dyDescent="0.25">
      <c r="A53" s="297">
        <v>12.22</v>
      </c>
      <c r="B53" s="151" t="s">
        <v>1228</v>
      </c>
      <c r="C53" s="151" t="s">
        <v>1943</v>
      </c>
      <c r="D53" s="151" t="s">
        <v>1936</v>
      </c>
      <c r="E53" s="322" t="s">
        <v>369</v>
      </c>
      <c r="F53" s="322" t="s">
        <v>1947</v>
      </c>
      <c r="G53" s="143" t="s">
        <v>945</v>
      </c>
      <c r="H53" s="143"/>
      <c r="I53" s="284"/>
      <c r="J53" s="284"/>
    </row>
    <row r="54" spans="1:12" s="153" customFormat="1" ht="48" x14ac:dyDescent="0.25">
      <c r="A54" s="284">
        <v>12.23</v>
      </c>
      <c r="B54" s="151" t="s">
        <v>1228</v>
      </c>
      <c r="C54" s="151" t="s">
        <v>1943</v>
      </c>
      <c r="D54" s="151" t="s">
        <v>1936</v>
      </c>
      <c r="E54" s="322" t="s">
        <v>372</v>
      </c>
      <c r="F54" s="322" t="s">
        <v>1948</v>
      </c>
      <c r="G54" s="143" t="s">
        <v>945</v>
      </c>
      <c r="H54" s="143"/>
      <c r="I54" s="284"/>
      <c r="J54" s="284"/>
    </row>
    <row r="55" spans="1:12" s="153" customFormat="1" ht="36" x14ac:dyDescent="0.25">
      <c r="A55" s="297">
        <v>12.24</v>
      </c>
      <c r="B55" s="151" t="s">
        <v>1228</v>
      </c>
      <c r="C55" s="151" t="s">
        <v>1943</v>
      </c>
      <c r="D55" s="151" t="s">
        <v>1936</v>
      </c>
      <c r="E55" s="322" t="s">
        <v>388</v>
      </c>
      <c r="F55" s="322" t="s">
        <v>1949</v>
      </c>
      <c r="G55" s="143" t="s">
        <v>945</v>
      </c>
      <c r="H55" s="143"/>
      <c r="I55" s="284"/>
      <c r="J55" s="284"/>
    </row>
    <row r="56" spans="1:12" s="153" customFormat="1" ht="43.5" customHeight="1" x14ac:dyDescent="0.25">
      <c r="A56" s="284">
        <v>12.25</v>
      </c>
      <c r="B56" s="151" t="s">
        <v>1228</v>
      </c>
      <c r="C56" s="151" t="s">
        <v>1943</v>
      </c>
      <c r="D56" s="151" t="s">
        <v>1936</v>
      </c>
      <c r="E56" s="322" t="s">
        <v>1950</v>
      </c>
      <c r="F56" s="322" t="s">
        <v>1951</v>
      </c>
      <c r="G56" s="143" t="s">
        <v>945</v>
      </c>
      <c r="H56" s="143"/>
      <c r="I56" s="284"/>
      <c r="J56" s="284"/>
    </row>
    <row r="57" spans="1:12" s="153" customFormat="1" ht="36" x14ac:dyDescent="0.25">
      <c r="A57" s="297">
        <v>12.26</v>
      </c>
      <c r="B57" s="151" t="s">
        <v>1228</v>
      </c>
      <c r="C57" s="151" t="s">
        <v>1943</v>
      </c>
      <c r="D57" s="151" t="s">
        <v>1936</v>
      </c>
      <c r="E57" s="287" t="s">
        <v>1952</v>
      </c>
      <c r="F57" s="308" t="s">
        <v>1953</v>
      </c>
      <c r="G57" s="284" t="s">
        <v>1801</v>
      </c>
      <c r="H57" s="284"/>
      <c r="I57" s="284"/>
      <c r="J57" s="284"/>
    </row>
    <row r="58" spans="1:12" s="153" customFormat="1" ht="36" x14ac:dyDescent="0.25">
      <c r="A58" s="284">
        <v>12.27</v>
      </c>
      <c r="B58" s="151" t="s">
        <v>1228</v>
      </c>
      <c r="C58" s="151" t="s">
        <v>1943</v>
      </c>
      <c r="D58" s="151" t="s">
        <v>1943</v>
      </c>
      <c r="E58" s="322" t="s">
        <v>1954</v>
      </c>
      <c r="F58" s="308" t="s">
        <v>1955</v>
      </c>
      <c r="G58" s="284" t="s">
        <v>1801</v>
      </c>
      <c r="H58" s="284"/>
      <c r="I58" s="284"/>
      <c r="J58" s="284"/>
    </row>
    <row r="59" spans="1:12" ht="24" x14ac:dyDescent="0.25">
      <c r="A59" s="297">
        <v>12.28</v>
      </c>
      <c r="B59" s="151" t="s">
        <v>513</v>
      </c>
      <c r="C59" s="151" t="s">
        <v>1956</v>
      </c>
      <c r="D59" s="151" t="s">
        <v>1956</v>
      </c>
      <c r="E59" s="152" t="s">
        <v>1957</v>
      </c>
      <c r="F59" s="152" t="s">
        <v>1958</v>
      </c>
      <c r="G59" s="143" t="s">
        <v>530</v>
      </c>
      <c r="H59" s="259"/>
      <c r="I59" s="143"/>
      <c r="J59" s="143"/>
      <c r="K59" s="145"/>
      <c r="L59" s="145"/>
    </row>
    <row r="60" spans="1:12" ht="60" x14ac:dyDescent="0.25">
      <c r="A60" s="284">
        <v>12.29</v>
      </c>
      <c r="B60" s="151" t="s">
        <v>513</v>
      </c>
      <c r="C60" s="151" t="s">
        <v>1959</v>
      </c>
      <c r="D60" s="151" t="s">
        <v>1960</v>
      </c>
      <c r="E60" s="152" t="s">
        <v>1961</v>
      </c>
      <c r="F60" s="324" t="s">
        <v>1962</v>
      </c>
      <c r="G60" s="155" t="s">
        <v>1584</v>
      </c>
      <c r="H60" s="260"/>
      <c r="I60" s="143"/>
      <c r="J60" s="143"/>
      <c r="K60" s="145"/>
      <c r="L60" s="145"/>
    </row>
    <row r="61" spans="1:12" ht="313.5" customHeight="1" x14ac:dyDescent="0.25">
      <c r="A61" s="297">
        <v>12.3</v>
      </c>
      <c r="B61" s="151" t="s">
        <v>513</v>
      </c>
      <c r="C61" s="151" t="s">
        <v>1963</v>
      </c>
      <c r="D61" s="151" t="s">
        <v>1963</v>
      </c>
      <c r="E61" s="152" t="s">
        <v>349</v>
      </c>
      <c r="F61" s="154" t="s">
        <v>1964</v>
      </c>
      <c r="G61" s="155" t="s">
        <v>1584</v>
      </c>
      <c r="H61" s="260"/>
      <c r="I61" s="143"/>
      <c r="J61" s="143"/>
      <c r="K61" s="145"/>
      <c r="L61" s="145"/>
    </row>
    <row r="62" spans="1:12" ht="40.5" customHeight="1" x14ac:dyDescent="0.25">
      <c r="A62" s="284">
        <v>12.31</v>
      </c>
      <c r="B62" s="151" t="s">
        <v>1228</v>
      </c>
      <c r="C62" s="151" t="s">
        <v>1965</v>
      </c>
      <c r="D62" s="151" t="s">
        <v>1965</v>
      </c>
      <c r="E62" s="148" t="s">
        <v>1966</v>
      </c>
      <c r="F62" s="304" t="s">
        <v>1967</v>
      </c>
      <c r="G62" s="284" t="s">
        <v>1968</v>
      </c>
      <c r="H62" s="284"/>
      <c r="I62" s="143"/>
      <c r="J62" s="143"/>
      <c r="K62" s="145"/>
      <c r="L62" s="145"/>
    </row>
    <row r="63" spans="1:12" ht="39" customHeight="1" x14ac:dyDescent="0.25">
      <c r="A63" s="297">
        <v>12.32</v>
      </c>
      <c r="B63" s="151" t="s">
        <v>1228</v>
      </c>
      <c r="C63" s="151" t="s">
        <v>1965</v>
      </c>
      <c r="D63" s="151" t="s">
        <v>1965</v>
      </c>
      <c r="E63" s="148" t="s">
        <v>1969</v>
      </c>
      <c r="F63" s="304" t="s">
        <v>1970</v>
      </c>
      <c r="G63" s="284" t="s">
        <v>1968</v>
      </c>
      <c r="H63" s="284"/>
      <c r="I63" s="143"/>
      <c r="J63" s="143"/>
      <c r="K63" s="145"/>
      <c r="L63" s="145"/>
    </row>
    <row r="64" spans="1:12" ht="12" x14ac:dyDescent="0.25">
      <c r="A64" s="325">
        <v>13</v>
      </c>
      <c r="B64" s="150"/>
      <c r="C64" s="150"/>
      <c r="D64" s="150"/>
      <c r="E64" s="150"/>
      <c r="F64" s="150" t="s">
        <v>1971</v>
      </c>
      <c r="G64" s="150"/>
      <c r="H64" s="150"/>
      <c r="I64" s="143"/>
      <c r="J64" s="143"/>
      <c r="K64" s="145"/>
      <c r="L64" s="145"/>
    </row>
    <row r="65" spans="1:12" ht="48" x14ac:dyDescent="0.25">
      <c r="A65" s="326">
        <v>13.1</v>
      </c>
      <c r="B65" s="151" t="s">
        <v>1228</v>
      </c>
      <c r="C65" s="151" t="s">
        <v>1972</v>
      </c>
      <c r="D65" s="151" t="s">
        <v>1972</v>
      </c>
      <c r="E65" s="152" t="s">
        <v>1973</v>
      </c>
      <c r="F65" s="304" t="s">
        <v>1974</v>
      </c>
      <c r="G65" s="143" t="s">
        <v>641</v>
      </c>
      <c r="H65" s="143"/>
      <c r="I65" s="143"/>
      <c r="J65" s="143"/>
      <c r="K65" s="145"/>
      <c r="L65" s="145"/>
    </row>
    <row r="66" spans="1:12" ht="36" customHeight="1" x14ac:dyDescent="0.25">
      <c r="A66" s="326">
        <v>13.2</v>
      </c>
      <c r="B66" s="151" t="s">
        <v>1228</v>
      </c>
      <c r="C66" s="151" t="s">
        <v>1975</v>
      </c>
      <c r="D66" s="151" t="s">
        <v>1975</v>
      </c>
      <c r="E66" s="148" t="s">
        <v>1976</v>
      </c>
      <c r="F66" s="304" t="s">
        <v>1977</v>
      </c>
      <c r="G66" s="143" t="s">
        <v>641</v>
      </c>
      <c r="H66" s="143"/>
      <c r="I66" s="143"/>
      <c r="J66" s="143"/>
      <c r="K66" s="145"/>
      <c r="L66" s="145"/>
    </row>
    <row r="67" spans="1:12" ht="46.5" customHeight="1" x14ac:dyDescent="0.25">
      <c r="A67" s="326">
        <v>13.3</v>
      </c>
      <c r="B67" s="151" t="s">
        <v>1228</v>
      </c>
      <c r="C67" s="151" t="s">
        <v>1978</v>
      </c>
      <c r="D67" s="151" t="s">
        <v>1979</v>
      </c>
      <c r="E67" s="152" t="s">
        <v>1980</v>
      </c>
      <c r="F67" s="308" t="s">
        <v>1981</v>
      </c>
      <c r="G67" s="143" t="s">
        <v>1447</v>
      </c>
      <c r="H67" s="143"/>
      <c r="I67" s="143"/>
      <c r="J67" s="143"/>
      <c r="K67" s="145"/>
      <c r="L67" s="145"/>
    </row>
    <row r="68" spans="1:12" ht="86.25" customHeight="1" x14ac:dyDescent="0.25">
      <c r="A68" s="326">
        <v>13.4</v>
      </c>
      <c r="B68" s="151" t="s">
        <v>1228</v>
      </c>
      <c r="C68" s="402" t="s">
        <v>1854</v>
      </c>
      <c r="D68" s="402" t="s">
        <v>1936</v>
      </c>
      <c r="E68" s="257" t="s">
        <v>362</v>
      </c>
      <c r="F68" s="691" t="s">
        <v>1982</v>
      </c>
      <c r="G68" s="184" t="s">
        <v>1983</v>
      </c>
      <c r="H68" s="184"/>
      <c r="I68" s="184"/>
      <c r="J68" s="184"/>
      <c r="K68" s="145"/>
      <c r="L68" s="145"/>
    </row>
    <row r="69" spans="1:12" x14ac:dyDescent="0.25">
      <c r="A69" s="689"/>
      <c r="B69" s="690"/>
      <c r="C69" s="692"/>
      <c r="D69" s="692"/>
      <c r="E69" s="692"/>
      <c r="F69" s="416" t="s">
        <v>2395</v>
      </c>
      <c r="G69" s="417"/>
      <c r="H69" s="417"/>
      <c r="I69" s="417">
        <f>SUBTOTAL(9,I22:I68)</f>
        <v>115776</v>
      </c>
      <c r="J69" s="417"/>
      <c r="K69" s="435"/>
      <c r="L69" s="839">
        <f>SUBTOTAL(9,L18:L68)</f>
        <v>79388</v>
      </c>
    </row>
    <row r="70" spans="1:12" x14ac:dyDescent="0.25">
      <c r="A70" s="624" t="s">
        <v>1760</v>
      </c>
      <c r="B70" s="624"/>
      <c r="C70" s="624"/>
      <c r="D70" s="624"/>
      <c r="E70" s="624"/>
      <c r="F70" s="625"/>
    </row>
    <row r="71" spans="1:12" x14ac:dyDescent="0.25">
      <c r="A71" s="626"/>
      <c r="B71" s="626"/>
      <c r="C71" s="626"/>
      <c r="D71" s="626"/>
      <c r="E71" s="626"/>
      <c r="F71" s="625"/>
    </row>
    <row r="72" spans="1:12" x14ac:dyDescent="0.25">
      <c r="A72" s="627">
        <v>1</v>
      </c>
      <c r="B72" s="628" t="s">
        <v>1761</v>
      </c>
      <c r="C72" s="626"/>
      <c r="D72" s="626"/>
      <c r="E72" s="627"/>
      <c r="F72" s="629"/>
    </row>
    <row r="73" spans="1:12" x14ac:dyDescent="0.25">
      <c r="A73" s="627">
        <v>2</v>
      </c>
      <c r="B73" s="629" t="s">
        <v>1762</v>
      </c>
      <c r="C73" s="626"/>
      <c r="D73" s="626"/>
      <c r="E73" s="627"/>
      <c r="F73" s="629"/>
    </row>
    <row r="74" spans="1:12" x14ac:dyDescent="0.25">
      <c r="A74" s="627">
        <v>3</v>
      </c>
      <c r="B74" s="412" t="s">
        <v>1763</v>
      </c>
      <c r="C74" s="626"/>
      <c r="D74" s="626"/>
      <c r="E74" s="627"/>
      <c r="F74" s="629"/>
    </row>
    <row r="75" spans="1:12" x14ac:dyDescent="0.25">
      <c r="A75" s="627">
        <v>4</v>
      </c>
      <c r="B75" s="412" t="s">
        <v>1984</v>
      </c>
      <c r="C75" s="626"/>
      <c r="D75" s="626"/>
      <c r="E75" s="627"/>
      <c r="F75" s="629"/>
    </row>
    <row r="76" spans="1:12" x14ac:dyDescent="0.25">
      <c r="A76" s="627">
        <v>5</v>
      </c>
      <c r="B76" s="629" t="s">
        <v>1764</v>
      </c>
      <c r="C76" s="626"/>
      <c r="D76" s="626"/>
      <c r="E76" s="627"/>
      <c r="F76" s="629"/>
    </row>
    <row r="77" spans="1:12" x14ac:dyDescent="0.25">
      <c r="A77" s="627">
        <v>6</v>
      </c>
      <c r="B77" s="628" t="s">
        <v>1765</v>
      </c>
      <c r="C77" s="626"/>
      <c r="D77" s="626"/>
      <c r="E77" s="627"/>
      <c r="F77" s="628"/>
    </row>
    <row r="78" spans="1:12" x14ac:dyDescent="0.25">
      <c r="A78" s="627">
        <v>7</v>
      </c>
      <c r="B78" s="628" t="s">
        <v>1766</v>
      </c>
      <c r="C78" s="626"/>
      <c r="D78" s="626"/>
      <c r="E78" s="627"/>
      <c r="F78" s="628"/>
    </row>
    <row r="79" spans="1:12" x14ac:dyDescent="0.25">
      <c r="A79" s="627">
        <v>8</v>
      </c>
      <c r="B79" s="628" t="s">
        <v>1767</v>
      </c>
      <c r="C79" s="626"/>
      <c r="D79" s="626"/>
      <c r="E79" s="627"/>
      <c r="F79" s="628"/>
    </row>
    <row r="80" spans="1:12" x14ac:dyDescent="0.35">
      <c r="A80" s="627">
        <v>9</v>
      </c>
      <c r="B80" s="628" t="s">
        <v>1768</v>
      </c>
      <c r="C80" s="626"/>
      <c r="D80" s="626"/>
      <c r="E80" s="626"/>
      <c r="F80" s="630"/>
    </row>
    <row r="81" spans="1:6" x14ac:dyDescent="0.35">
      <c r="A81" s="627">
        <v>10</v>
      </c>
      <c r="B81" s="628" t="s">
        <v>1769</v>
      </c>
      <c r="C81" s="626"/>
      <c r="D81" s="626"/>
      <c r="E81" s="626"/>
      <c r="F81" s="630"/>
    </row>
    <row r="82" spans="1:6" x14ac:dyDescent="0.35">
      <c r="A82" s="627">
        <v>11</v>
      </c>
      <c r="B82" s="628" t="s">
        <v>1770</v>
      </c>
      <c r="C82" s="626"/>
      <c r="D82" s="626"/>
      <c r="E82" s="626"/>
      <c r="F82" s="630"/>
    </row>
    <row r="83" spans="1:6" x14ac:dyDescent="0.35">
      <c r="A83" s="627">
        <v>12</v>
      </c>
      <c r="B83" s="628" t="s">
        <v>1771</v>
      </c>
      <c r="C83" s="626"/>
      <c r="D83" s="626"/>
      <c r="E83" s="626"/>
      <c r="F83" s="630"/>
    </row>
    <row r="84" spans="1:6" x14ac:dyDescent="0.35">
      <c r="A84" s="627">
        <v>13</v>
      </c>
      <c r="B84" s="628" t="s">
        <v>1772</v>
      </c>
      <c r="C84" s="626"/>
      <c r="D84" s="626"/>
      <c r="E84" s="626"/>
      <c r="F84" s="630"/>
    </row>
    <row r="85" spans="1:6" x14ac:dyDescent="0.35">
      <c r="A85" s="627">
        <v>14</v>
      </c>
      <c r="B85" s="628" t="s">
        <v>1773</v>
      </c>
      <c r="C85" s="631"/>
      <c r="D85" s="631"/>
      <c r="E85" s="631"/>
      <c r="F85" s="631"/>
    </row>
    <row r="86" spans="1:6" x14ac:dyDescent="0.35">
      <c r="A86" s="627">
        <v>15</v>
      </c>
      <c r="B86" s="628" t="s">
        <v>1774</v>
      </c>
      <c r="C86" s="626"/>
      <c r="D86" s="626"/>
      <c r="E86" s="626"/>
      <c r="F86" s="630"/>
    </row>
    <row r="87" spans="1:6" x14ac:dyDescent="0.35">
      <c r="A87" s="627">
        <v>16</v>
      </c>
      <c r="B87" s="628" t="s">
        <v>1775</v>
      </c>
      <c r="C87" s="631"/>
      <c r="D87" s="631"/>
      <c r="E87" s="631"/>
      <c r="F87" s="631"/>
    </row>
    <row r="88" spans="1:6" x14ac:dyDescent="0.35">
      <c r="A88" s="627">
        <v>17</v>
      </c>
      <c r="B88" s="628" t="s">
        <v>1776</v>
      </c>
      <c r="C88" s="626"/>
      <c r="D88" s="626"/>
      <c r="E88" s="626"/>
      <c r="F88" s="630"/>
    </row>
  </sheetData>
  <autoFilter ref="A2:J70" xr:uid="{3F6C99D8-98EE-49A1-9361-262A530F4B88}"/>
  <pageMargins left="0.75" right="0.25" top="0.75" bottom="0.75" header="0.3" footer="0.3"/>
  <pageSetup paperSize="9" scale="65" orientation="landscape" r:id="rId1"/>
  <headerFoot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4562-0F06-4FCF-AC64-77163366F151}">
  <sheetPr>
    <tabColor rgb="FF00B050"/>
  </sheetPr>
  <dimension ref="A1:G11"/>
  <sheetViews>
    <sheetView workbookViewId="0">
      <selection sqref="A1:G1"/>
    </sheetView>
  </sheetViews>
  <sheetFormatPr defaultColWidth="8.85546875" defaultRowHeight="12.75" x14ac:dyDescent="0.2"/>
  <cols>
    <col min="1" max="1" width="8.28515625" style="383" customWidth="1"/>
    <col min="2" max="2" width="45.5703125" style="384" customWidth="1"/>
    <col min="3" max="3" width="7.28515625" style="384" customWidth="1"/>
    <col min="4" max="4" width="6.85546875" style="384" customWidth="1"/>
    <col min="5" max="5" width="8.5703125" style="384" customWidth="1"/>
    <col min="6" max="6" width="9.28515625" style="384" bestFit="1" customWidth="1"/>
    <col min="7" max="7" width="14.28515625" style="384" customWidth="1"/>
    <col min="8" max="9" width="14.85546875" style="365" bestFit="1" customWidth="1"/>
    <col min="10" max="16384" width="8.85546875" style="365"/>
  </cols>
  <sheetData>
    <row r="1" spans="1:7" x14ac:dyDescent="0.2">
      <c r="A1" s="1234" t="s">
        <v>2409</v>
      </c>
      <c r="B1" s="1234"/>
      <c r="C1" s="1234"/>
      <c r="D1" s="1234"/>
      <c r="E1" s="1234"/>
      <c r="F1" s="1234"/>
      <c r="G1" s="1234"/>
    </row>
    <row r="2" spans="1:7" x14ac:dyDescent="0.2">
      <c r="A2" s="366" t="s">
        <v>2398</v>
      </c>
      <c r="B2" s="367" t="s">
        <v>2399</v>
      </c>
      <c r="C2" s="366" t="s">
        <v>2400</v>
      </c>
      <c r="D2" s="366" t="s">
        <v>1860</v>
      </c>
      <c r="E2" s="366" t="s">
        <v>2401</v>
      </c>
      <c r="F2" s="366" t="s">
        <v>2402</v>
      </c>
      <c r="G2" s="366" t="s">
        <v>2403</v>
      </c>
    </row>
    <row r="3" spans="1:7" x14ac:dyDescent="0.2">
      <c r="A3" s="367" t="s">
        <v>2404</v>
      </c>
      <c r="B3" s="368" t="s">
        <v>2405</v>
      </c>
      <c r="C3" s="369" t="s">
        <v>2384</v>
      </c>
      <c r="D3" s="370"/>
      <c r="E3" s="370"/>
      <c r="F3" s="370"/>
      <c r="G3" s="371"/>
    </row>
    <row r="4" spans="1:7" ht="24" x14ac:dyDescent="0.2">
      <c r="A4" s="361" t="s">
        <v>1873</v>
      </c>
      <c r="B4" s="586" t="s">
        <v>1872</v>
      </c>
      <c r="C4" s="381" t="s">
        <v>945</v>
      </c>
      <c r="D4" s="372">
        <v>1</v>
      </c>
      <c r="E4" s="372"/>
      <c r="F4" s="372"/>
      <c r="G4" s="372">
        <f>D4</f>
        <v>1</v>
      </c>
    </row>
    <row r="5" spans="1:7" x14ac:dyDescent="0.2">
      <c r="A5" s="361"/>
      <c r="B5" s="586"/>
      <c r="C5" s="381"/>
      <c r="D5" s="372"/>
      <c r="E5" s="372"/>
      <c r="F5" s="372"/>
      <c r="G5" s="372"/>
    </row>
    <row r="6" spans="1:7" x14ac:dyDescent="0.2">
      <c r="A6" s="361"/>
      <c r="B6" s="622" t="s">
        <v>2408</v>
      </c>
      <c r="C6" s="677" t="s">
        <v>945</v>
      </c>
      <c r="D6" s="372"/>
      <c r="E6" s="372"/>
      <c r="F6" s="372"/>
      <c r="G6" s="371">
        <f>G4</f>
        <v>1</v>
      </c>
    </row>
    <row r="7" spans="1:7" x14ac:dyDescent="0.2">
      <c r="A7" s="367"/>
      <c r="B7" s="373"/>
      <c r="C7" s="369"/>
      <c r="D7" s="372"/>
      <c r="E7" s="372"/>
      <c r="F7" s="372"/>
      <c r="G7" s="372"/>
    </row>
    <row r="8" spans="1:7" x14ac:dyDescent="0.2">
      <c r="A8" s="361" t="s">
        <v>1874</v>
      </c>
      <c r="B8" s="586" t="s">
        <v>2548</v>
      </c>
      <c r="C8" s="381" t="s">
        <v>945</v>
      </c>
      <c r="D8" s="372">
        <v>1</v>
      </c>
      <c r="E8" s="372"/>
      <c r="F8" s="372"/>
      <c r="G8" s="372">
        <f>D8</f>
        <v>1</v>
      </c>
    </row>
    <row r="9" spans="1:7" x14ac:dyDescent="0.2">
      <c r="A9" s="361"/>
      <c r="B9" s="586"/>
      <c r="C9" s="381"/>
      <c r="D9" s="372"/>
      <c r="E9" s="372"/>
      <c r="F9" s="372"/>
      <c r="G9" s="372"/>
    </row>
    <row r="10" spans="1:7" x14ac:dyDescent="0.2">
      <c r="A10" s="361"/>
      <c r="B10" s="622" t="s">
        <v>2408</v>
      </c>
      <c r="C10" s="677" t="s">
        <v>945</v>
      </c>
      <c r="D10" s="372"/>
      <c r="E10" s="372"/>
      <c r="F10" s="372"/>
      <c r="G10" s="371">
        <f>SUM(G8:G9)</f>
        <v>1</v>
      </c>
    </row>
    <row r="11" spans="1:7" x14ac:dyDescent="0.2">
      <c r="A11" s="367"/>
      <c r="B11" s="373"/>
      <c r="C11" s="369"/>
      <c r="D11" s="372"/>
      <c r="E11" s="372"/>
      <c r="F11" s="372"/>
      <c r="G11" s="372"/>
    </row>
  </sheetData>
  <protectedRanges>
    <protectedRange sqref="C4:C11" name="D To H ColumN"/>
  </protectedRanges>
  <mergeCells count="1">
    <mergeCell ref="A1:G1"/>
  </mergeCells>
  <pageMargins left="0.7" right="0.7" top="0.75" bottom="0.75" header="0.3" footer="0.3"/>
  <pageSetup scale="90" orientation="portrait" r:id="rId1"/>
  <headerFoot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91D60-E618-4838-BF9C-DDD621D08829}">
  <sheetPr filterMode="1">
    <tabColor rgb="FF00B050"/>
  </sheetPr>
  <dimension ref="A1:L73"/>
  <sheetViews>
    <sheetView view="pageBreakPreview" zoomScale="60" zoomScaleNormal="100" workbookViewId="0">
      <pane xSplit="6" ySplit="2" topLeftCell="G3" activePane="bottomRight" state="frozen"/>
      <selection pane="topRight" activeCell="G1" sqref="G1"/>
      <selection pane="bottomLeft" activeCell="A6" sqref="A6"/>
      <selection pane="bottomRight" sqref="A1:L73"/>
    </sheetView>
  </sheetViews>
  <sheetFormatPr defaultRowHeight="23.25" x14ac:dyDescent="0.25"/>
  <cols>
    <col min="1" max="1" width="10.7109375" style="473" customWidth="1"/>
    <col min="2" max="2" width="8.5703125" style="473" customWidth="1"/>
    <col min="3" max="3" width="12.140625" style="473" customWidth="1"/>
    <col min="4" max="4" width="9.28515625" style="473" customWidth="1"/>
    <col min="5" max="5" width="12" style="473" customWidth="1"/>
    <col min="6" max="6" width="62.7109375" style="473" customWidth="1"/>
    <col min="7" max="7" width="9.140625" style="473"/>
    <col min="8" max="8" width="14" style="473" bestFit="1" customWidth="1"/>
    <col min="9" max="9" width="13.85546875" style="473" customWidth="1"/>
    <col min="10" max="10" width="18.7109375" style="473" customWidth="1"/>
    <col min="11" max="11" width="12.7109375" style="473" bestFit="1" customWidth="1"/>
    <col min="12" max="12" width="21.28515625" style="473" customWidth="1"/>
    <col min="13" max="16384" width="9.140625" style="145"/>
  </cols>
  <sheetData>
    <row r="1" spans="1:12" s="355" customFormat="1" x14ac:dyDescent="0.25">
      <c r="A1" s="453" t="s">
        <v>1985</v>
      </c>
      <c r="B1" s="473"/>
      <c r="C1" s="475"/>
      <c r="D1" s="473"/>
      <c r="E1" s="473"/>
      <c r="F1" s="473"/>
      <c r="G1" s="473"/>
      <c r="H1" s="473"/>
      <c r="I1" s="473"/>
      <c r="J1" s="473"/>
      <c r="K1" s="473"/>
      <c r="L1" s="473"/>
    </row>
    <row r="2" spans="1:12" s="716" customFormat="1" ht="53.25" customHeight="1" x14ac:dyDescent="0.25">
      <c r="A2" s="645" t="s">
        <v>485</v>
      </c>
      <c r="B2" s="637" t="s">
        <v>486</v>
      </c>
      <c r="C2" s="637" t="s">
        <v>487</v>
      </c>
      <c r="D2" s="637" t="s">
        <v>488</v>
      </c>
      <c r="E2" s="637" t="s">
        <v>489</v>
      </c>
      <c r="F2" s="637" t="s">
        <v>672</v>
      </c>
      <c r="G2" s="637" t="s">
        <v>491</v>
      </c>
      <c r="H2" s="637" t="s">
        <v>993</v>
      </c>
      <c r="I2" s="637" t="s">
        <v>495</v>
      </c>
      <c r="J2" s="637" t="s">
        <v>496</v>
      </c>
      <c r="K2" s="637" t="s">
        <v>2596</v>
      </c>
      <c r="L2" s="637" t="s">
        <v>2382</v>
      </c>
    </row>
    <row r="3" spans="1:12" ht="12" hidden="1" x14ac:dyDescent="0.25">
      <c r="A3" s="694">
        <v>14</v>
      </c>
      <c r="B3" s="695"/>
      <c r="C3" s="695"/>
      <c r="D3" s="695"/>
      <c r="E3" s="695"/>
      <c r="F3" s="695" t="s">
        <v>1986</v>
      </c>
      <c r="G3" s="174"/>
      <c r="H3" s="174"/>
      <c r="I3" s="174"/>
      <c r="J3" s="143"/>
      <c r="K3" s="143"/>
      <c r="L3" s="143"/>
    </row>
    <row r="4" spans="1:12" ht="94.5" hidden="1" customHeight="1" x14ac:dyDescent="0.25">
      <c r="A4" s="143">
        <v>14.1</v>
      </c>
      <c r="B4" s="151" t="s">
        <v>1228</v>
      </c>
      <c r="C4" s="185" t="s">
        <v>1987</v>
      </c>
      <c r="D4" s="151" t="s">
        <v>1988</v>
      </c>
      <c r="E4" s="148" t="s">
        <v>1989</v>
      </c>
      <c r="F4" s="152" t="s">
        <v>1990</v>
      </c>
      <c r="G4" s="143"/>
      <c r="H4" s="143"/>
      <c r="I4" s="143"/>
      <c r="J4" s="143"/>
      <c r="K4" s="145"/>
      <c r="L4" s="145"/>
    </row>
    <row r="5" spans="1:12" ht="24" hidden="1" x14ac:dyDescent="0.25">
      <c r="A5" s="143" t="s">
        <v>1991</v>
      </c>
      <c r="B5" s="148"/>
      <c r="C5" s="186"/>
      <c r="D5" s="151" t="s">
        <v>1988</v>
      </c>
      <c r="E5" s="148"/>
      <c r="F5" s="148" t="s">
        <v>1992</v>
      </c>
      <c r="G5" s="143" t="s">
        <v>530</v>
      </c>
      <c r="H5" s="143"/>
      <c r="I5" s="143"/>
      <c r="J5" s="143"/>
      <c r="K5" s="145"/>
      <c r="L5" s="145"/>
    </row>
    <row r="6" spans="1:12" ht="60" hidden="1" x14ac:dyDescent="0.25">
      <c r="A6" s="143">
        <v>14.2</v>
      </c>
      <c r="B6" s="151" t="s">
        <v>1228</v>
      </c>
      <c r="C6" s="151" t="s">
        <v>1987</v>
      </c>
      <c r="D6" s="151" t="s">
        <v>1993</v>
      </c>
      <c r="E6" s="148" t="s">
        <v>1994</v>
      </c>
      <c r="F6" s="327" t="s">
        <v>1995</v>
      </c>
      <c r="G6" s="143"/>
      <c r="H6" s="143"/>
      <c r="I6" s="143"/>
      <c r="J6" s="143"/>
      <c r="K6" s="145"/>
      <c r="L6" s="145"/>
    </row>
    <row r="7" spans="1:12" ht="24" hidden="1" x14ac:dyDescent="0.25">
      <c r="A7" s="143" t="s">
        <v>1996</v>
      </c>
      <c r="B7" s="148"/>
      <c r="C7" s="148"/>
      <c r="D7" s="151" t="s">
        <v>1993</v>
      </c>
      <c r="E7" s="148" t="s">
        <v>1997</v>
      </c>
      <c r="F7" s="148" t="s">
        <v>1992</v>
      </c>
      <c r="G7" s="143" t="s">
        <v>530</v>
      </c>
      <c r="H7" s="143"/>
      <c r="I7" s="143"/>
      <c r="J7" s="143"/>
      <c r="K7" s="145"/>
      <c r="L7" s="145"/>
    </row>
    <row r="8" spans="1:12" ht="24" hidden="1" x14ac:dyDescent="0.25">
      <c r="A8" s="143" t="s">
        <v>1998</v>
      </c>
      <c r="B8" s="148"/>
      <c r="C8" s="148"/>
      <c r="D8" s="151" t="s">
        <v>1999</v>
      </c>
      <c r="E8" s="148" t="s">
        <v>1997</v>
      </c>
      <c r="F8" s="148" t="s">
        <v>2000</v>
      </c>
      <c r="G8" s="143" t="s">
        <v>530</v>
      </c>
      <c r="H8" s="143"/>
      <c r="I8" s="143"/>
      <c r="J8" s="143"/>
      <c r="K8" s="145"/>
      <c r="L8" s="145"/>
    </row>
    <row r="9" spans="1:12" ht="64.5" hidden="1" customHeight="1" x14ac:dyDescent="0.25">
      <c r="A9" s="143">
        <v>14.3</v>
      </c>
      <c r="B9" s="151" t="s">
        <v>1228</v>
      </c>
      <c r="C9" s="151" t="s">
        <v>1987</v>
      </c>
      <c r="D9" s="151" t="s">
        <v>2001</v>
      </c>
      <c r="E9" s="152" t="s">
        <v>2002</v>
      </c>
      <c r="F9" s="327" t="s">
        <v>2003</v>
      </c>
      <c r="G9" s="143" t="s">
        <v>530</v>
      </c>
      <c r="H9" s="143"/>
      <c r="I9" s="143"/>
      <c r="J9" s="143"/>
      <c r="K9" s="145"/>
      <c r="L9" s="145"/>
    </row>
    <row r="10" spans="1:12" ht="107.25" hidden="1" customHeight="1" x14ac:dyDescent="0.25">
      <c r="A10" s="143">
        <v>14.4</v>
      </c>
      <c r="B10" s="151" t="s">
        <v>1228</v>
      </c>
      <c r="C10" s="151" t="s">
        <v>1987</v>
      </c>
      <c r="D10" s="151" t="s">
        <v>2004</v>
      </c>
      <c r="E10" s="148" t="s">
        <v>2005</v>
      </c>
      <c r="F10" s="152" t="s">
        <v>2006</v>
      </c>
      <c r="G10" s="143"/>
      <c r="H10" s="143"/>
      <c r="I10" s="143"/>
      <c r="J10" s="143"/>
      <c r="K10" s="145"/>
      <c r="L10" s="145"/>
    </row>
    <row r="11" spans="1:12" ht="12" hidden="1" x14ac:dyDescent="0.25">
      <c r="A11" s="143" t="s">
        <v>2007</v>
      </c>
      <c r="B11" s="148"/>
      <c r="C11" s="148"/>
      <c r="D11" s="151"/>
      <c r="E11" s="148" t="s">
        <v>2008</v>
      </c>
      <c r="F11" s="148" t="s">
        <v>1992</v>
      </c>
      <c r="G11" s="143" t="s">
        <v>530</v>
      </c>
      <c r="H11" s="143"/>
      <c r="I11" s="143"/>
      <c r="J11" s="143"/>
      <c r="K11" s="145"/>
      <c r="L11" s="145"/>
    </row>
    <row r="12" spans="1:12" ht="12" hidden="1" x14ac:dyDescent="0.25">
      <c r="A12" s="143" t="s">
        <v>2009</v>
      </c>
      <c r="B12" s="148"/>
      <c r="C12" s="148"/>
      <c r="D12" s="151"/>
      <c r="E12" s="148" t="s">
        <v>2008</v>
      </c>
      <c r="F12" s="148" t="s">
        <v>2000</v>
      </c>
      <c r="G12" s="143" t="s">
        <v>530</v>
      </c>
      <c r="H12" s="143"/>
      <c r="I12" s="143"/>
      <c r="J12" s="143"/>
      <c r="K12" s="145"/>
      <c r="L12" s="145"/>
    </row>
    <row r="13" spans="1:12" ht="12" hidden="1" x14ac:dyDescent="0.25">
      <c r="A13" s="143" t="s">
        <v>2010</v>
      </c>
      <c r="B13" s="148"/>
      <c r="C13" s="148"/>
      <c r="D13" s="151"/>
      <c r="E13" s="148" t="s">
        <v>2008</v>
      </c>
      <c r="F13" s="148" t="s">
        <v>2011</v>
      </c>
      <c r="G13" s="143" t="s">
        <v>530</v>
      </c>
      <c r="H13" s="143"/>
      <c r="I13" s="143"/>
      <c r="J13" s="143"/>
      <c r="K13" s="145"/>
      <c r="L13" s="145"/>
    </row>
    <row r="14" spans="1:12" ht="12" hidden="1" x14ac:dyDescent="0.25">
      <c r="A14" s="143" t="s">
        <v>2012</v>
      </c>
      <c r="B14" s="148"/>
      <c r="C14" s="148"/>
      <c r="D14" s="151"/>
      <c r="E14" s="148" t="s">
        <v>2008</v>
      </c>
      <c r="F14" s="148" t="s">
        <v>2013</v>
      </c>
      <c r="G14" s="143" t="s">
        <v>530</v>
      </c>
      <c r="H14" s="143"/>
      <c r="I14" s="143"/>
      <c r="J14" s="143"/>
      <c r="K14" s="145"/>
      <c r="L14" s="145"/>
    </row>
    <row r="15" spans="1:12" ht="12" hidden="1" x14ac:dyDescent="0.25">
      <c r="A15" s="143" t="s">
        <v>2014</v>
      </c>
      <c r="B15" s="148"/>
      <c r="C15" s="148"/>
      <c r="D15" s="151"/>
      <c r="E15" s="148" t="s">
        <v>2008</v>
      </c>
      <c r="F15" s="148" t="s">
        <v>2015</v>
      </c>
      <c r="G15" s="143" t="s">
        <v>530</v>
      </c>
      <c r="H15" s="143"/>
      <c r="I15" s="143"/>
      <c r="J15" s="143"/>
      <c r="K15" s="145"/>
      <c r="L15" s="145"/>
    </row>
    <row r="16" spans="1:12" ht="12" hidden="1" x14ac:dyDescent="0.25">
      <c r="A16" s="143" t="s">
        <v>2016</v>
      </c>
      <c r="B16" s="148"/>
      <c r="C16" s="148"/>
      <c r="D16" s="151"/>
      <c r="E16" s="148" t="s">
        <v>2008</v>
      </c>
      <c r="F16" s="148" t="s">
        <v>2017</v>
      </c>
      <c r="G16" s="143" t="s">
        <v>530</v>
      </c>
      <c r="H16" s="143"/>
      <c r="I16" s="143"/>
      <c r="J16" s="143"/>
      <c r="K16" s="145"/>
      <c r="L16" s="145"/>
    </row>
    <row r="17" spans="1:12" ht="12" hidden="1" x14ac:dyDescent="0.25">
      <c r="A17" s="143" t="s">
        <v>2018</v>
      </c>
      <c r="B17" s="170"/>
      <c r="C17" s="170"/>
      <c r="D17" s="151"/>
      <c r="E17" s="148" t="s">
        <v>2008</v>
      </c>
      <c r="F17" s="170" t="s">
        <v>2019</v>
      </c>
      <c r="G17" s="143"/>
      <c r="H17" s="143"/>
      <c r="I17" s="143"/>
      <c r="J17" s="143"/>
      <c r="K17" s="145"/>
      <c r="L17" s="145"/>
    </row>
    <row r="18" spans="1:12" ht="12" hidden="1" x14ac:dyDescent="0.25">
      <c r="A18" s="143" t="s">
        <v>2020</v>
      </c>
      <c r="B18" s="148"/>
      <c r="C18" s="148"/>
      <c r="D18" s="151"/>
      <c r="E18" s="148" t="s">
        <v>2008</v>
      </c>
      <c r="F18" s="148" t="s">
        <v>2021</v>
      </c>
      <c r="G18" s="143" t="s">
        <v>530</v>
      </c>
      <c r="H18" s="143"/>
      <c r="I18" s="143"/>
      <c r="J18" s="143"/>
      <c r="K18" s="145"/>
      <c r="L18" s="145"/>
    </row>
    <row r="19" spans="1:12" ht="12" hidden="1" x14ac:dyDescent="0.25">
      <c r="A19" s="143" t="s">
        <v>2022</v>
      </c>
      <c r="B19" s="148"/>
      <c r="C19" s="148"/>
      <c r="D19" s="151"/>
      <c r="E19" s="148" t="s">
        <v>2008</v>
      </c>
      <c r="F19" s="148" t="s">
        <v>2000</v>
      </c>
      <c r="G19" s="143" t="s">
        <v>530</v>
      </c>
      <c r="H19" s="143"/>
      <c r="I19" s="143"/>
      <c r="J19" s="143"/>
      <c r="K19" s="145"/>
      <c r="L19" s="145"/>
    </row>
    <row r="20" spans="1:12" ht="63" hidden="1" customHeight="1" x14ac:dyDescent="0.25">
      <c r="A20" s="143">
        <v>14.5</v>
      </c>
      <c r="B20" s="151" t="s">
        <v>1228</v>
      </c>
      <c r="C20" s="151" t="s">
        <v>1987</v>
      </c>
      <c r="D20" s="151" t="s">
        <v>1993</v>
      </c>
      <c r="E20" s="148" t="s">
        <v>2023</v>
      </c>
      <c r="F20" s="327" t="s">
        <v>2024</v>
      </c>
      <c r="G20" s="143"/>
      <c r="H20" s="143"/>
      <c r="I20" s="143"/>
      <c r="J20" s="143"/>
      <c r="K20" s="145"/>
      <c r="L20" s="145"/>
    </row>
    <row r="21" spans="1:12" ht="12" hidden="1" x14ac:dyDescent="0.25">
      <c r="A21" s="143" t="s">
        <v>2025</v>
      </c>
      <c r="B21" s="148"/>
      <c r="C21" s="148"/>
      <c r="D21" s="151"/>
      <c r="E21" s="148" t="s">
        <v>2008</v>
      </c>
      <c r="F21" s="148" t="s">
        <v>1992</v>
      </c>
      <c r="G21" s="143"/>
      <c r="H21" s="143"/>
      <c r="I21" s="143"/>
      <c r="J21" s="143"/>
      <c r="K21" s="145"/>
      <c r="L21" s="145"/>
    </row>
    <row r="22" spans="1:12" ht="12" hidden="1" x14ac:dyDescent="0.25">
      <c r="A22" s="143" t="s">
        <v>2026</v>
      </c>
      <c r="B22" s="148"/>
      <c r="C22" s="148"/>
      <c r="D22" s="151"/>
      <c r="E22" s="148" t="s">
        <v>2008</v>
      </c>
      <c r="F22" s="148" t="s">
        <v>2021</v>
      </c>
      <c r="G22" s="143" t="s">
        <v>530</v>
      </c>
      <c r="H22" s="143"/>
      <c r="I22" s="143"/>
      <c r="J22" s="143"/>
      <c r="K22" s="145"/>
      <c r="L22" s="145"/>
    </row>
    <row r="23" spans="1:12" ht="12" hidden="1" x14ac:dyDescent="0.25">
      <c r="A23" s="143" t="s">
        <v>2027</v>
      </c>
      <c r="B23" s="148"/>
      <c r="C23" s="148"/>
      <c r="D23" s="151"/>
      <c r="E23" s="148" t="s">
        <v>2008</v>
      </c>
      <c r="F23" s="148" t="s">
        <v>2000</v>
      </c>
      <c r="G23" s="143" t="s">
        <v>530</v>
      </c>
      <c r="H23" s="143"/>
      <c r="I23" s="143"/>
      <c r="J23" s="143"/>
      <c r="K23" s="145"/>
      <c r="L23" s="145"/>
    </row>
    <row r="24" spans="1:12" ht="12" hidden="1" x14ac:dyDescent="0.25">
      <c r="A24" s="143" t="s">
        <v>2028</v>
      </c>
      <c r="B24" s="148"/>
      <c r="C24" s="148"/>
      <c r="D24" s="151"/>
      <c r="E24" s="148" t="s">
        <v>2008</v>
      </c>
      <c r="F24" s="148" t="s">
        <v>2029</v>
      </c>
      <c r="G24" s="143" t="s">
        <v>530</v>
      </c>
      <c r="H24" s="143"/>
      <c r="I24" s="143"/>
      <c r="J24" s="143"/>
      <c r="K24" s="145"/>
      <c r="L24" s="145"/>
    </row>
    <row r="25" spans="1:12" ht="12" hidden="1" x14ac:dyDescent="0.25">
      <c r="A25" s="169" t="s">
        <v>2030</v>
      </c>
      <c r="B25" s="170"/>
      <c r="C25" s="170"/>
      <c r="D25" s="151"/>
      <c r="E25" s="148" t="s">
        <v>2008</v>
      </c>
      <c r="F25" s="170" t="s">
        <v>2031</v>
      </c>
      <c r="G25" s="143"/>
      <c r="H25" s="143"/>
      <c r="I25" s="143"/>
      <c r="J25" s="143"/>
      <c r="K25" s="145"/>
      <c r="L25" s="145"/>
    </row>
    <row r="26" spans="1:12" ht="12" hidden="1" x14ac:dyDescent="0.25">
      <c r="A26" s="143" t="s">
        <v>2032</v>
      </c>
      <c r="B26" s="148"/>
      <c r="C26" s="148"/>
      <c r="D26" s="151"/>
      <c r="E26" s="148" t="s">
        <v>2008</v>
      </c>
      <c r="F26" s="148" t="s">
        <v>2021</v>
      </c>
      <c r="G26" s="143" t="s">
        <v>530</v>
      </c>
      <c r="H26" s="143"/>
      <c r="I26" s="143"/>
      <c r="J26" s="143"/>
      <c r="K26" s="145"/>
      <c r="L26" s="145"/>
    </row>
    <row r="27" spans="1:12" ht="12" hidden="1" x14ac:dyDescent="0.25">
      <c r="A27" s="143" t="s">
        <v>2033</v>
      </c>
      <c r="B27" s="148"/>
      <c r="C27" s="148"/>
      <c r="D27" s="151"/>
      <c r="E27" s="148" t="s">
        <v>2008</v>
      </c>
      <c r="F27" s="148" t="s">
        <v>2000</v>
      </c>
      <c r="G27" s="143" t="s">
        <v>530</v>
      </c>
      <c r="H27" s="143"/>
      <c r="I27" s="143"/>
      <c r="J27" s="143"/>
      <c r="K27" s="145"/>
      <c r="L27" s="145"/>
    </row>
    <row r="28" spans="1:12" ht="12" hidden="1" x14ac:dyDescent="0.25">
      <c r="A28" s="143" t="s">
        <v>2034</v>
      </c>
      <c r="B28" s="148"/>
      <c r="C28" s="148"/>
      <c r="D28" s="151"/>
      <c r="E28" s="148" t="s">
        <v>2008</v>
      </c>
      <c r="F28" s="148" t="s">
        <v>2035</v>
      </c>
      <c r="G28" s="143" t="s">
        <v>530</v>
      </c>
      <c r="H28" s="143"/>
      <c r="I28" s="143"/>
      <c r="J28" s="143"/>
      <c r="K28" s="145"/>
      <c r="L28" s="145"/>
    </row>
    <row r="29" spans="1:12" ht="120.75" hidden="1" customHeight="1" x14ac:dyDescent="0.25">
      <c r="A29" s="143">
        <v>14.6</v>
      </c>
      <c r="B29" s="151" t="s">
        <v>1228</v>
      </c>
      <c r="C29" s="151" t="s">
        <v>1987</v>
      </c>
      <c r="D29" s="151" t="s">
        <v>2036</v>
      </c>
      <c r="E29" s="151" t="s">
        <v>2037</v>
      </c>
      <c r="F29" s="154" t="s">
        <v>2038</v>
      </c>
      <c r="G29" s="143" t="s">
        <v>530</v>
      </c>
      <c r="H29" s="143"/>
      <c r="I29" s="143"/>
      <c r="J29" s="143"/>
      <c r="K29" s="145"/>
      <c r="L29" s="145"/>
    </row>
    <row r="30" spans="1:12" ht="63.75" hidden="1" customHeight="1" x14ac:dyDescent="0.25">
      <c r="A30" s="143">
        <v>14.7</v>
      </c>
      <c r="B30" s="151" t="s">
        <v>1228</v>
      </c>
      <c r="C30" s="151" t="s">
        <v>1987</v>
      </c>
      <c r="D30" s="151" t="s">
        <v>2039</v>
      </c>
      <c r="E30" s="152" t="s">
        <v>2040</v>
      </c>
      <c r="F30" s="154" t="s">
        <v>2041</v>
      </c>
      <c r="G30" s="143"/>
      <c r="H30" s="143"/>
      <c r="I30" s="143"/>
      <c r="J30" s="143"/>
      <c r="K30" s="145"/>
      <c r="L30" s="145"/>
    </row>
    <row r="31" spans="1:12" ht="12" hidden="1" x14ac:dyDescent="0.25">
      <c r="A31" s="143" t="s">
        <v>2042</v>
      </c>
      <c r="B31" s="151"/>
      <c r="C31" s="151"/>
      <c r="D31" s="151"/>
      <c r="E31" s="148"/>
      <c r="F31" s="187" t="s">
        <v>2043</v>
      </c>
      <c r="G31" s="143" t="s">
        <v>530</v>
      </c>
      <c r="H31" s="143"/>
      <c r="I31" s="143"/>
      <c r="J31" s="143"/>
      <c r="K31" s="145"/>
      <c r="L31" s="145"/>
    </row>
    <row r="32" spans="1:12" ht="12" hidden="1" x14ac:dyDescent="0.25">
      <c r="A32" s="143" t="s">
        <v>2044</v>
      </c>
      <c r="B32" s="151"/>
      <c r="C32" s="151"/>
      <c r="D32" s="151"/>
      <c r="E32" s="148"/>
      <c r="F32" s="187" t="s">
        <v>2045</v>
      </c>
      <c r="G32" s="143" t="s">
        <v>530</v>
      </c>
      <c r="H32" s="143"/>
      <c r="I32" s="143"/>
      <c r="J32" s="143"/>
      <c r="K32" s="145"/>
      <c r="L32" s="145"/>
    </row>
    <row r="33" spans="1:12" ht="72" hidden="1" x14ac:dyDescent="0.25">
      <c r="A33" s="143">
        <v>14.8</v>
      </c>
      <c r="B33" s="151" t="s">
        <v>1228</v>
      </c>
      <c r="C33" s="151" t="s">
        <v>1987</v>
      </c>
      <c r="D33" s="151" t="s">
        <v>2046</v>
      </c>
      <c r="E33" s="148" t="s">
        <v>2046</v>
      </c>
      <c r="F33" s="154" t="s">
        <v>2047</v>
      </c>
      <c r="G33" s="143"/>
      <c r="H33" s="143"/>
      <c r="I33" s="143"/>
      <c r="J33" s="143"/>
      <c r="K33" s="145"/>
      <c r="L33" s="145"/>
    </row>
    <row r="34" spans="1:12" ht="12" hidden="1" x14ac:dyDescent="0.25">
      <c r="A34" s="143" t="s">
        <v>2048</v>
      </c>
      <c r="B34" s="151"/>
      <c r="C34" s="152"/>
      <c r="D34" s="151"/>
      <c r="E34" s="148"/>
      <c r="F34" s="187" t="s">
        <v>2043</v>
      </c>
      <c r="G34" s="143" t="s">
        <v>530</v>
      </c>
      <c r="H34" s="143"/>
      <c r="I34" s="143"/>
      <c r="J34" s="143"/>
      <c r="K34" s="145"/>
      <c r="L34" s="145"/>
    </row>
    <row r="35" spans="1:12" ht="12" hidden="1" x14ac:dyDescent="0.25">
      <c r="A35" s="143" t="s">
        <v>2049</v>
      </c>
      <c r="B35" s="151"/>
      <c r="C35" s="152"/>
      <c r="D35" s="151"/>
      <c r="E35" s="148"/>
      <c r="F35" s="187" t="s">
        <v>2045</v>
      </c>
      <c r="G35" s="143" t="s">
        <v>530</v>
      </c>
      <c r="H35" s="143"/>
      <c r="I35" s="143"/>
      <c r="J35" s="143"/>
      <c r="K35" s="145"/>
      <c r="L35" s="145"/>
    </row>
    <row r="36" spans="1:12" ht="288.75" hidden="1" customHeight="1" x14ac:dyDescent="0.25">
      <c r="A36" s="143">
        <v>14.9</v>
      </c>
      <c r="B36" s="151" t="s">
        <v>1228</v>
      </c>
      <c r="C36" s="151" t="s">
        <v>1987</v>
      </c>
      <c r="D36" s="151" t="s">
        <v>2050</v>
      </c>
      <c r="E36" s="148" t="s">
        <v>2051</v>
      </c>
      <c r="F36" s="152" t="s">
        <v>2052</v>
      </c>
      <c r="G36" s="143" t="s">
        <v>860</v>
      </c>
      <c r="H36" s="143"/>
      <c r="I36" s="143"/>
      <c r="J36" s="143"/>
      <c r="K36" s="145"/>
      <c r="L36" s="145"/>
    </row>
    <row r="37" spans="1:12" ht="171.75" hidden="1" customHeight="1" x14ac:dyDescent="0.25">
      <c r="A37" s="297">
        <v>14.1</v>
      </c>
      <c r="B37" s="151" t="s">
        <v>1228</v>
      </c>
      <c r="C37" s="151" t="s">
        <v>1987</v>
      </c>
      <c r="D37" s="151" t="s">
        <v>2053</v>
      </c>
      <c r="E37" s="152" t="s">
        <v>2054</v>
      </c>
      <c r="F37" s="148" t="s">
        <v>2055</v>
      </c>
      <c r="G37" s="143" t="s">
        <v>860</v>
      </c>
      <c r="H37" s="143"/>
      <c r="I37" s="143"/>
      <c r="J37" s="143"/>
      <c r="K37" s="145"/>
      <c r="L37" s="145"/>
    </row>
    <row r="38" spans="1:12" ht="120" hidden="1" x14ac:dyDescent="0.25">
      <c r="A38" s="143">
        <v>14.11</v>
      </c>
      <c r="B38" s="151" t="s">
        <v>1228</v>
      </c>
      <c r="C38" s="151" t="s">
        <v>1987</v>
      </c>
      <c r="D38" s="151" t="s">
        <v>2056</v>
      </c>
      <c r="E38" s="152" t="s">
        <v>2057</v>
      </c>
      <c r="F38" s="148" t="s">
        <v>2058</v>
      </c>
      <c r="G38" s="143" t="s">
        <v>860</v>
      </c>
      <c r="H38" s="143"/>
      <c r="I38" s="143"/>
      <c r="J38" s="143"/>
      <c r="K38" s="145"/>
      <c r="L38" s="145"/>
    </row>
    <row r="39" spans="1:12" ht="63.75" hidden="1" customHeight="1" x14ac:dyDescent="0.25">
      <c r="A39" s="297">
        <v>14.12</v>
      </c>
      <c r="B39" s="151" t="s">
        <v>1228</v>
      </c>
      <c r="C39" s="151" t="s">
        <v>1987</v>
      </c>
      <c r="D39" s="151" t="s">
        <v>2059</v>
      </c>
      <c r="E39" s="152" t="s">
        <v>2060</v>
      </c>
      <c r="F39" s="148" t="s">
        <v>2061</v>
      </c>
      <c r="G39" s="143"/>
      <c r="H39" s="143"/>
      <c r="I39" s="143"/>
      <c r="J39" s="143"/>
      <c r="K39" s="145"/>
      <c r="L39" s="145"/>
    </row>
    <row r="40" spans="1:12" ht="12" hidden="1" x14ac:dyDescent="0.25">
      <c r="A40" s="297" t="s">
        <v>2062</v>
      </c>
      <c r="B40" s="148"/>
      <c r="C40" s="151"/>
      <c r="D40" s="151"/>
      <c r="E40" s="148"/>
      <c r="F40" s="144" t="s">
        <v>2063</v>
      </c>
      <c r="G40" s="143" t="s">
        <v>860</v>
      </c>
      <c r="H40" s="143"/>
      <c r="I40" s="143"/>
      <c r="J40" s="143"/>
      <c r="K40" s="145"/>
      <c r="L40" s="145"/>
    </row>
    <row r="41" spans="1:12" ht="12" hidden="1" x14ac:dyDescent="0.25">
      <c r="A41" s="297" t="s">
        <v>2064</v>
      </c>
      <c r="B41" s="148"/>
      <c r="C41" s="151"/>
      <c r="D41" s="151"/>
      <c r="E41" s="148"/>
      <c r="F41" s="144" t="s">
        <v>2065</v>
      </c>
      <c r="G41" s="143" t="s">
        <v>860</v>
      </c>
      <c r="H41" s="143"/>
      <c r="I41" s="143"/>
      <c r="J41" s="143"/>
      <c r="K41" s="145"/>
      <c r="L41" s="145"/>
    </row>
    <row r="42" spans="1:12" ht="96" hidden="1" x14ac:dyDescent="0.25">
      <c r="A42" s="297">
        <v>14.13</v>
      </c>
      <c r="B42" s="151" t="s">
        <v>1228</v>
      </c>
      <c r="C42" s="151" t="s">
        <v>1987</v>
      </c>
      <c r="D42" s="151" t="s">
        <v>2066</v>
      </c>
      <c r="E42" s="148" t="s">
        <v>2067</v>
      </c>
      <c r="F42" s="148" t="s">
        <v>2068</v>
      </c>
      <c r="G42" s="143"/>
      <c r="H42" s="143"/>
      <c r="I42" s="143"/>
      <c r="J42" s="143"/>
      <c r="K42" s="145"/>
      <c r="L42" s="145"/>
    </row>
    <row r="43" spans="1:12" ht="12" hidden="1" x14ac:dyDescent="0.25">
      <c r="A43" s="143" t="s">
        <v>2069</v>
      </c>
      <c r="B43" s="148"/>
      <c r="C43" s="151"/>
      <c r="D43" s="151"/>
      <c r="E43" s="148"/>
      <c r="F43" s="144" t="s">
        <v>2070</v>
      </c>
      <c r="G43" s="143" t="s">
        <v>766</v>
      </c>
      <c r="H43" s="143"/>
      <c r="I43" s="143"/>
      <c r="J43" s="143"/>
      <c r="K43" s="145"/>
      <c r="L43" s="145"/>
    </row>
    <row r="44" spans="1:12" ht="12" hidden="1" x14ac:dyDescent="0.25">
      <c r="A44" s="143" t="s">
        <v>2071</v>
      </c>
      <c r="B44" s="148"/>
      <c r="C44" s="151"/>
      <c r="D44" s="151"/>
      <c r="E44" s="148"/>
      <c r="F44" s="144" t="s">
        <v>2072</v>
      </c>
      <c r="G44" s="143" t="s">
        <v>766</v>
      </c>
      <c r="H44" s="143"/>
      <c r="I44" s="143"/>
      <c r="J44" s="143"/>
      <c r="K44" s="145"/>
      <c r="L44" s="145"/>
    </row>
    <row r="45" spans="1:12" ht="76.5" hidden="1" customHeight="1" x14ac:dyDescent="0.25">
      <c r="A45" s="297">
        <v>14.14</v>
      </c>
      <c r="B45" s="151" t="s">
        <v>1228</v>
      </c>
      <c r="C45" s="151" t="s">
        <v>1987</v>
      </c>
      <c r="D45" s="151" t="s">
        <v>2073</v>
      </c>
      <c r="E45" s="152" t="s">
        <v>2074</v>
      </c>
      <c r="F45" s="148" t="s">
        <v>2075</v>
      </c>
      <c r="G45" s="143"/>
      <c r="H45" s="143"/>
      <c r="I45" s="143"/>
      <c r="J45" s="143"/>
      <c r="K45" s="145"/>
      <c r="L45" s="145"/>
    </row>
    <row r="46" spans="1:12" ht="12" hidden="1" x14ac:dyDescent="0.25">
      <c r="A46" s="143" t="s">
        <v>2076</v>
      </c>
      <c r="B46" s="148"/>
      <c r="C46" s="148"/>
      <c r="D46" s="151"/>
      <c r="E46" s="148"/>
      <c r="F46" s="144" t="s">
        <v>2070</v>
      </c>
      <c r="G46" s="143" t="s">
        <v>766</v>
      </c>
      <c r="H46" s="143"/>
      <c r="I46" s="143"/>
      <c r="J46" s="143"/>
      <c r="K46" s="145"/>
      <c r="L46" s="145"/>
    </row>
    <row r="47" spans="1:12" ht="12" hidden="1" x14ac:dyDescent="0.25">
      <c r="A47" s="143" t="s">
        <v>2077</v>
      </c>
      <c r="B47" s="148"/>
      <c r="C47" s="148"/>
      <c r="D47" s="151"/>
      <c r="E47" s="148"/>
      <c r="F47" s="144" t="s">
        <v>2072</v>
      </c>
      <c r="G47" s="143" t="s">
        <v>766</v>
      </c>
      <c r="H47" s="143"/>
      <c r="I47" s="143"/>
      <c r="J47" s="143"/>
      <c r="K47" s="145"/>
      <c r="L47" s="145"/>
    </row>
    <row r="48" spans="1:12" ht="96" hidden="1" x14ac:dyDescent="0.25">
      <c r="A48" s="297">
        <v>14.15</v>
      </c>
      <c r="B48" s="151" t="s">
        <v>1228</v>
      </c>
      <c r="C48" s="151" t="s">
        <v>1987</v>
      </c>
      <c r="D48" s="151" t="s">
        <v>2078</v>
      </c>
      <c r="E48" s="152" t="s">
        <v>2079</v>
      </c>
      <c r="F48" s="148" t="s">
        <v>2080</v>
      </c>
      <c r="G48" s="143" t="s">
        <v>860</v>
      </c>
      <c r="H48" s="143"/>
      <c r="I48" s="143"/>
      <c r="J48" s="143"/>
      <c r="K48" s="145"/>
      <c r="L48" s="145"/>
    </row>
    <row r="49" spans="1:12" ht="72" hidden="1" x14ac:dyDescent="0.25">
      <c r="A49" s="297">
        <v>14.16</v>
      </c>
      <c r="B49" s="151" t="s">
        <v>1228</v>
      </c>
      <c r="C49" s="151" t="s">
        <v>1987</v>
      </c>
      <c r="D49" s="151" t="s">
        <v>2081</v>
      </c>
      <c r="E49" s="148" t="s">
        <v>2082</v>
      </c>
      <c r="F49" s="148" t="s">
        <v>2083</v>
      </c>
      <c r="G49" s="143" t="s">
        <v>860</v>
      </c>
      <c r="H49" s="143"/>
      <c r="I49" s="143"/>
      <c r="J49" s="143"/>
      <c r="K49" s="145"/>
      <c r="L49" s="145"/>
    </row>
    <row r="50" spans="1:12" ht="24" hidden="1" x14ac:dyDescent="0.25">
      <c r="A50" s="143" t="s">
        <v>2084</v>
      </c>
      <c r="B50" s="148"/>
      <c r="C50" s="151"/>
      <c r="D50" s="151" t="s">
        <v>2081</v>
      </c>
      <c r="E50" s="148"/>
      <c r="F50" s="148" t="s">
        <v>2085</v>
      </c>
      <c r="G50" s="143" t="s">
        <v>860</v>
      </c>
      <c r="H50" s="143"/>
      <c r="I50" s="143"/>
      <c r="J50" s="143"/>
      <c r="K50" s="145"/>
      <c r="L50" s="145"/>
    </row>
    <row r="51" spans="1:12" ht="24" hidden="1" x14ac:dyDescent="0.25">
      <c r="A51" s="143" t="s">
        <v>2086</v>
      </c>
      <c r="B51" s="148"/>
      <c r="C51" s="151"/>
      <c r="D51" s="151" t="s">
        <v>2081</v>
      </c>
      <c r="E51" s="148"/>
      <c r="F51" s="148" t="s">
        <v>2087</v>
      </c>
      <c r="G51" s="143" t="s">
        <v>860</v>
      </c>
      <c r="H51" s="143"/>
      <c r="I51" s="143"/>
      <c r="J51" s="143"/>
      <c r="K51" s="145"/>
      <c r="L51" s="145"/>
    </row>
    <row r="52" spans="1:12" ht="120" hidden="1" x14ac:dyDescent="0.25">
      <c r="A52" s="297">
        <v>14.17</v>
      </c>
      <c r="B52" s="151" t="s">
        <v>1228</v>
      </c>
      <c r="C52" s="151" t="s">
        <v>1987</v>
      </c>
      <c r="D52" s="151" t="s">
        <v>2088</v>
      </c>
      <c r="E52" s="152" t="s">
        <v>2089</v>
      </c>
      <c r="F52" s="152" t="s">
        <v>2090</v>
      </c>
      <c r="G52" s="143" t="s">
        <v>552</v>
      </c>
      <c r="H52" s="143"/>
      <c r="I52" s="143"/>
      <c r="J52" s="143"/>
      <c r="K52" s="145"/>
      <c r="L52" s="145"/>
    </row>
    <row r="53" spans="1:12" ht="134.25" hidden="1" customHeight="1" x14ac:dyDescent="0.25">
      <c r="A53" s="297">
        <v>14.18</v>
      </c>
      <c r="B53" s="151" t="s">
        <v>1228</v>
      </c>
      <c r="C53" s="151" t="s">
        <v>1987</v>
      </c>
      <c r="D53" s="151" t="s">
        <v>2091</v>
      </c>
      <c r="E53" s="148" t="s">
        <v>2092</v>
      </c>
      <c r="F53" s="152" t="s">
        <v>2093</v>
      </c>
      <c r="G53" s="143" t="s">
        <v>552</v>
      </c>
      <c r="H53" s="143"/>
      <c r="I53" s="143"/>
      <c r="J53" s="143"/>
      <c r="K53" s="145"/>
      <c r="L53" s="145"/>
    </row>
    <row r="54" spans="1:12" ht="95.25" hidden="1" customHeight="1" x14ac:dyDescent="0.25">
      <c r="A54" s="297">
        <v>14.19</v>
      </c>
      <c r="B54" s="151" t="s">
        <v>1228</v>
      </c>
      <c r="C54" s="151" t="s">
        <v>1987</v>
      </c>
      <c r="D54" s="151" t="s">
        <v>2094</v>
      </c>
      <c r="E54" s="148" t="s">
        <v>2095</v>
      </c>
      <c r="F54" s="152" t="s">
        <v>2096</v>
      </c>
      <c r="G54" s="143" t="s">
        <v>860</v>
      </c>
      <c r="H54" s="184"/>
      <c r="I54" s="143"/>
      <c r="J54" s="143"/>
      <c r="K54" s="145"/>
      <c r="L54" s="145"/>
    </row>
    <row r="55" spans="1:12" ht="92.25" hidden="1" customHeight="1" x14ac:dyDescent="0.25">
      <c r="A55" s="297">
        <v>14.2</v>
      </c>
      <c r="B55" s="151" t="s">
        <v>1228</v>
      </c>
      <c r="C55" s="151" t="s">
        <v>1987</v>
      </c>
      <c r="D55" s="151" t="s">
        <v>2097</v>
      </c>
      <c r="E55" s="148" t="s">
        <v>2098</v>
      </c>
      <c r="F55" s="152" t="s">
        <v>2099</v>
      </c>
      <c r="G55" s="143" t="s">
        <v>860</v>
      </c>
      <c r="H55" s="184"/>
      <c r="I55" s="143"/>
      <c r="J55" s="143"/>
      <c r="K55" s="145"/>
      <c r="L55" s="145"/>
    </row>
    <row r="56" spans="1:12" ht="93" hidden="1" customHeight="1" x14ac:dyDescent="0.25">
      <c r="A56" s="297">
        <v>14.21</v>
      </c>
      <c r="B56" s="151" t="s">
        <v>1228</v>
      </c>
      <c r="C56" s="151" t="s">
        <v>1987</v>
      </c>
      <c r="D56" s="151" t="s">
        <v>2100</v>
      </c>
      <c r="E56" s="152" t="s">
        <v>2101</v>
      </c>
      <c r="F56" s="152" t="s">
        <v>2102</v>
      </c>
      <c r="G56" s="143" t="s">
        <v>860</v>
      </c>
      <c r="H56" s="184"/>
      <c r="I56" s="143"/>
      <c r="J56" s="143"/>
      <c r="K56" s="145"/>
      <c r="L56" s="145"/>
    </row>
    <row r="57" spans="1:12" ht="93" hidden="1" customHeight="1" x14ac:dyDescent="0.25">
      <c r="A57" s="297">
        <v>14.22</v>
      </c>
      <c r="B57" s="402" t="s">
        <v>1228</v>
      </c>
      <c r="C57" s="402" t="s">
        <v>1987</v>
      </c>
      <c r="D57" s="402" t="s">
        <v>2103</v>
      </c>
      <c r="E57" s="486" t="s">
        <v>2104</v>
      </c>
      <c r="F57" s="148" t="s">
        <v>2105</v>
      </c>
      <c r="G57" s="143" t="s">
        <v>860</v>
      </c>
      <c r="H57" s="184"/>
      <c r="I57" s="143"/>
      <c r="J57" s="143"/>
      <c r="K57" s="145"/>
      <c r="L57" s="145"/>
    </row>
    <row r="58" spans="1:12" ht="1.5" customHeight="1" x14ac:dyDescent="0.25">
      <c r="A58" s="700">
        <v>14.23</v>
      </c>
      <c r="B58" s="717" t="s">
        <v>1228</v>
      </c>
      <c r="C58" s="717" t="s">
        <v>1987</v>
      </c>
      <c r="D58" s="717" t="s">
        <v>2106</v>
      </c>
      <c r="E58" s="718" t="s">
        <v>2107</v>
      </c>
      <c r="F58" s="701" t="s">
        <v>2670</v>
      </c>
      <c r="G58" s="702" t="s">
        <v>860</v>
      </c>
      <c r="H58" s="702"/>
      <c r="I58" s="702"/>
      <c r="J58" s="702"/>
      <c r="K58" s="703"/>
      <c r="L58" s="703"/>
    </row>
    <row r="59" spans="1:12" ht="409.5" x14ac:dyDescent="0.25">
      <c r="A59" s="704">
        <v>14.24</v>
      </c>
      <c r="B59" s="505" t="s">
        <v>1228</v>
      </c>
      <c r="C59" s="505" t="s">
        <v>1987</v>
      </c>
      <c r="D59" s="505" t="s">
        <v>2108</v>
      </c>
      <c r="E59" s="507" t="s">
        <v>2109</v>
      </c>
      <c r="F59" s="705" t="s">
        <v>2671</v>
      </c>
      <c r="G59" s="471" t="s">
        <v>860</v>
      </c>
      <c r="H59" s="713">
        <f>('H.Wall Finishes'!H119+'H.Wall Finishes'!H120)*1.5</f>
        <v>45.611999999999995</v>
      </c>
      <c r="I59" s="471">
        <v>400</v>
      </c>
      <c r="J59" s="469">
        <f>I59*H59</f>
        <v>18244.8</v>
      </c>
      <c r="K59" s="714">
        <f>'MB PAINTING'!G13</f>
        <v>47.5702</v>
      </c>
      <c r="L59" s="840">
        <f>I59*K59</f>
        <v>19028.080000000002</v>
      </c>
    </row>
    <row r="60" spans="1:12" ht="409.5" x14ac:dyDescent="0.25">
      <c r="A60" s="704">
        <v>14.25</v>
      </c>
      <c r="B60" s="505" t="s">
        <v>1228</v>
      </c>
      <c r="C60" s="505" t="s">
        <v>1987</v>
      </c>
      <c r="D60" s="505" t="s">
        <v>2108</v>
      </c>
      <c r="E60" s="507" t="s">
        <v>2110</v>
      </c>
      <c r="F60" s="705" t="s">
        <v>2672</v>
      </c>
      <c r="G60" s="471" t="s">
        <v>860</v>
      </c>
      <c r="H60" s="713">
        <v>142</v>
      </c>
      <c r="I60" s="471">
        <v>375</v>
      </c>
      <c r="J60" s="715">
        <f>I60*H60</f>
        <v>53250</v>
      </c>
      <c r="K60" s="714">
        <f>'MB PAINTING'!G22</f>
        <v>132.17931799999999</v>
      </c>
      <c r="L60" s="840">
        <f>I60*K60</f>
        <v>49567.244249999996</v>
      </c>
    </row>
    <row r="61" spans="1:12" x14ac:dyDescent="0.25">
      <c r="A61" s="706"/>
      <c r="B61" s="659"/>
      <c r="C61" s="659"/>
      <c r="D61" s="659"/>
      <c r="E61" s="660"/>
      <c r="F61" s="707"/>
      <c r="G61" s="708"/>
      <c r="H61" s="708"/>
      <c r="I61" s="708"/>
      <c r="J61" s="708"/>
      <c r="K61" s="709"/>
      <c r="L61" s="667"/>
    </row>
    <row r="62" spans="1:12" x14ac:dyDescent="0.25">
      <c r="A62" s="710"/>
      <c r="B62" s="711"/>
      <c r="C62" s="711"/>
      <c r="D62" s="711"/>
      <c r="E62" s="711"/>
      <c r="F62" s="711" t="s">
        <v>2111</v>
      </c>
      <c r="G62" s="465"/>
      <c r="H62" s="465"/>
      <c r="I62" s="465"/>
      <c r="J62" s="712">
        <f>SUM(J59:J61)</f>
        <v>71494.8</v>
      </c>
      <c r="K62" s="477"/>
      <c r="L62" s="841">
        <f>SUBTOTAL(9,L59:L61)</f>
        <v>68595.324250000005</v>
      </c>
    </row>
    <row r="65" spans="1:6" x14ac:dyDescent="0.25">
      <c r="A65" s="651" t="s">
        <v>1760</v>
      </c>
      <c r="B65" s="651"/>
      <c r="C65" s="651"/>
      <c r="D65" s="651"/>
      <c r="E65" s="651"/>
      <c r="F65" s="652"/>
    </row>
    <row r="66" spans="1:6" x14ac:dyDescent="0.25">
      <c r="A66" s="653"/>
      <c r="B66" s="653"/>
      <c r="C66" s="653"/>
      <c r="D66" s="653"/>
      <c r="E66" s="653"/>
      <c r="F66" s="652"/>
    </row>
    <row r="67" spans="1:6" x14ac:dyDescent="0.35">
      <c r="A67" s="654">
        <v>1</v>
      </c>
      <c r="B67" s="657" t="s">
        <v>2112</v>
      </c>
      <c r="C67" s="654"/>
      <c r="D67" s="654"/>
      <c r="E67" s="654"/>
      <c r="F67" s="657"/>
    </row>
    <row r="68" spans="1:6" x14ac:dyDescent="0.35">
      <c r="A68" s="653">
        <v>2</v>
      </c>
      <c r="B68" s="657" t="s">
        <v>1849</v>
      </c>
      <c r="C68" s="653"/>
      <c r="D68" s="653"/>
      <c r="E68" s="653"/>
      <c r="F68" s="657"/>
    </row>
    <row r="69" spans="1:6" x14ac:dyDescent="0.35">
      <c r="A69" s="653">
        <v>3</v>
      </c>
      <c r="B69" s="657" t="s">
        <v>1850</v>
      </c>
      <c r="C69" s="653"/>
      <c r="D69" s="653"/>
      <c r="E69" s="653"/>
      <c r="F69" s="657"/>
    </row>
    <row r="70" spans="1:6" x14ac:dyDescent="0.35">
      <c r="A70" s="653">
        <v>4</v>
      </c>
      <c r="B70" s="657" t="s">
        <v>1849</v>
      </c>
      <c r="C70" s="653"/>
      <c r="D70" s="653"/>
      <c r="E70" s="653"/>
      <c r="F70" s="657"/>
    </row>
    <row r="71" spans="1:6" x14ac:dyDescent="0.35">
      <c r="A71" s="653">
        <v>5</v>
      </c>
      <c r="B71" s="656" t="s">
        <v>1776</v>
      </c>
      <c r="C71" s="653"/>
      <c r="D71" s="653"/>
      <c r="E71" s="653"/>
      <c r="F71" s="657"/>
    </row>
    <row r="72" spans="1:6" x14ac:dyDescent="0.35">
      <c r="A72" s="653">
        <v>6</v>
      </c>
      <c r="B72" s="656" t="s">
        <v>2113</v>
      </c>
      <c r="C72" s="653"/>
      <c r="D72" s="653"/>
      <c r="E72" s="653"/>
      <c r="F72" s="657"/>
    </row>
    <row r="73" spans="1:6" x14ac:dyDescent="0.35">
      <c r="A73" s="653">
        <v>7</v>
      </c>
      <c r="B73" s="656" t="s">
        <v>2114</v>
      </c>
      <c r="C73" s="653"/>
      <c r="D73" s="653"/>
      <c r="E73" s="653"/>
      <c r="F73" s="657"/>
    </row>
  </sheetData>
  <autoFilter ref="A2:J60" xr:uid="{BDDD25E6-9CB4-47D0-988F-542A742944A1}">
    <filterColumn colId="7">
      <colorFilter dxfId="0"/>
    </filterColumn>
  </autoFilter>
  <pageMargins left="0.7" right="0.7" top="0.75" bottom="0.75" header="0.3" footer="0.3"/>
  <pageSetup paperSize="9" scale="63" orientation="landscape" r:id="rId1"/>
  <headerFooter>
    <oddFoote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AD41-A36D-4E41-81C0-22A2E533D9B3}">
  <sheetPr>
    <tabColor rgb="FF00B050"/>
  </sheetPr>
  <dimension ref="A1:J23"/>
  <sheetViews>
    <sheetView topLeftCell="A7" zoomScaleNormal="100" workbookViewId="0">
      <selection activeCell="H17" sqref="H17"/>
    </sheetView>
  </sheetViews>
  <sheetFormatPr defaultColWidth="8.85546875" defaultRowHeight="12.75" x14ac:dyDescent="0.2"/>
  <cols>
    <col min="1" max="1" width="8.28515625" style="383" customWidth="1"/>
    <col min="2" max="2" width="49" style="384" customWidth="1"/>
    <col min="3" max="3" width="10" style="384" customWidth="1"/>
    <col min="4" max="4" width="7.5703125" style="384" customWidth="1"/>
    <col min="5" max="5" width="8.7109375" style="384" customWidth="1"/>
    <col min="6" max="6" width="9.28515625" style="384" bestFit="1" customWidth="1"/>
    <col min="7" max="7" width="13.7109375" style="384" customWidth="1"/>
    <col min="8" max="9" width="14.85546875" style="365" bestFit="1" customWidth="1"/>
    <col min="10" max="16384" width="8.85546875" style="365"/>
  </cols>
  <sheetData>
    <row r="1" spans="1:10" x14ac:dyDescent="0.2">
      <c r="A1" s="1234" t="s">
        <v>2409</v>
      </c>
      <c r="B1" s="1234"/>
      <c r="C1" s="1234"/>
      <c r="D1" s="1234"/>
      <c r="E1" s="1234"/>
      <c r="F1" s="1234"/>
      <c r="G1" s="1234"/>
    </row>
    <row r="2" spans="1:10" ht="25.5" x14ac:dyDescent="0.2">
      <c r="A2" s="366" t="s">
        <v>2398</v>
      </c>
      <c r="B2" s="367" t="s">
        <v>2399</v>
      </c>
      <c r="C2" s="366" t="s">
        <v>2400</v>
      </c>
      <c r="D2" s="366" t="s">
        <v>1860</v>
      </c>
      <c r="E2" s="366" t="s">
        <v>2401</v>
      </c>
      <c r="F2" s="366" t="s">
        <v>2402</v>
      </c>
      <c r="G2" s="366" t="s">
        <v>2403</v>
      </c>
    </row>
    <row r="3" spans="1:10" x14ac:dyDescent="0.2">
      <c r="A3" s="367"/>
      <c r="B3" s="368"/>
      <c r="C3" s="369" t="s">
        <v>2384</v>
      </c>
      <c r="D3" s="370"/>
      <c r="E3" s="370"/>
      <c r="F3" s="370"/>
      <c r="G3" s="371"/>
    </row>
    <row r="4" spans="1:10" ht="24" x14ac:dyDescent="0.2">
      <c r="A4" s="589">
        <v>14.24</v>
      </c>
      <c r="B4" s="407" t="s">
        <v>2109</v>
      </c>
      <c r="C4" s="369"/>
      <c r="D4" s="370"/>
      <c r="E4" s="370"/>
      <c r="F4" s="370"/>
      <c r="G4" s="371"/>
      <c r="H4" s="365">
        <f>13.5*304.08</f>
        <v>4105.08</v>
      </c>
      <c r="I4" s="365">
        <f>18.25*304</f>
        <v>5548</v>
      </c>
      <c r="J4" s="365">
        <f>2.91*304</f>
        <v>884.6400000000001</v>
      </c>
    </row>
    <row r="5" spans="1:10" x14ac:dyDescent="0.2">
      <c r="A5" s="367"/>
      <c r="B5" s="373" t="s">
        <v>2549</v>
      </c>
      <c r="C5" s="369" t="s">
        <v>2573</v>
      </c>
      <c r="D5" s="372">
        <v>1</v>
      </c>
      <c r="E5" s="372">
        <v>5.55</v>
      </c>
      <c r="F5" s="372">
        <v>1.62</v>
      </c>
      <c r="G5" s="372">
        <f t="shared" ref="G5:G11" si="0">E5*F5*D5</f>
        <v>8.9909999999999997</v>
      </c>
      <c r="H5" s="365">
        <f>20.91*304.08</f>
        <v>6358.3127999999997</v>
      </c>
      <c r="J5" s="365">
        <v>380</v>
      </c>
    </row>
    <row r="6" spans="1:10" x14ac:dyDescent="0.2">
      <c r="A6" s="367"/>
      <c r="B6" s="373" t="s">
        <v>2549</v>
      </c>
      <c r="C6" s="369" t="s">
        <v>2573</v>
      </c>
      <c r="D6" s="372">
        <v>1</v>
      </c>
      <c r="E6" s="372">
        <v>2.4</v>
      </c>
      <c r="F6" s="372">
        <v>1.62</v>
      </c>
      <c r="G6" s="372">
        <f t="shared" si="0"/>
        <v>3.8879999999999999</v>
      </c>
      <c r="J6" s="365">
        <f>SUM(J4:J5)</f>
        <v>1264.6400000000001</v>
      </c>
    </row>
    <row r="7" spans="1:10" x14ac:dyDescent="0.2">
      <c r="A7" s="367"/>
      <c r="B7" s="373" t="s">
        <v>2550</v>
      </c>
      <c r="C7" s="369" t="s">
        <v>2573</v>
      </c>
      <c r="D7" s="372">
        <v>4</v>
      </c>
      <c r="E7" s="372">
        <v>0.38</v>
      </c>
      <c r="F7" s="372">
        <v>3</v>
      </c>
      <c r="G7" s="372">
        <f t="shared" si="0"/>
        <v>4.5600000000000005</v>
      </c>
    </row>
    <row r="8" spans="1:10" x14ac:dyDescent="0.2">
      <c r="A8" s="367"/>
      <c r="B8" s="373" t="s">
        <v>2551</v>
      </c>
      <c r="C8" s="369" t="s">
        <v>2573</v>
      </c>
      <c r="D8" s="372">
        <v>1</v>
      </c>
      <c r="E8" s="372">
        <v>6.3</v>
      </c>
      <c r="F8" s="372">
        <v>0.6</v>
      </c>
      <c r="G8" s="372">
        <f t="shared" si="0"/>
        <v>3.78</v>
      </c>
    </row>
    <row r="9" spans="1:10" x14ac:dyDescent="0.2">
      <c r="A9" s="367"/>
      <c r="B9" s="373" t="s">
        <v>2551</v>
      </c>
      <c r="C9" s="369" t="s">
        <v>2573</v>
      </c>
      <c r="D9" s="370">
        <v>1</v>
      </c>
      <c r="E9" s="370">
        <v>4.2</v>
      </c>
      <c r="F9" s="372">
        <v>0.6</v>
      </c>
      <c r="G9" s="372">
        <f t="shared" si="0"/>
        <v>2.52</v>
      </c>
    </row>
    <row r="10" spans="1:10" x14ac:dyDescent="0.2">
      <c r="A10" s="367"/>
      <c r="B10" s="373" t="s">
        <v>2550</v>
      </c>
      <c r="C10" s="369" t="s">
        <v>2573</v>
      </c>
      <c r="D10" s="370">
        <v>4</v>
      </c>
      <c r="E10" s="370">
        <v>3.65</v>
      </c>
      <c r="F10" s="370">
        <v>0.38</v>
      </c>
      <c r="G10" s="372">
        <f t="shared" si="0"/>
        <v>5.548</v>
      </c>
      <c r="H10" s="365">
        <f>1.68*304</f>
        <v>510.71999999999997</v>
      </c>
    </row>
    <row r="11" spans="1:10" x14ac:dyDescent="0.2">
      <c r="A11" s="367"/>
      <c r="B11" s="373" t="s">
        <v>2550</v>
      </c>
      <c r="C11" s="369" t="s">
        <v>2573</v>
      </c>
      <c r="D11" s="370">
        <v>1</v>
      </c>
      <c r="E11" s="370">
        <v>4.6879999999999997</v>
      </c>
      <c r="F11" s="370">
        <v>3.9</v>
      </c>
      <c r="G11" s="372">
        <f t="shared" si="0"/>
        <v>18.283199999999997</v>
      </c>
      <c r="I11" s="365">
        <f>15.42*304.08</f>
        <v>4688.9135999999999</v>
      </c>
    </row>
    <row r="12" spans="1:10" x14ac:dyDescent="0.2">
      <c r="A12" s="367"/>
      <c r="B12" s="373"/>
      <c r="C12" s="369"/>
      <c r="D12" s="370"/>
      <c r="E12" s="370"/>
      <c r="F12" s="370"/>
      <c r="G12" s="372"/>
    </row>
    <row r="13" spans="1:10" x14ac:dyDescent="0.2">
      <c r="A13" s="367"/>
      <c r="B13" s="368" t="s">
        <v>2395</v>
      </c>
      <c r="C13" s="377" t="s">
        <v>2573</v>
      </c>
      <c r="D13" s="370"/>
      <c r="E13" s="370"/>
      <c r="F13" s="370"/>
      <c r="G13" s="371">
        <f>SUM(G5:G11)</f>
        <v>47.5702</v>
      </c>
    </row>
    <row r="14" spans="1:10" x14ac:dyDescent="0.2">
      <c r="A14" s="367"/>
      <c r="B14" s="368"/>
      <c r="C14" s="369"/>
      <c r="D14" s="370"/>
      <c r="E14" s="370"/>
      <c r="F14" s="370"/>
      <c r="G14" s="371"/>
    </row>
    <row r="15" spans="1:10" ht="24" x14ac:dyDescent="0.2">
      <c r="A15" s="590">
        <v>14.25</v>
      </c>
      <c r="B15" s="586" t="s">
        <v>2110</v>
      </c>
      <c r="C15" s="369"/>
      <c r="D15" s="372"/>
      <c r="E15" s="372"/>
      <c r="F15" s="372"/>
      <c r="G15" s="372"/>
    </row>
    <row r="16" spans="1:10" x14ac:dyDescent="0.2">
      <c r="A16" s="367"/>
      <c r="B16" s="373"/>
      <c r="C16" s="369"/>
      <c r="D16" s="372"/>
      <c r="E16" s="372"/>
      <c r="F16" s="372"/>
      <c r="G16" s="372"/>
    </row>
    <row r="17" spans="1:7" x14ac:dyDescent="0.2">
      <c r="A17" s="381"/>
      <c r="B17" s="373" t="s">
        <v>2442</v>
      </c>
      <c r="C17" s="369" t="s">
        <v>2573</v>
      </c>
      <c r="D17" s="372">
        <v>1</v>
      </c>
      <c r="E17" s="372">
        <v>4.7</v>
      </c>
      <c r="F17" s="372">
        <v>11.478999999999999</v>
      </c>
      <c r="G17" s="372">
        <f>E17*F17*D17</f>
        <v>53.951299999999996</v>
      </c>
    </row>
    <row r="18" spans="1:7" s="693" customFormat="1" x14ac:dyDescent="0.2">
      <c r="A18" s="381"/>
      <c r="B18" s="373" t="s">
        <v>2443</v>
      </c>
      <c r="C18" s="369" t="s">
        <v>2573</v>
      </c>
      <c r="D18" s="372">
        <v>-1</v>
      </c>
      <c r="E18" s="372">
        <v>1.085</v>
      </c>
      <c r="F18" s="372">
        <v>2.0310000000000001</v>
      </c>
      <c r="G18" s="370">
        <f>E18*F18*D18</f>
        <v>-2.2036350000000002</v>
      </c>
    </row>
    <row r="19" spans="1:7" x14ac:dyDescent="0.2">
      <c r="A19" s="381"/>
      <c r="B19" s="373" t="s">
        <v>2444</v>
      </c>
      <c r="C19" s="369" t="s">
        <v>2573</v>
      </c>
      <c r="D19" s="372">
        <v>1</v>
      </c>
      <c r="E19" s="372">
        <v>8.5139999999999993</v>
      </c>
      <c r="F19" s="372">
        <v>8.2750000000000004</v>
      </c>
      <c r="G19" s="370">
        <f>E19*F19*D19</f>
        <v>70.45335</v>
      </c>
    </row>
    <row r="20" spans="1:7" x14ac:dyDescent="0.2">
      <c r="A20" s="381"/>
      <c r="B20" s="373" t="s">
        <v>2445</v>
      </c>
      <c r="C20" s="369" t="s">
        <v>2573</v>
      </c>
      <c r="D20" s="372">
        <v>1</v>
      </c>
      <c r="E20" s="372">
        <v>4.9130000000000003</v>
      </c>
      <c r="F20" s="372">
        <v>2.0310000000000001</v>
      </c>
      <c r="G20" s="370">
        <f>E20*F20*D20</f>
        <v>9.9783030000000004</v>
      </c>
    </row>
    <row r="21" spans="1:7" x14ac:dyDescent="0.2">
      <c r="A21" s="381"/>
      <c r="B21" s="373"/>
      <c r="C21" s="369"/>
      <c r="D21" s="372"/>
      <c r="E21" s="372"/>
      <c r="F21" s="372"/>
      <c r="G21" s="370"/>
    </row>
    <row r="22" spans="1:7" x14ac:dyDescent="0.2">
      <c r="A22" s="367"/>
      <c r="B22" s="368" t="s">
        <v>2395</v>
      </c>
      <c r="C22" s="377" t="s">
        <v>2573</v>
      </c>
      <c r="D22" s="372"/>
      <c r="E22" s="372"/>
      <c r="F22" s="372"/>
      <c r="G22" s="371">
        <f>SUM(G17:G20)</f>
        <v>132.17931799999999</v>
      </c>
    </row>
    <row r="23" spans="1:7" x14ac:dyDescent="0.2">
      <c r="A23" s="367"/>
      <c r="B23" s="373"/>
      <c r="C23" s="369"/>
      <c r="D23" s="372"/>
      <c r="E23" s="372"/>
      <c r="F23" s="372"/>
      <c r="G23" s="372"/>
    </row>
  </sheetData>
  <protectedRanges>
    <protectedRange sqref="C15:C16 C23" name="D To H ColumN_1"/>
    <protectedRange sqref="C5:C12 C17:C21" name="D To H ColumN_2_1"/>
  </protectedRanges>
  <mergeCells count="1">
    <mergeCell ref="A1:G1"/>
  </mergeCells>
  <pageMargins left="0.7" right="0.7" top="0.75" bottom="0.75" header="0.3" footer="0.3"/>
  <pageSetup scale="84" orientation="portrait" r:id="rId1"/>
  <headerFooter>
    <oddFooter>Page &amp;P</oddFooter>
  </headerFooter>
  <colBreaks count="1" manualBreakCount="1">
    <brk id="7"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0DA7-277E-4BEC-BDB7-7B9F8E4B0903}">
  <sheetPr filterMode="1">
    <tabColor rgb="FF00B050"/>
  </sheetPr>
  <dimension ref="A1:L79"/>
  <sheetViews>
    <sheetView view="pageBreakPreview" zoomScale="69" zoomScaleNormal="69" zoomScaleSheetLayoutView="69" workbookViewId="0">
      <pane xSplit="5" ySplit="5" topLeftCell="F35" activePane="bottomRight" state="frozen"/>
      <selection pane="topRight" activeCell="F1" sqref="F1"/>
      <selection pane="bottomLeft" activeCell="A6" sqref="A6"/>
      <selection pane="bottomRight" activeCell="N30" sqref="N30"/>
    </sheetView>
  </sheetViews>
  <sheetFormatPr defaultRowHeight="18.75" x14ac:dyDescent="0.25"/>
  <cols>
    <col min="1" max="1" width="7.85546875" style="632" customWidth="1"/>
    <col min="2" max="2" width="10.85546875" style="632" customWidth="1"/>
    <col min="3" max="3" width="12.7109375" style="632" customWidth="1"/>
    <col min="4" max="4" width="15.42578125" style="632" customWidth="1"/>
    <col min="5" max="5" width="22.42578125" style="632" customWidth="1"/>
    <col min="6" max="6" width="54.42578125" style="632" customWidth="1"/>
    <col min="7" max="7" width="8.85546875" style="632" customWidth="1"/>
    <col min="8" max="8" width="11.28515625" style="632" customWidth="1"/>
    <col min="9" max="9" width="20.5703125" style="632" customWidth="1"/>
    <col min="10" max="10" width="13.85546875" style="632" customWidth="1"/>
    <col min="11" max="11" width="13" style="632" customWidth="1"/>
    <col min="12" max="12" width="16.140625" style="632" customWidth="1"/>
    <col min="13" max="16384" width="9.140625" style="145"/>
  </cols>
  <sheetData>
    <row r="1" spans="1:12" ht="23.25" x14ac:dyDescent="0.25">
      <c r="A1" s="453" t="s">
        <v>2698</v>
      </c>
      <c r="B1" s="473"/>
      <c r="C1" s="475"/>
      <c r="D1" s="473"/>
      <c r="E1" s="473"/>
      <c r="F1" s="473"/>
      <c r="G1" s="473"/>
      <c r="H1" s="473"/>
      <c r="I1" s="633"/>
      <c r="J1" s="633"/>
      <c r="K1" s="1237" t="s">
        <v>2384</v>
      </c>
      <c r="L1" s="1237"/>
    </row>
    <row r="2" spans="1:12" ht="12" hidden="1" x14ac:dyDescent="0.25">
      <c r="A2" s="146" t="s">
        <v>1</v>
      </c>
      <c r="B2" s="146"/>
      <c r="C2" s="146"/>
      <c r="D2" s="146"/>
      <c r="E2" s="146"/>
      <c r="F2" s="147"/>
      <c r="G2" s="147"/>
      <c r="H2" s="147"/>
      <c r="I2" s="147"/>
      <c r="J2" s="147"/>
      <c r="K2" s="147"/>
      <c r="L2" s="147"/>
    </row>
    <row r="3" spans="1:12" ht="12" hidden="1" x14ac:dyDescent="0.25">
      <c r="A3" s="146" t="s">
        <v>2</v>
      </c>
      <c r="B3" s="146"/>
      <c r="C3" s="146"/>
      <c r="D3" s="146"/>
      <c r="E3" s="146"/>
      <c r="F3" s="142" t="s">
        <v>2115</v>
      </c>
      <c r="G3" s="147"/>
      <c r="H3" s="147"/>
      <c r="I3" s="147"/>
      <c r="J3" s="147"/>
      <c r="K3" s="1236" t="s">
        <v>2383</v>
      </c>
      <c r="L3" s="1236"/>
    </row>
    <row r="4" spans="1:12" ht="12" hidden="1" x14ac:dyDescent="0.25">
      <c r="A4" s="146"/>
      <c r="B4" s="146"/>
      <c r="C4" s="146"/>
      <c r="D4" s="146"/>
      <c r="E4" s="146"/>
      <c r="F4" s="146"/>
      <c r="G4" s="146"/>
      <c r="H4" s="146"/>
      <c r="I4" s="146"/>
      <c r="J4" s="146"/>
      <c r="K4" s="146"/>
      <c r="L4" s="146"/>
    </row>
    <row r="5" spans="1:12" s="364" customFormat="1" ht="30" x14ac:dyDescent="0.25">
      <c r="A5" s="785" t="s">
        <v>485</v>
      </c>
      <c r="B5" s="725" t="s">
        <v>486</v>
      </c>
      <c r="C5" s="725" t="s">
        <v>487</v>
      </c>
      <c r="D5" s="725" t="s">
        <v>1151</v>
      </c>
      <c r="E5" s="725" t="s">
        <v>489</v>
      </c>
      <c r="F5" s="785" t="s">
        <v>672</v>
      </c>
      <c r="G5" s="725" t="s">
        <v>491</v>
      </c>
      <c r="H5" s="725" t="s">
        <v>993</v>
      </c>
      <c r="I5" s="725" t="s">
        <v>495</v>
      </c>
      <c r="J5" s="725" t="s">
        <v>496</v>
      </c>
      <c r="K5" s="745" t="s">
        <v>2596</v>
      </c>
      <c r="L5" s="746" t="s">
        <v>2382</v>
      </c>
    </row>
    <row r="6" spans="1:12" ht="12" hidden="1" x14ac:dyDescent="0.25">
      <c r="A6" s="143"/>
      <c r="B6" s="282"/>
      <c r="C6" s="282"/>
      <c r="D6" s="282"/>
      <c r="E6" s="282"/>
      <c r="F6" s="282"/>
      <c r="G6" s="143"/>
      <c r="H6" s="143"/>
      <c r="I6" s="143"/>
      <c r="J6" s="143"/>
      <c r="K6" s="143"/>
      <c r="L6" s="143"/>
    </row>
    <row r="7" spans="1:12" ht="12" hidden="1" x14ac:dyDescent="0.25">
      <c r="A7" s="149">
        <v>17</v>
      </c>
      <c r="B7" s="150"/>
      <c r="C7" s="150"/>
      <c r="D7" s="150"/>
      <c r="E7" s="150"/>
      <c r="F7" s="150" t="s">
        <v>2116</v>
      </c>
      <c r="G7" s="143"/>
      <c r="H7" s="143"/>
      <c r="I7" s="143"/>
      <c r="J7" s="143"/>
      <c r="K7" s="143"/>
      <c r="L7" s="143"/>
    </row>
    <row r="8" spans="1:12" ht="156" hidden="1" x14ac:dyDescent="0.25">
      <c r="A8" s="143">
        <v>17.100000000000001</v>
      </c>
      <c r="B8" s="151" t="s">
        <v>513</v>
      </c>
      <c r="C8" s="151" t="s">
        <v>2117</v>
      </c>
      <c r="D8" s="151" t="s">
        <v>2118</v>
      </c>
      <c r="E8" s="152" t="s">
        <v>2119</v>
      </c>
      <c r="F8" s="148" t="s">
        <v>2120</v>
      </c>
      <c r="G8" s="143" t="s">
        <v>766</v>
      </c>
      <c r="H8" s="143"/>
      <c r="I8" s="143"/>
      <c r="J8" s="143"/>
      <c r="K8" s="143"/>
      <c r="L8" s="143"/>
    </row>
    <row r="9" spans="1:12" ht="84" hidden="1" x14ac:dyDescent="0.25">
      <c r="A9" s="328">
        <v>17.2</v>
      </c>
      <c r="B9" s="151" t="s">
        <v>513</v>
      </c>
      <c r="C9" s="151" t="s">
        <v>2117</v>
      </c>
      <c r="D9" s="151" t="s">
        <v>2121</v>
      </c>
      <c r="E9" s="152" t="s">
        <v>2122</v>
      </c>
      <c r="F9" s="148" t="s">
        <v>2123</v>
      </c>
      <c r="G9" s="143" t="s">
        <v>766</v>
      </c>
      <c r="H9" s="143"/>
      <c r="I9" s="143"/>
      <c r="J9" s="143"/>
      <c r="K9" s="143"/>
      <c r="L9" s="143"/>
    </row>
    <row r="10" spans="1:12" ht="132" hidden="1" x14ac:dyDescent="0.25">
      <c r="A10" s="143">
        <v>17.3</v>
      </c>
      <c r="B10" s="151" t="s">
        <v>513</v>
      </c>
      <c r="C10" s="151" t="s">
        <v>2117</v>
      </c>
      <c r="D10" s="151" t="s">
        <v>429</v>
      </c>
      <c r="E10" s="152" t="s">
        <v>2124</v>
      </c>
      <c r="F10" s="148" t="s">
        <v>2125</v>
      </c>
      <c r="G10" s="143"/>
      <c r="H10" s="143"/>
      <c r="I10" s="143"/>
      <c r="J10" s="143"/>
      <c r="K10" s="143"/>
      <c r="L10" s="143"/>
    </row>
    <row r="11" spans="1:12" ht="12" hidden="1" x14ac:dyDescent="0.25">
      <c r="A11" s="143" t="s">
        <v>2126</v>
      </c>
      <c r="B11" s="151"/>
      <c r="C11" s="151"/>
      <c r="D11" s="151"/>
      <c r="E11" s="148"/>
      <c r="F11" s="148" t="s">
        <v>2127</v>
      </c>
      <c r="G11" s="143" t="s">
        <v>766</v>
      </c>
      <c r="H11" s="143"/>
      <c r="I11" s="143"/>
      <c r="J11" s="143"/>
      <c r="K11" s="143"/>
      <c r="L11" s="143"/>
    </row>
    <row r="12" spans="1:12" ht="24" hidden="1" x14ac:dyDescent="0.25">
      <c r="A12" s="143" t="s">
        <v>2128</v>
      </c>
      <c r="B12" s="151"/>
      <c r="C12" s="151"/>
      <c r="D12" s="151"/>
      <c r="E12" s="148"/>
      <c r="F12" s="148" t="s">
        <v>2129</v>
      </c>
      <c r="G12" s="143" t="s">
        <v>766</v>
      </c>
      <c r="H12" s="143"/>
      <c r="I12" s="143"/>
      <c r="J12" s="143"/>
      <c r="K12" s="143"/>
      <c r="L12" s="143"/>
    </row>
    <row r="13" spans="1:12" ht="106.5" hidden="1" customHeight="1" x14ac:dyDescent="0.25">
      <c r="A13" s="326">
        <v>17.399999999999999</v>
      </c>
      <c r="B13" s="151" t="s">
        <v>1228</v>
      </c>
      <c r="C13" s="151" t="s">
        <v>2130</v>
      </c>
      <c r="D13" s="329" t="s">
        <v>2131</v>
      </c>
      <c r="E13" s="308" t="s">
        <v>2132</v>
      </c>
      <c r="F13" s="308" t="s">
        <v>2133</v>
      </c>
      <c r="G13" s="309" t="s">
        <v>641</v>
      </c>
      <c r="H13" s="309"/>
      <c r="I13" s="143"/>
      <c r="J13" s="143"/>
      <c r="K13" s="143"/>
      <c r="L13" s="143"/>
    </row>
    <row r="14" spans="1:12" ht="96" hidden="1" x14ac:dyDescent="0.25">
      <c r="A14" s="326">
        <v>17.5</v>
      </c>
      <c r="B14" s="151" t="s">
        <v>1228</v>
      </c>
      <c r="C14" s="151" t="s">
        <v>2134</v>
      </c>
      <c r="D14" s="329" t="s">
        <v>2135</v>
      </c>
      <c r="E14" s="308" t="s">
        <v>2136</v>
      </c>
      <c r="F14" s="308" t="s">
        <v>2137</v>
      </c>
      <c r="G14" s="309" t="s">
        <v>641</v>
      </c>
      <c r="H14" s="309"/>
      <c r="I14" s="143"/>
      <c r="J14" s="143"/>
      <c r="K14" s="143"/>
      <c r="L14" s="143"/>
    </row>
    <row r="15" spans="1:12" ht="84" hidden="1" x14ac:dyDescent="0.25">
      <c r="A15" s="326">
        <v>17.600000000000001</v>
      </c>
      <c r="B15" s="151" t="s">
        <v>1228</v>
      </c>
      <c r="C15" s="151" t="s">
        <v>2138</v>
      </c>
      <c r="D15" s="151" t="s">
        <v>2139</v>
      </c>
      <c r="E15" s="152" t="s">
        <v>2140</v>
      </c>
      <c r="F15" s="148" t="s">
        <v>2141</v>
      </c>
      <c r="G15" s="143" t="s">
        <v>952</v>
      </c>
      <c r="H15" s="143"/>
      <c r="I15" s="143"/>
      <c r="J15" s="143"/>
      <c r="K15" s="143"/>
      <c r="L15" s="143"/>
    </row>
    <row r="16" spans="1:12" ht="60" hidden="1" x14ac:dyDescent="0.25">
      <c r="A16" s="326">
        <v>17.7</v>
      </c>
      <c r="B16" s="151" t="s">
        <v>1228</v>
      </c>
      <c r="C16" s="151" t="s">
        <v>2138</v>
      </c>
      <c r="D16" s="151" t="s">
        <v>2142</v>
      </c>
      <c r="E16" s="281" t="s">
        <v>2143</v>
      </c>
      <c r="F16" s="281" t="s">
        <v>2144</v>
      </c>
      <c r="G16" s="307" t="s">
        <v>641</v>
      </c>
      <c r="H16" s="307"/>
      <c r="I16" s="143"/>
      <c r="J16" s="143"/>
      <c r="K16" s="143"/>
      <c r="L16" s="143"/>
    </row>
    <row r="17" spans="1:12" ht="36" hidden="1" x14ac:dyDescent="0.25">
      <c r="A17" s="778">
        <v>17.8</v>
      </c>
      <c r="B17" s="402" t="s">
        <v>1228</v>
      </c>
      <c r="C17" s="402" t="s">
        <v>2138</v>
      </c>
      <c r="D17" s="402" t="s">
        <v>2145</v>
      </c>
      <c r="E17" s="552" t="s">
        <v>2146</v>
      </c>
      <c r="F17" s="552" t="s">
        <v>2147</v>
      </c>
      <c r="G17" s="779" t="s">
        <v>641</v>
      </c>
      <c r="H17" s="779"/>
      <c r="I17" s="184"/>
      <c r="J17" s="184"/>
      <c r="K17" s="184"/>
      <c r="L17" s="184"/>
    </row>
    <row r="18" spans="1:12" ht="191.25" customHeight="1" x14ac:dyDescent="0.25">
      <c r="A18" s="786">
        <v>17.899999999999999</v>
      </c>
      <c r="B18" s="696" t="s">
        <v>1228</v>
      </c>
      <c r="C18" s="696" t="s">
        <v>2138</v>
      </c>
      <c r="D18" s="696" t="s">
        <v>2148</v>
      </c>
      <c r="E18" s="787" t="s">
        <v>2149</v>
      </c>
      <c r="F18" s="787" t="s">
        <v>2695</v>
      </c>
      <c r="G18" s="733" t="s">
        <v>766</v>
      </c>
      <c r="H18" s="731">
        <f>2.7*8</f>
        <v>21.6</v>
      </c>
      <c r="I18" s="733">
        <v>460.75</v>
      </c>
      <c r="J18" s="788">
        <f>I18*H18</f>
        <v>9952.2000000000007</v>
      </c>
      <c r="K18" s="740">
        <f>'MB N.M'!G8</f>
        <v>7.1999999999999993</v>
      </c>
      <c r="L18" s="843">
        <f>I18*K18</f>
        <v>3317.3999999999996</v>
      </c>
    </row>
    <row r="19" spans="1:12" ht="36" hidden="1" x14ac:dyDescent="0.25">
      <c r="A19" s="780">
        <v>17.100000000000001</v>
      </c>
      <c r="B19" s="404" t="s">
        <v>513</v>
      </c>
      <c r="C19" s="781" t="s">
        <v>2150</v>
      </c>
      <c r="D19" s="781" t="s">
        <v>2151</v>
      </c>
      <c r="E19" s="782" t="s">
        <v>2152</v>
      </c>
      <c r="F19" s="783" t="s">
        <v>2153</v>
      </c>
      <c r="G19" s="781" t="s">
        <v>860</v>
      </c>
      <c r="H19" s="781"/>
      <c r="I19" s="145">
        <v>1182.75</v>
      </c>
      <c r="J19" s="781"/>
      <c r="K19" s="781"/>
      <c r="L19" s="781"/>
    </row>
    <row r="20" spans="1:12" ht="48" hidden="1" x14ac:dyDescent="0.25">
      <c r="A20" s="293">
        <v>17.11</v>
      </c>
      <c r="B20" s="151" t="s">
        <v>513</v>
      </c>
      <c r="C20" s="151" t="s">
        <v>2154</v>
      </c>
      <c r="D20" s="151" t="s">
        <v>2155</v>
      </c>
      <c r="E20" s="152" t="s">
        <v>2156</v>
      </c>
      <c r="F20" s="148" t="s">
        <v>2157</v>
      </c>
      <c r="G20" s="143" t="s">
        <v>952</v>
      </c>
      <c r="H20" s="143"/>
      <c r="I20" s="145">
        <v>1788.85</v>
      </c>
      <c r="J20" s="143"/>
      <c r="K20" s="143"/>
      <c r="L20" s="143"/>
    </row>
    <row r="21" spans="1:12" ht="66" hidden="1" customHeight="1" x14ac:dyDescent="0.25">
      <c r="A21" s="293">
        <v>17.12</v>
      </c>
      <c r="B21" s="151" t="s">
        <v>513</v>
      </c>
      <c r="C21" s="151" t="s">
        <v>2158</v>
      </c>
      <c r="D21" s="151" t="s">
        <v>2159</v>
      </c>
      <c r="E21" s="152" t="s">
        <v>2160</v>
      </c>
      <c r="F21" s="148" t="s">
        <v>2161</v>
      </c>
      <c r="G21" s="143"/>
      <c r="H21" s="143"/>
      <c r="I21" s="143"/>
      <c r="J21" s="143"/>
      <c r="K21" s="143"/>
      <c r="L21" s="143"/>
    </row>
    <row r="22" spans="1:12" ht="12" hidden="1" x14ac:dyDescent="0.25">
      <c r="A22" s="143" t="s">
        <v>2162</v>
      </c>
      <c r="B22" s="151"/>
      <c r="C22" s="151"/>
      <c r="D22" s="151"/>
      <c r="E22" s="148"/>
      <c r="F22" s="148" t="s">
        <v>2163</v>
      </c>
      <c r="G22" s="143" t="s">
        <v>530</v>
      </c>
      <c r="H22" s="143"/>
      <c r="I22" s="143"/>
      <c r="J22" s="143"/>
      <c r="K22" s="143"/>
      <c r="L22" s="143"/>
    </row>
    <row r="23" spans="1:12" ht="12" hidden="1" x14ac:dyDescent="0.25">
      <c r="A23" s="143" t="s">
        <v>2164</v>
      </c>
      <c r="B23" s="151"/>
      <c r="C23" s="151"/>
      <c r="D23" s="151"/>
      <c r="E23" s="148"/>
      <c r="F23" s="148" t="s">
        <v>2165</v>
      </c>
      <c r="G23" s="143" t="s">
        <v>530</v>
      </c>
      <c r="H23" s="143"/>
      <c r="I23" s="143"/>
      <c r="J23" s="143"/>
      <c r="K23" s="143"/>
      <c r="L23" s="143"/>
    </row>
    <row r="24" spans="1:12" ht="65.25" hidden="1" customHeight="1" x14ac:dyDescent="0.25">
      <c r="A24" s="333">
        <v>17.13</v>
      </c>
      <c r="B24" s="151" t="s">
        <v>513</v>
      </c>
      <c r="C24" s="330" t="s">
        <v>2166</v>
      </c>
      <c r="D24" s="330" t="s">
        <v>2167</v>
      </c>
      <c r="E24" s="331" t="s">
        <v>2168</v>
      </c>
      <c r="F24" s="332" t="s">
        <v>2169</v>
      </c>
      <c r="G24" s="330" t="s">
        <v>1860</v>
      </c>
      <c r="H24" s="330"/>
      <c r="I24" s="330"/>
      <c r="J24" s="330"/>
      <c r="K24" s="330"/>
      <c r="L24" s="330"/>
    </row>
    <row r="25" spans="1:12" ht="48" hidden="1" x14ac:dyDescent="0.25">
      <c r="A25" s="333">
        <v>17.14</v>
      </c>
      <c r="B25" s="151" t="s">
        <v>513</v>
      </c>
      <c r="C25" s="330" t="s">
        <v>2170</v>
      </c>
      <c r="D25" s="330" t="s">
        <v>434</v>
      </c>
      <c r="E25" s="331" t="s">
        <v>2171</v>
      </c>
      <c r="F25" s="332" t="s">
        <v>2172</v>
      </c>
      <c r="G25" s="330" t="s">
        <v>1860</v>
      </c>
      <c r="H25" s="330"/>
      <c r="I25" s="330"/>
      <c r="J25" s="330"/>
      <c r="K25" s="330"/>
      <c r="L25" s="330"/>
    </row>
    <row r="26" spans="1:12" ht="84" hidden="1" x14ac:dyDescent="0.25">
      <c r="A26" s="333">
        <v>17.149999999999999</v>
      </c>
      <c r="B26" s="151" t="s">
        <v>513</v>
      </c>
      <c r="C26" s="151" t="s">
        <v>2173</v>
      </c>
      <c r="D26" s="151" t="s">
        <v>2174</v>
      </c>
      <c r="E26" s="148" t="s">
        <v>2175</v>
      </c>
      <c r="F26" s="148" t="s">
        <v>2176</v>
      </c>
      <c r="G26" s="143" t="s">
        <v>530</v>
      </c>
      <c r="H26" s="143"/>
      <c r="I26" s="143"/>
      <c r="J26" s="143"/>
      <c r="K26" s="143"/>
      <c r="L26" s="143"/>
    </row>
    <row r="27" spans="1:12" s="153" customFormat="1" ht="60" hidden="1" x14ac:dyDescent="0.25">
      <c r="A27" s="333">
        <v>17.16</v>
      </c>
      <c r="B27" s="151" t="s">
        <v>1228</v>
      </c>
      <c r="C27" s="285" t="s">
        <v>2177</v>
      </c>
      <c r="D27" s="285" t="s">
        <v>2178</v>
      </c>
      <c r="E27" s="286" t="s">
        <v>2179</v>
      </c>
      <c r="F27" s="287" t="s">
        <v>2180</v>
      </c>
      <c r="G27" s="284" t="s">
        <v>530</v>
      </c>
      <c r="H27" s="284"/>
      <c r="I27" s="284"/>
      <c r="J27" s="284"/>
      <c r="K27" s="284"/>
      <c r="L27" s="284"/>
    </row>
    <row r="28" spans="1:12" ht="24" hidden="1" x14ac:dyDescent="0.25">
      <c r="A28" s="333">
        <v>17.170000000000002</v>
      </c>
      <c r="B28" s="151" t="s">
        <v>1228</v>
      </c>
      <c r="C28" s="151" t="s">
        <v>2181</v>
      </c>
      <c r="D28" s="151" t="s">
        <v>2181</v>
      </c>
      <c r="E28" s="148" t="s">
        <v>445</v>
      </c>
      <c r="F28" s="304" t="s">
        <v>2182</v>
      </c>
      <c r="G28" s="143" t="s">
        <v>945</v>
      </c>
      <c r="H28" s="143"/>
      <c r="I28" s="143"/>
      <c r="J28" s="143"/>
      <c r="K28" s="143"/>
      <c r="L28" s="143"/>
    </row>
    <row r="29" spans="1:12" ht="24" hidden="1" x14ac:dyDescent="0.25">
      <c r="A29" s="774">
        <v>17.18</v>
      </c>
      <c r="B29" s="402" t="s">
        <v>1228</v>
      </c>
      <c r="C29" s="402" t="s">
        <v>2183</v>
      </c>
      <c r="D29" s="402" t="s">
        <v>2184</v>
      </c>
      <c r="E29" s="257" t="s">
        <v>2185</v>
      </c>
      <c r="F29" s="775" t="s">
        <v>2186</v>
      </c>
      <c r="G29" s="184" t="s">
        <v>945</v>
      </c>
      <c r="H29" s="184"/>
      <c r="I29" s="184"/>
      <c r="J29" s="184"/>
      <c r="K29" s="184"/>
      <c r="L29" s="184"/>
    </row>
    <row r="30" spans="1:12" ht="128.25" customHeight="1" x14ac:dyDescent="0.25">
      <c r="A30" s="789">
        <v>17.190000000000001</v>
      </c>
      <c r="B30" s="696" t="s">
        <v>1228</v>
      </c>
      <c r="C30" s="696" t="s">
        <v>2187</v>
      </c>
      <c r="D30" s="696" t="s">
        <v>2188</v>
      </c>
      <c r="E30" s="734" t="s">
        <v>2189</v>
      </c>
      <c r="F30" s="790" t="s">
        <v>2696</v>
      </c>
      <c r="G30" s="733" t="s">
        <v>530</v>
      </c>
      <c r="H30" s="733">
        <f>(0.9+0.9+0.9)*3</f>
        <v>8.1000000000000014</v>
      </c>
      <c r="I30" s="733">
        <v>1182</v>
      </c>
      <c r="J30" s="733">
        <f>I30*H30</f>
        <v>9574.2000000000025</v>
      </c>
      <c r="K30" s="738">
        <f>'MB N.M'!G12</f>
        <v>8.1000000000000014</v>
      </c>
      <c r="L30" s="843">
        <f>I30*K30</f>
        <v>9574.2000000000025</v>
      </c>
    </row>
    <row r="31" spans="1:12" ht="48" hidden="1" x14ac:dyDescent="0.25">
      <c r="A31" s="776">
        <v>17.2</v>
      </c>
      <c r="B31" s="404" t="s">
        <v>1228</v>
      </c>
      <c r="C31" s="404" t="s">
        <v>2190</v>
      </c>
      <c r="D31" s="404" t="s">
        <v>2191</v>
      </c>
      <c r="E31" s="173" t="s">
        <v>2192</v>
      </c>
      <c r="F31" s="784" t="s">
        <v>2193</v>
      </c>
      <c r="G31" s="174" t="s">
        <v>945</v>
      </c>
      <c r="H31" s="174"/>
      <c r="I31" s="174"/>
      <c r="J31" s="174"/>
      <c r="K31" s="174"/>
      <c r="L31" s="174"/>
    </row>
    <row r="32" spans="1:12" ht="180" hidden="1" x14ac:dyDescent="0.25">
      <c r="A32" s="333">
        <v>17.21</v>
      </c>
      <c r="B32" s="151" t="s">
        <v>1228</v>
      </c>
      <c r="C32" s="151" t="s">
        <v>2194</v>
      </c>
      <c r="D32" s="151" t="s">
        <v>2195</v>
      </c>
      <c r="E32" s="148" t="s">
        <v>2196</v>
      </c>
      <c r="F32" s="148" t="s">
        <v>2197</v>
      </c>
      <c r="G32" s="143" t="s">
        <v>530</v>
      </c>
      <c r="H32" s="143"/>
      <c r="I32" s="143"/>
      <c r="J32" s="143"/>
      <c r="K32" s="143"/>
      <c r="L32" s="143"/>
    </row>
    <row r="33" spans="1:12" ht="240" hidden="1" x14ac:dyDescent="0.25">
      <c r="A33" s="333">
        <v>17.22</v>
      </c>
      <c r="B33" s="151" t="s">
        <v>1228</v>
      </c>
      <c r="C33" s="151" t="s">
        <v>2194</v>
      </c>
      <c r="D33" s="151" t="s">
        <v>2198</v>
      </c>
      <c r="E33" s="148" t="s">
        <v>2199</v>
      </c>
      <c r="F33" s="148" t="s">
        <v>2200</v>
      </c>
      <c r="G33" s="143" t="s">
        <v>530</v>
      </c>
      <c r="H33" s="143"/>
      <c r="I33" s="143"/>
      <c r="J33" s="143"/>
      <c r="K33" s="143"/>
      <c r="L33" s="143"/>
    </row>
    <row r="34" spans="1:12" ht="50.25" hidden="1" customHeight="1" x14ac:dyDescent="0.25">
      <c r="A34" s="774">
        <v>17.23</v>
      </c>
      <c r="B34" s="402" t="s">
        <v>1228</v>
      </c>
      <c r="C34" s="402" t="s">
        <v>2201</v>
      </c>
      <c r="D34" s="402" t="s">
        <v>2202</v>
      </c>
      <c r="E34" s="486" t="s">
        <v>2203</v>
      </c>
      <c r="F34" s="775" t="s">
        <v>2204</v>
      </c>
      <c r="G34" s="184" t="s">
        <v>530</v>
      </c>
      <c r="H34" s="184"/>
      <c r="I34" s="184"/>
      <c r="J34" s="184"/>
      <c r="K34" s="184"/>
      <c r="L34" s="184"/>
    </row>
    <row r="35" spans="1:12" ht="208.5" customHeight="1" x14ac:dyDescent="0.25">
      <c r="A35" s="789">
        <v>17.239999999999998</v>
      </c>
      <c r="B35" s="696" t="s">
        <v>1228</v>
      </c>
      <c r="C35" s="696" t="s">
        <v>2205</v>
      </c>
      <c r="D35" s="696" t="s">
        <v>2206</v>
      </c>
      <c r="E35" s="787" t="s">
        <v>2207</v>
      </c>
      <c r="F35" s="791" t="s">
        <v>2697</v>
      </c>
      <c r="G35" s="733" t="s">
        <v>530</v>
      </c>
      <c r="H35" s="733">
        <f>(6.4+4.4+1.8+5.56+2.75+1.8)*4</f>
        <v>90.84</v>
      </c>
      <c r="I35" s="733">
        <v>1788</v>
      </c>
      <c r="J35" s="733">
        <f>I35*H35</f>
        <v>162421.92000000001</v>
      </c>
      <c r="K35" s="738">
        <f>'MB N.M'!G17</f>
        <v>10.08</v>
      </c>
      <c r="L35" s="843">
        <f>I35*K35</f>
        <v>18023.04</v>
      </c>
    </row>
    <row r="36" spans="1:12" ht="72" hidden="1" x14ac:dyDescent="0.25">
      <c r="A36" s="776">
        <v>17.25</v>
      </c>
      <c r="B36" s="404" t="s">
        <v>1228</v>
      </c>
      <c r="C36" s="404" t="s">
        <v>2205</v>
      </c>
      <c r="D36" s="404" t="s">
        <v>2208</v>
      </c>
      <c r="E36" s="498" t="s">
        <v>2209</v>
      </c>
      <c r="F36" s="777" t="s">
        <v>2210</v>
      </c>
      <c r="G36" s="174"/>
      <c r="H36" s="174"/>
      <c r="I36" s="174"/>
      <c r="J36" s="174"/>
      <c r="K36" s="174"/>
      <c r="L36" s="174"/>
    </row>
    <row r="37" spans="1:12" ht="60" hidden="1" x14ac:dyDescent="0.25">
      <c r="A37" s="333">
        <v>17.260000000000002</v>
      </c>
      <c r="B37" s="151" t="s">
        <v>1228</v>
      </c>
      <c r="C37" s="151" t="s">
        <v>2211</v>
      </c>
      <c r="D37" s="151" t="s">
        <v>2212</v>
      </c>
      <c r="E37" s="148" t="s">
        <v>2213</v>
      </c>
      <c r="F37" s="148" t="s">
        <v>2214</v>
      </c>
      <c r="G37" s="143" t="s">
        <v>945</v>
      </c>
      <c r="H37" s="143"/>
      <c r="I37" s="143"/>
      <c r="J37" s="143"/>
      <c r="K37" s="143"/>
      <c r="L37" s="143"/>
    </row>
    <row r="38" spans="1:12" ht="67.5" hidden="1" customHeight="1" x14ac:dyDescent="0.25">
      <c r="A38" s="333">
        <v>17.27</v>
      </c>
      <c r="B38" s="151" t="s">
        <v>1228</v>
      </c>
      <c r="C38" s="151" t="s">
        <v>2211</v>
      </c>
      <c r="D38" s="151" t="s">
        <v>2212</v>
      </c>
      <c r="E38" s="148" t="s">
        <v>2215</v>
      </c>
      <c r="F38" s="148" t="s">
        <v>2216</v>
      </c>
      <c r="G38" s="143" t="s">
        <v>945</v>
      </c>
      <c r="H38" s="143"/>
      <c r="I38" s="143"/>
      <c r="J38" s="143"/>
      <c r="K38" s="143"/>
      <c r="L38" s="143"/>
    </row>
    <row r="39" spans="1:12" ht="57.75" hidden="1" customHeight="1" x14ac:dyDescent="0.25">
      <c r="A39" s="333">
        <v>17.28</v>
      </c>
      <c r="B39" s="151" t="s">
        <v>1228</v>
      </c>
      <c r="C39" s="151" t="s">
        <v>2211</v>
      </c>
      <c r="D39" s="285" t="s">
        <v>457</v>
      </c>
      <c r="E39" s="287" t="s">
        <v>2217</v>
      </c>
      <c r="F39" s="334" t="s">
        <v>2218</v>
      </c>
      <c r="G39" s="143" t="s">
        <v>945</v>
      </c>
      <c r="H39" s="143"/>
      <c r="I39" s="143"/>
      <c r="J39" s="143"/>
      <c r="K39" s="143"/>
      <c r="L39" s="143"/>
    </row>
    <row r="40" spans="1:12" ht="60" hidden="1" x14ac:dyDescent="0.25">
      <c r="A40" s="333">
        <v>17.29</v>
      </c>
      <c r="B40" s="151" t="s">
        <v>1228</v>
      </c>
      <c r="C40" s="151" t="s">
        <v>2211</v>
      </c>
      <c r="D40" s="151" t="s">
        <v>2219</v>
      </c>
      <c r="E40" s="148" t="s">
        <v>2220</v>
      </c>
      <c r="F40" s="335" t="s">
        <v>2221</v>
      </c>
      <c r="G40" s="143"/>
      <c r="H40" s="143"/>
      <c r="I40" s="143"/>
      <c r="J40" s="143"/>
      <c r="K40" s="143"/>
      <c r="L40" s="143"/>
    </row>
    <row r="41" spans="1:12" ht="48" hidden="1" x14ac:dyDescent="0.25">
      <c r="A41" s="333">
        <v>17.3</v>
      </c>
      <c r="B41" s="151" t="s">
        <v>1228</v>
      </c>
      <c r="C41" s="151" t="s">
        <v>2222</v>
      </c>
      <c r="D41" s="151" t="s">
        <v>2223</v>
      </c>
      <c r="E41" s="152" t="s">
        <v>2224</v>
      </c>
      <c r="F41" s="148" t="s">
        <v>2225</v>
      </c>
      <c r="G41" s="143" t="s">
        <v>552</v>
      </c>
      <c r="H41" s="143"/>
      <c r="I41" s="143"/>
      <c r="J41" s="143"/>
      <c r="K41" s="143"/>
      <c r="L41" s="143"/>
    </row>
    <row r="42" spans="1:12" ht="58.5" hidden="1" customHeight="1" x14ac:dyDescent="0.25">
      <c r="A42" s="333">
        <v>17.309999999999999</v>
      </c>
      <c r="B42" s="151" t="s">
        <v>1228</v>
      </c>
      <c r="C42" s="151" t="s">
        <v>2226</v>
      </c>
      <c r="D42" s="329" t="s">
        <v>2227</v>
      </c>
      <c r="E42" s="336" t="s">
        <v>2228</v>
      </c>
      <c r="F42" s="335" t="s">
        <v>2229</v>
      </c>
      <c r="G42" s="143" t="s">
        <v>2230</v>
      </c>
      <c r="H42" s="143"/>
      <c r="I42" s="143"/>
      <c r="J42" s="143"/>
      <c r="K42" s="143"/>
      <c r="L42" s="143"/>
    </row>
    <row r="43" spans="1:12" ht="24" hidden="1" x14ac:dyDescent="0.25">
      <c r="A43" s="333">
        <v>17.32</v>
      </c>
      <c r="B43" s="151" t="s">
        <v>2231</v>
      </c>
      <c r="C43" s="151" t="s">
        <v>2232</v>
      </c>
      <c r="D43" s="151" t="s">
        <v>2231</v>
      </c>
      <c r="E43" s="148" t="s">
        <v>2233</v>
      </c>
      <c r="F43" s="148" t="s">
        <v>2234</v>
      </c>
      <c r="G43" s="143" t="s">
        <v>945</v>
      </c>
      <c r="H43" s="143"/>
      <c r="I43" s="143"/>
      <c r="J43" s="143"/>
      <c r="K43" s="143"/>
      <c r="L43" s="143"/>
    </row>
    <row r="44" spans="1:12" ht="78" hidden="1" customHeight="1" x14ac:dyDescent="0.25">
      <c r="A44" s="333">
        <v>17.329999999999998</v>
      </c>
      <c r="B44" s="151" t="s">
        <v>513</v>
      </c>
      <c r="C44" s="151" t="s">
        <v>2235</v>
      </c>
      <c r="D44" s="151" t="s">
        <v>2236</v>
      </c>
      <c r="E44" s="148" t="s">
        <v>2237</v>
      </c>
      <c r="F44" s="148" t="s">
        <v>2238</v>
      </c>
      <c r="G44" s="143" t="s">
        <v>530</v>
      </c>
      <c r="H44" s="143"/>
      <c r="I44" s="143"/>
      <c r="J44" s="143"/>
      <c r="K44" s="143"/>
      <c r="L44" s="143"/>
    </row>
    <row r="45" spans="1:12" ht="72" hidden="1" x14ac:dyDescent="0.25">
      <c r="A45" s="333">
        <v>17.34</v>
      </c>
      <c r="B45" s="151" t="s">
        <v>513</v>
      </c>
      <c r="C45" s="151" t="s">
        <v>2239</v>
      </c>
      <c r="D45" s="151" t="s">
        <v>2240</v>
      </c>
      <c r="E45" s="152" t="s">
        <v>2241</v>
      </c>
      <c r="F45" s="335" t="s">
        <v>2242</v>
      </c>
      <c r="G45" s="155" t="s">
        <v>783</v>
      </c>
      <c r="H45" s="260"/>
      <c r="I45" s="143"/>
      <c r="J45" s="143"/>
      <c r="K45" s="143"/>
      <c r="L45" s="143"/>
    </row>
    <row r="46" spans="1:12" ht="60" hidden="1" x14ac:dyDescent="0.25">
      <c r="A46" s="333">
        <v>17.350000000000001</v>
      </c>
      <c r="B46" s="151" t="s">
        <v>513</v>
      </c>
      <c r="C46" s="151" t="s">
        <v>2243</v>
      </c>
      <c r="D46" s="143" t="s">
        <v>2243</v>
      </c>
      <c r="E46" s="152" t="s">
        <v>2244</v>
      </c>
      <c r="F46" s="304" t="s">
        <v>2245</v>
      </c>
      <c r="G46" s="143" t="s">
        <v>530</v>
      </c>
      <c r="H46" s="143"/>
      <c r="I46" s="143"/>
      <c r="J46" s="143"/>
      <c r="K46" s="143"/>
      <c r="L46" s="143"/>
    </row>
    <row r="47" spans="1:12" ht="36" hidden="1" x14ac:dyDescent="0.25">
      <c r="A47" s="333">
        <v>17.36</v>
      </c>
      <c r="B47" s="151" t="s">
        <v>513</v>
      </c>
      <c r="C47" s="151" t="s">
        <v>2246</v>
      </c>
      <c r="D47" s="151" t="s">
        <v>466</v>
      </c>
      <c r="E47" s="152" t="s">
        <v>2247</v>
      </c>
      <c r="F47" s="173" t="s">
        <v>2248</v>
      </c>
      <c r="G47" s="143" t="s">
        <v>860</v>
      </c>
      <c r="H47" s="143"/>
      <c r="I47" s="143"/>
      <c r="J47" s="143"/>
      <c r="K47" s="143"/>
      <c r="L47" s="143"/>
    </row>
    <row r="48" spans="1:12" ht="48" hidden="1" x14ac:dyDescent="0.25">
      <c r="A48" s="333">
        <v>17.37</v>
      </c>
      <c r="B48" s="151" t="s">
        <v>513</v>
      </c>
      <c r="C48" s="151" t="s">
        <v>2246</v>
      </c>
      <c r="D48" s="151" t="s">
        <v>2249</v>
      </c>
      <c r="E48" s="152" t="s">
        <v>2249</v>
      </c>
      <c r="F48" s="173" t="s">
        <v>2250</v>
      </c>
      <c r="G48" s="143" t="s">
        <v>860</v>
      </c>
      <c r="H48" s="143"/>
      <c r="I48" s="143"/>
      <c r="J48" s="143"/>
      <c r="K48" s="143"/>
      <c r="L48" s="143"/>
    </row>
    <row r="49" spans="1:12" ht="48" hidden="1" x14ac:dyDescent="0.25">
      <c r="A49" s="333">
        <v>17.38</v>
      </c>
      <c r="B49" s="151" t="s">
        <v>1228</v>
      </c>
      <c r="C49" s="151" t="s">
        <v>2251</v>
      </c>
      <c r="D49" s="151" t="s">
        <v>2252</v>
      </c>
      <c r="E49" s="152" t="s">
        <v>2253</v>
      </c>
      <c r="F49" s="335" t="s">
        <v>2254</v>
      </c>
      <c r="G49" s="143" t="s">
        <v>2230</v>
      </c>
      <c r="H49" s="143"/>
      <c r="I49" s="143"/>
      <c r="J49" s="143"/>
      <c r="K49" s="143"/>
      <c r="L49" s="143"/>
    </row>
    <row r="50" spans="1:12" ht="48" hidden="1" x14ac:dyDescent="0.25">
      <c r="A50" s="333">
        <v>17.39</v>
      </c>
      <c r="B50" s="151" t="s">
        <v>513</v>
      </c>
      <c r="C50" s="151" t="s">
        <v>2255</v>
      </c>
      <c r="D50" s="151" t="s">
        <v>2256</v>
      </c>
      <c r="E50" s="152" t="s">
        <v>2257</v>
      </c>
      <c r="F50" s="173" t="s">
        <v>2258</v>
      </c>
      <c r="G50" s="174" t="s">
        <v>860</v>
      </c>
      <c r="H50" s="174"/>
      <c r="I50" s="143"/>
      <c r="J50" s="143"/>
      <c r="K50" s="143"/>
      <c r="L50" s="143"/>
    </row>
    <row r="51" spans="1:12" ht="36" hidden="1" x14ac:dyDescent="0.25">
      <c r="A51" s="333">
        <v>17.399999999999999</v>
      </c>
      <c r="B51" s="151" t="s">
        <v>1228</v>
      </c>
      <c r="C51" s="151" t="s">
        <v>2259</v>
      </c>
      <c r="D51" s="151" t="s">
        <v>2260</v>
      </c>
      <c r="E51" s="148" t="s">
        <v>2260</v>
      </c>
      <c r="F51" s="304" t="s">
        <v>2261</v>
      </c>
      <c r="G51" s="143" t="s">
        <v>2262</v>
      </c>
      <c r="H51" s="143"/>
      <c r="I51" s="143"/>
      <c r="J51" s="143"/>
      <c r="K51" s="143"/>
      <c r="L51" s="143"/>
    </row>
    <row r="52" spans="1:12" ht="24.75" hidden="1" customHeight="1" x14ac:dyDescent="0.25">
      <c r="A52" s="333">
        <v>17.41</v>
      </c>
      <c r="B52" s="151" t="s">
        <v>513</v>
      </c>
      <c r="C52" s="151" t="s">
        <v>2263</v>
      </c>
      <c r="D52" s="151" t="s">
        <v>2264</v>
      </c>
      <c r="E52" s="152" t="s">
        <v>2265</v>
      </c>
      <c r="F52" s="173" t="s">
        <v>2266</v>
      </c>
      <c r="G52" s="143" t="s">
        <v>663</v>
      </c>
      <c r="H52" s="143"/>
      <c r="I52" s="143"/>
      <c r="J52" s="143"/>
      <c r="K52" s="143"/>
      <c r="L52" s="143"/>
    </row>
    <row r="53" spans="1:12" ht="36" hidden="1" x14ac:dyDescent="0.25">
      <c r="A53" s="333">
        <v>17.420000000000002</v>
      </c>
      <c r="B53" s="151" t="s">
        <v>513</v>
      </c>
      <c r="C53" s="151" t="s">
        <v>2267</v>
      </c>
      <c r="D53" s="151" t="s">
        <v>2267</v>
      </c>
      <c r="E53" s="152" t="s">
        <v>2268</v>
      </c>
      <c r="F53" s="173" t="s">
        <v>2269</v>
      </c>
      <c r="G53" s="143" t="s">
        <v>1089</v>
      </c>
      <c r="H53" s="143"/>
      <c r="I53" s="143"/>
      <c r="J53" s="143"/>
      <c r="K53" s="143"/>
      <c r="L53" s="143"/>
    </row>
    <row r="54" spans="1:12" ht="12" hidden="1" x14ac:dyDescent="0.25">
      <c r="A54" s="143" t="s">
        <v>2270</v>
      </c>
      <c r="B54" s="151"/>
      <c r="C54" s="151"/>
      <c r="D54" s="151" t="s">
        <v>2267</v>
      </c>
      <c r="E54" s="152"/>
      <c r="F54" s="175" t="s">
        <v>2271</v>
      </c>
      <c r="G54" s="143"/>
      <c r="H54" s="143"/>
      <c r="I54" s="143"/>
      <c r="J54" s="143"/>
      <c r="K54" s="143"/>
      <c r="L54" s="143"/>
    </row>
    <row r="55" spans="1:12" ht="12" hidden="1" x14ac:dyDescent="0.25">
      <c r="A55" s="143" t="s">
        <v>2272</v>
      </c>
      <c r="B55" s="151"/>
      <c r="C55" s="151"/>
      <c r="D55" s="151" t="s">
        <v>2267</v>
      </c>
      <c r="E55" s="152"/>
      <c r="F55" s="175" t="s">
        <v>2273</v>
      </c>
      <c r="G55" s="143"/>
      <c r="H55" s="143"/>
      <c r="I55" s="143"/>
      <c r="J55" s="143"/>
      <c r="K55" s="143"/>
      <c r="L55" s="143"/>
    </row>
    <row r="56" spans="1:12" ht="12" hidden="1" x14ac:dyDescent="0.25">
      <c r="A56" s="156"/>
      <c r="B56" s="150"/>
      <c r="C56" s="150"/>
      <c r="D56" s="150"/>
      <c r="E56" s="150"/>
      <c r="F56" s="150" t="s">
        <v>2116</v>
      </c>
      <c r="G56" s="156"/>
      <c r="H56" s="156"/>
      <c r="I56" s="156"/>
      <c r="J56" s="156">
        <f>SUM(J9:J55)</f>
        <v>181948.32</v>
      </c>
      <c r="K56" s="156"/>
      <c r="L56" s="156"/>
    </row>
    <row r="57" spans="1:12" ht="12" hidden="1" x14ac:dyDescent="0.25">
      <c r="A57" s="145"/>
      <c r="B57" s="145"/>
      <c r="C57" s="145"/>
      <c r="D57" s="145"/>
      <c r="E57" s="145"/>
      <c r="F57" s="145"/>
      <c r="G57" s="145"/>
      <c r="H57" s="145"/>
      <c r="I57" s="145"/>
      <c r="J57" s="145"/>
      <c r="K57" s="145"/>
      <c r="L57" s="145"/>
    </row>
    <row r="58" spans="1:12" ht="12" hidden="1" x14ac:dyDescent="0.25">
      <c r="A58" s="145"/>
      <c r="B58" s="145"/>
      <c r="C58" s="145"/>
      <c r="D58" s="145"/>
      <c r="E58" s="145"/>
      <c r="F58" s="145"/>
      <c r="G58" s="145"/>
      <c r="H58" s="145"/>
      <c r="I58" s="145"/>
      <c r="J58" s="145"/>
      <c r="K58" s="145"/>
      <c r="L58" s="145"/>
    </row>
    <row r="59" spans="1:12" ht="12" hidden="1" x14ac:dyDescent="0.25">
      <c r="A59" s="159" t="s">
        <v>1760</v>
      </c>
      <c r="B59" s="159"/>
      <c r="C59" s="159"/>
      <c r="D59" s="159"/>
      <c r="E59" s="159"/>
      <c r="F59" s="160"/>
      <c r="G59" s="161"/>
      <c r="H59" s="145"/>
      <c r="I59" s="145"/>
      <c r="J59" s="145"/>
      <c r="K59" s="145"/>
      <c r="L59" s="145"/>
    </row>
    <row r="60" spans="1:12" ht="12" hidden="1" x14ac:dyDescent="0.25">
      <c r="A60" s="162"/>
      <c r="B60" s="162"/>
      <c r="C60" s="162"/>
      <c r="D60" s="162"/>
      <c r="E60" s="162"/>
      <c r="F60" s="160"/>
      <c r="G60" s="161"/>
      <c r="H60" s="145"/>
      <c r="I60" s="145"/>
      <c r="J60" s="145"/>
      <c r="K60" s="145"/>
      <c r="L60" s="145"/>
    </row>
    <row r="61" spans="1:12" ht="12" hidden="1" x14ac:dyDescent="0.25">
      <c r="A61" s="163">
        <v>1</v>
      </c>
      <c r="B61" s="164" t="s">
        <v>1761</v>
      </c>
      <c r="C61" s="162"/>
      <c r="D61" s="162"/>
      <c r="E61" s="163"/>
      <c r="F61" s="165"/>
      <c r="G61" s="161"/>
      <c r="H61" s="145"/>
      <c r="I61" s="145"/>
      <c r="J61" s="145"/>
      <c r="K61" s="145"/>
      <c r="L61" s="145"/>
    </row>
    <row r="62" spans="1:12" ht="12" hidden="1" x14ac:dyDescent="0.25">
      <c r="A62" s="163">
        <v>2</v>
      </c>
      <c r="B62" s="165" t="s">
        <v>1762</v>
      </c>
      <c r="C62" s="162"/>
      <c r="D62" s="162"/>
      <c r="E62" s="163"/>
      <c r="F62" s="165"/>
      <c r="G62" s="161"/>
      <c r="H62" s="145"/>
      <c r="I62" s="145"/>
      <c r="J62" s="145"/>
      <c r="K62" s="145"/>
      <c r="L62" s="145"/>
    </row>
    <row r="63" spans="1:12" ht="12" hidden="1" x14ac:dyDescent="0.25">
      <c r="A63" s="163">
        <v>3</v>
      </c>
      <c r="B63" s="161" t="s">
        <v>1763</v>
      </c>
      <c r="C63" s="162"/>
      <c r="D63" s="162"/>
      <c r="E63" s="163"/>
      <c r="F63" s="165"/>
      <c r="G63" s="161"/>
      <c r="H63" s="145"/>
      <c r="I63" s="145"/>
      <c r="J63" s="145"/>
      <c r="K63" s="145"/>
      <c r="L63" s="145"/>
    </row>
    <row r="64" spans="1:12" ht="12" hidden="1" x14ac:dyDescent="0.25">
      <c r="A64" s="163">
        <v>4</v>
      </c>
      <c r="B64" s="161" t="s">
        <v>1984</v>
      </c>
      <c r="C64" s="162"/>
      <c r="D64" s="162"/>
      <c r="E64" s="163"/>
      <c r="F64" s="165"/>
      <c r="G64" s="161"/>
      <c r="H64" s="145"/>
      <c r="I64" s="145"/>
      <c r="J64" s="145"/>
      <c r="K64" s="145"/>
      <c r="L64" s="145"/>
    </row>
    <row r="65" spans="1:12" ht="12" hidden="1" x14ac:dyDescent="0.25">
      <c r="A65" s="163">
        <v>5</v>
      </c>
      <c r="B65" s="165" t="s">
        <v>1764</v>
      </c>
      <c r="C65" s="162"/>
      <c r="D65" s="162"/>
      <c r="E65" s="163"/>
      <c r="F65" s="165"/>
      <c r="G65" s="161"/>
      <c r="H65" s="145"/>
      <c r="I65" s="145"/>
      <c r="J65" s="145"/>
      <c r="K65" s="145"/>
      <c r="L65" s="145"/>
    </row>
    <row r="66" spans="1:12" ht="12" hidden="1" x14ac:dyDescent="0.25">
      <c r="A66" s="163">
        <v>6</v>
      </c>
      <c r="B66" s="164" t="s">
        <v>1765</v>
      </c>
      <c r="C66" s="162"/>
      <c r="D66" s="162"/>
      <c r="E66" s="163"/>
      <c r="F66" s="164"/>
      <c r="G66" s="161"/>
      <c r="H66" s="145"/>
      <c r="I66" s="145"/>
      <c r="J66" s="145"/>
      <c r="K66" s="145"/>
      <c r="L66" s="145"/>
    </row>
    <row r="67" spans="1:12" ht="12" hidden="1" x14ac:dyDescent="0.25">
      <c r="A67" s="163">
        <v>7</v>
      </c>
      <c r="B67" s="164" t="s">
        <v>1766</v>
      </c>
      <c r="C67" s="162"/>
      <c r="D67" s="162"/>
      <c r="E67" s="163"/>
      <c r="F67" s="164"/>
      <c r="G67" s="161"/>
      <c r="H67" s="145"/>
      <c r="I67" s="145"/>
      <c r="J67" s="145"/>
      <c r="K67" s="145"/>
      <c r="L67" s="145"/>
    </row>
    <row r="68" spans="1:12" ht="12" hidden="1" x14ac:dyDescent="0.25">
      <c r="A68" s="163">
        <v>8</v>
      </c>
      <c r="B68" s="164" t="s">
        <v>1767</v>
      </c>
      <c r="C68" s="162"/>
      <c r="D68" s="162"/>
      <c r="E68" s="163"/>
      <c r="F68" s="164"/>
      <c r="G68" s="161"/>
      <c r="H68" s="145"/>
      <c r="I68" s="145"/>
      <c r="J68" s="145"/>
      <c r="K68" s="145"/>
      <c r="L68" s="145"/>
    </row>
    <row r="69" spans="1:12" ht="12" hidden="1" x14ac:dyDescent="0.2">
      <c r="A69" s="163">
        <v>9</v>
      </c>
      <c r="B69" s="164" t="s">
        <v>1768</v>
      </c>
      <c r="C69" s="162"/>
      <c r="D69" s="162"/>
      <c r="E69" s="162"/>
      <c r="F69" s="166"/>
      <c r="G69" s="161"/>
      <c r="H69" s="145"/>
      <c r="I69" s="145"/>
      <c r="J69" s="145"/>
      <c r="K69" s="145"/>
      <c r="L69" s="145"/>
    </row>
    <row r="70" spans="1:12" ht="12" hidden="1" x14ac:dyDescent="0.2">
      <c r="A70" s="163">
        <v>10</v>
      </c>
      <c r="B70" s="164" t="s">
        <v>1769</v>
      </c>
      <c r="C70" s="162"/>
      <c r="D70" s="162"/>
      <c r="E70" s="162"/>
      <c r="F70" s="166"/>
      <c r="G70" s="161"/>
      <c r="H70" s="145"/>
      <c r="I70" s="145"/>
      <c r="J70" s="145"/>
      <c r="K70" s="145"/>
      <c r="L70" s="145"/>
    </row>
    <row r="71" spans="1:12" ht="12" hidden="1" x14ac:dyDescent="0.2">
      <c r="A71" s="163">
        <v>11</v>
      </c>
      <c r="B71" s="164" t="s">
        <v>1770</v>
      </c>
      <c r="C71" s="162"/>
      <c r="D71" s="162"/>
      <c r="E71" s="162"/>
      <c r="F71" s="166"/>
      <c r="G71" s="161"/>
      <c r="H71" s="145"/>
      <c r="I71" s="145"/>
      <c r="J71" s="145"/>
      <c r="K71" s="145"/>
      <c r="L71" s="145"/>
    </row>
    <row r="72" spans="1:12" ht="12" hidden="1" x14ac:dyDescent="0.2">
      <c r="A72" s="163">
        <v>12</v>
      </c>
      <c r="B72" s="164" t="s">
        <v>1771</v>
      </c>
      <c r="C72" s="162"/>
      <c r="D72" s="162"/>
      <c r="E72" s="162"/>
      <c r="F72" s="166"/>
      <c r="G72" s="161"/>
      <c r="H72" s="145"/>
      <c r="I72" s="145"/>
      <c r="J72" s="145"/>
      <c r="K72" s="145"/>
      <c r="L72" s="145"/>
    </row>
    <row r="73" spans="1:12" ht="12" hidden="1" x14ac:dyDescent="0.2">
      <c r="A73" s="163">
        <v>13</v>
      </c>
      <c r="B73" s="164" t="s">
        <v>1772</v>
      </c>
      <c r="C73" s="162"/>
      <c r="D73" s="162"/>
      <c r="E73" s="162"/>
      <c r="F73" s="166"/>
      <c r="G73" s="161"/>
      <c r="H73" s="145"/>
      <c r="I73" s="145"/>
      <c r="J73" s="145"/>
      <c r="K73" s="145"/>
      <c r="L73" s="145"/>
    </row>
    <row r="74" spans="1:12" ht="12" hidden="1" x14ac:dyDescent="0.2">
      <c r="A74" s="163">
        <v>14</v>
      </c>
      <c r="B74" s="164" t="s">
        <v>1773</v>
      </c>
      <c r="C74" s="167"/>
      <c r="D74" s="167"/>
      <c r="E74" s="167"/>
      <c r="F74" s="167"/>
      <c r="G74" s="161"/>
      <c r="H74" s="145"/>
      <c r="I74" s="145"/>
      <c r="J74" s="145"/>
      <c r="K74" s="145"/>
      <c r="L74" s="145"/>
    </row>
    <row r="75" spans="1:12" ht="12" hidden="1" x14ac:dyDescent="0.2">
      <c r="A75" s="163">
        <v>15</v>
      </c>
      <c r="B75" s="164" t="s">
        <v>1774</v>
      </c>
      <c r="C75" s="162"/>
      <c r="D75" s="162"/>
      <c r="E75" s="162"/>
      <c r="F75" s="166"/>
      <c r="G75" s="161"/>
      <c r="H75" s="145"/>
      <c r="I75" s="145"/>
      <c r="J75" s="145"/>
      <c r="K75" s="145"/>
      <c r="L75" s="145"/>
    </row>
    <row r="76" spans="1:12" ht="12" hidden="1" x14ac:dyDescent="0.2">
      <c r="A76" s="163">
        <v>16</v>
      </c>
      <c r="B76" s="164" t="s">
        <v>1775</v>
      </c>
      <c r="C76" s="167"/>
      <c r="D76" s="167"/>
      <c r="E76" s="167"/>
      <c r="F76" s="167"/>
      <c r="G76" s="161"/>
      <c r="H76" s="145"/>
      <c r="I76" s="145"/>
      <c r="J76" s="145"/>
      <c r="K76" s="145"/>
      <c r="L76" s="145"/>
    </row>
    <row r="77" spans="1:12" ht="12" hidden="1" x14ac:dyDescent="0.2">
      <c r="A77" s="163">
        <v>17</v>
      </c>
      <c r="B77" s="164" t="s">
        <v>1776</v>
      </c>
      <c r="C77" s="162"/>
      <c r="D77" s="162"/>
      <c r="E77" s="162"/>
      <c r="F77" s="166"/>
      <c r="G77" s="161"/>
      <c r="H77" s="145"/>
      <c r="I77" s="145"/>
      <c r="J77" s="145"/>
      <c r="K77" s="145"/>
      <c r="L77" s="145"/>
    </row>
    <row r="78" spans="1:12" s="356" customFormat="1" x14ac:dyDescent="0.25">
      <c r="A78" s="647"/>
      <c r="B78" s="647"/>
      <c r="C78" s="647"/>
      <c r="D78" s="647"/>
      <c r="E78" s="647"/>
      <c r="F78" s="635" t="s">
        <v>496</v>
      </c>
      <c r="G78" s="647"/>
      <c r="H78" s="647"/>
      <c r="I78" s="647"/>
      <c r="J78" s="647">
        <f>SUBTOTAL(9,J18:J35)</f>
        <v>181948.32</v>
      </c>
      <c r="K78" s="647"/>
      <c r="L78" s="842">
        <f>SUBTOTAL(9,L18:L77)</f>
        <v>30914.640000000003</v>
      </c>
    </row>
    <row r="79" spans="1:12" x14ac:dyDescent="0.25">
      <c r="A79" s="639"/>
      <c r="B79" s="639"/>
      <c r="C79" s="639"/>
      <c r="D79" s="639"/>
      <c r="E79" s="639"/>
      <c r="F79" s="639"/>
      <c r="G79" s="639"/>
      <c r="H79" s="639"/>
      <c r="I79" s="639"/>
      <c r="J79" s="639"/>
      <c r="K79" s="639"/>
      <c r="L79" s="639"/>
    </row>
  </sheetData>
  <autoFilter ref="H1:H77" xr:uid="{05D5EE89-3960-4A6A-9562-5DF2E3582CE1}">
    <filterColumn colId="0">
      <customFilters>
        <customFilter operator="notEqual" val=" "/>
      </customFilters>
    </filterColumn>
  </autoFilter>
  <mergeCells count="2">
    <mergeCell ref="K3:L3"/>
    <mergeCell ref="K1:L1"/>
  </mergeCells>
  <pageMargins left="0.73622047199999996" right="0.23622047244094499" top="0.74803149606299202" bottom="0.74803149606299202" header="0.31496062992126" footer="0.31496062992126"/>
  <pageSetup paperSize="9" scale="64" orientation="landscape" r:id="rId1"/>
  <headerFoot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905D0-0615-4E33-B60D-763AE518DC9C}">
  <sheetPr>
    <tabColor rgb="FF00B050"/>
  </sheetPr>
  <dimension ref="A1:J20"/>
  <sheetViews>
    <sheetView workbookViewId="0">
      <selection activeCell="M13" sqref="M13"/>
    </sheetView>
  </sheetViews>
  <sheetFormatPr defaultColWidth="8.85546875" defaultRowHeight="12.75" x14ac:dyDescent="0.2"/>
  <cols>
    <col min="1" max="1" width="11.140625" style="383" customWidth="1"/>
    <col min="2" max="2" width="31.5703125" style="384" customWidth="1"/>
    <col min="3" max="3" width="7.5703125" style="384" customWidth="1"/>
    <col min="4" max="4" width="7.7109375" style="384" customWidth="1"/>
    <col min="5" max="5" width="8.7109375" style="384" customWidth="1"/>
    <col min="6" max="6" width="7.5703125" style="384" customWidth="1"/>
    <col min="7" max="7" width="14.140625" style="384" customWidth="1"/>
    <col min="8" max="9" width="14.85546875" style="365" bestFit="1" customWidth="1"/>
    <col min="10" max="16384" width="8.85546875" style="365"/>
  </cols>
  <sheetData>
    <row r="1" spans="1:10" x14ac:dyDescent="0.2">
      <c r="A1" s="1234" t="s">
        <v>2675</v>
      </c>
      <c r="B1" s="1234"/>
      <c r="C1" s="1234"/>
      <c r="D1" s="1234"/>
      <c r="E1" s="1234"/>
      <c r="F1" s="1234"/>
      <c r="G1" s="1234"/>
    </row>
    <row r="2" spans="1:10" ht="25.5" x14ac:dyDescent="0.2">
      <c r="A2" s="366" t="s">
        <v>2398</v>
      </c>
      <c r="B2" s="367" t="s">
        <v>2399</v>
      </c>
      <c r="C2" s="366" t="s">
        <v>2400</v>
      </c>
      <c r="D2" s="366" t="s">
        <v>1860</v>
      </c>
      <c r="E2" s="366" t="s">
        <v>2401</v>
      </c>
      <c r="F2" s="366" t="s">
        <v>2402</v>
      </c>
      <c r="G2" s="366" t="s">
        <v>2403</v>
      </c>
    </row>
    <row r="3" spans="1:10" x14ac:dyDescent="0.2">
      <c r="A3" s="367" t="s">
        <v>2384</v>
      </c>
      <c r="B3" s="368" t="s">
        <v>2384</v>
      </c>
      <c r="C3" s="369" t="s">
        <v>2384</v>
      </c>
      <c r="D3" s="370"/>
      <c r="E3" s="370"/>
      <c r="F3" s="370"/>
      <c r="G3" s="371"/>
    </row>
    <row r="4" spans="1:10" x14ac:dyDescent="0.2">
      <c r="A4" s="589">
        <v>17.899999999999999</v>
      </c>
      <c r="B4" s="405" t="s">
        <v>2148</v>
      </c>
      <c r="C4" s="369"/>
      <c r="D4" s="370"/>
      <c r="E4" s="370"/>
      <c r="F4" s="370"/>
      <c r="G4" s="371"/>
      <c r="H4" s="365">
        <f>13.5*304.08</f>
        <v>4105.08</v>
      </c>
      <c r="I4" s="365">
        <f>18.25*304</f>
        <v>5548</v>
      </c>
      <c r="J4" s="365">
        <f>2.91*304</f>
        <v>884.6400000000001</v>
      </c>
    </row>
    <row r="5" spans="1:10" x14ac:dyDescent="0.2">
      <c r="A5" s="367"/>
      <c r="B5" s="373" t="s">
        <v>2673</v>
      </c>
      <c r="C5" s="369" t="s">
        <v>766</v>
      </c>
      <c r="D5" s="372">
        <v>2</v>
      </c>
      <c r="E5" s="372">
        <v>1.8</v>
      </c>
      <c r="F5" s="372"/>
      <c r="G5" s="372">
        <f>E5*D5</f>
        <v>3.6</v>
      </c>
      <c r="H5" s="365">
        <f>20.91*304.08</f>
        <v>6358.3127999999997</v>
      </c>
      <c r="J5" s="365">
        <v>380</v>
      </c>
    </row>
    <row r="6" spans="1:10" x14ac:dyDescent="0.2">
      <c r="A6" s="367"/>
      <c r="B6" s="373"/>
      <c r="C6" s="369" t="s">
        <v>766</v>
      </c>
      <c r="D6" s="372">
        <v>3</v>
      </c>
      <c r="E6" s="372">
        <v>1.2</v>
      </c>
      <c r="F6" s="372"/>
      <c r="G6" s="372">
        <f>E6*D6</f>
        <v>3.5999999999999996</v>
      </c>
      <c r="J6" s="365">
        <f>SUM(J4:J5)</f>
        <v>1264.6400000000001</v>
      </c>
    </row>
    <row r="7" spans="1:10" x14ac:dyDescent="0.2">
      <c r="A7" s="367"/>
      <c r="B7" s="373"/>
      <c r="C7" s="369"/>
      <c r="D7" s="372"/>
      <c r="E7" s="372"/>
      <c r="F7" s="372"/>
      <c r="G7" s="372"/>
    </row>
    <row r="8" spans="1:10" x14ac:dyDescent="0.2">
      <c r="A8" s="367"/>
      <c r="B8" s="367" t="s">
        <v>2395</v>
      </c>
      <c r="C8" s="377" t="s">
        <v>766</v>
      </c>
      <c r="D8" s="372"/>
      <c r="E8" s="372"/>
      <c r="F8" s="372"/>
      <c r="G8" s="371">
        <f>SUM(G5:G6)</f>
        <v>7.1999999999999993</v>
      </c>
    </row>
    <row r="9" spans="1:10" x14ac:dyDescent="0.2">
      <c r="A9" s="367"/>
      <c r="B9" s="388"/>
      <c r="C9" s="719"/>
      <c r="D9" s="720"/>
      <c r="E9" s="372"/>
      <c r="F9" s="372"/>
      <c r="G9" s="372"/>
    </row>
    <row r="10" spans="1:10" x14ac:dyDescent="0.2">
      <c r="A10" s="367"/>
      <c r="B10" s="721"/>
      <c r="C10" s="369"/>
      <c r="D10" s="372"/>
      <c r="E10" s="372"/>
      <c r="F10" s="372"/>
      <c r="G10" s="372"/>
    </row>
    <row r="11" spans="1:10" x14ac:dyDescent="0.2">
      <c r="A11" s="723">
        <v>17.190000000000001</v>
      </c>
      <c r="B11" s="724" t="s">
        <v>2188</v>
      </c>
      <c r="C11" s="369"/>
      <c r="D11" s="370"/>
      <c r="E11" s="370"/>
      <c r="F11" s="372"/>
      <c r="G11" s="372"/>
    </row>
    <row r="12" spans="1:10" x14ac:dyDescent="0.2">
      <c r="A12" s="367"/>
      <c r="B12" s="373"/>
      <c r="C12" s="369" t="s">
        <v>2573</v>
      </c>
      <c r="D12" s="370">
        <v>1</v>
      </c>
      <c r="E12" s="370">
        <v>2.7</v>
      </c>
      <c r="F12" s="370">
        <v>3</v>
      </c>
      <c r="G12" s="372">
        <f>F12*E12</f>
        <v>8.1000000000000014</v>
      </c>
      <c r="H12" s="365">
        <f>1.68*304</f>
        <v>510.71999999999997</v>
      </c>
    </row>
    <row r="13" spans="1:10" x14ac:dyDescent="0.2">
      <c r="A13" s="367"/>
      <c r="B13" s="373"/>
      <c r="C13" s="369"/>
      <c r="D13" s="370"/>
      <c r="E13" s="370"/>
      <c r="F13" s="370"/>
      <c r="G13" s="372"/>
    </row>
    <row r="14" spans="1:10" x14ac:dyDescent="0.2">
      <c r="A14" s="367"/>
      <c r="B14" s="367" t="s">
        <v>2395</v>
      </c>
      <c r="C14" s="377" t="s">
        <v>2573</v>
      </c>
      <c r="D14" s="370"/>
      <c r="E14" s="370"/>
      <c r="F14" s="370"/>
      <c r="G14" s="371">
        <f>SUM(G12:G13)</f>
        <v>8.1000000000000014</v>
      </c>
    </row>
    <row r="15" spans="1:10" x14ac:dyDescent="0.2">
      <c r="A15" s="367"/>
      <c r="B15" s="373"/>
      <c r="C15" s="369"/>
      <c r="D15" s="370"/>
      <c r="E15" s="370"/>
      <c r="F15" s="370"/>
      <c r="G15" s="372"/>
      <c r="I15" s="365">
        <f>15.42*304.08</f>
        <v>4688.9135999999999</v>
      </c>
    </row>
    <row r="16" spans="1:10" x14ac:dyDescent="0.2">
      <c r="A16" s="723">
        <v>17.239999999999998</v>
      </c>
      <c r="B16" s="724" t="s">
        <v>2206</v>
      </c>
      <c r="C16" s="369"/>
      <c r="D16" s="370"/>
      <c r="E16" s="370"/>
      <c r="F16" s="370"/>
      <c r="G16" s="722"/>
    </row>
    <row r="17" spans="1:7" x14ac:dyDescent="0.2">
      <c r="A17" s="367"/>
      <c r="B17" s="373" t="s">
        <v>2674</v>
      </c>
      <c r="C17" s="369" t="s">
        <v>2573</v>
      </c>
      <c r="D17" s="372">
        <v>3</v>
      </c>
      <c r="E17" s="372">
        <v>2.8</v>
      </c>
      <c r="F17" s="372">
        <v>1.2</v>
      </c>
      <c r="G17" s="372">
        <f>E17*F17*D17</f>
        <v>10.08</v>
      </c>
    </row>
    <row r="18" spans="1:7" x14ac:dyDescent="0.2">
      <c r="A18" s="367"/>
      <c r="B18" s="373"/>
      <c r="C18" s="369"/>
      <c r="D18" s="372"/>
      <c r="E18" s="372"/>
      <c r="F18" s="372"/>
      <c r="G18" s="372"/>
    </row>
    <row r="19" spans="1:7" x14ac:dyDescent="0.2">
      <c r="A19" s="381"/>
      <c r="B19" s="367" t="s">
        <v>2395</v>
      </c>
      <c r="C19" s="377" t="s">
        <v>2573</v>
      </c>
      <c r="D19" s="372"/>
      <c r="E19" s="372"/>
      <c r="F19" s="372"/>
      <c r="G19" s="584">
        <f>SUM(G17:G18)</f>
        <v>10.08</v>
      </c>
    </row>
    <row r="20" spans="1:7" x14ac:dyDescent="0.2">
      <c r="A20" s="381"/>
      <c r="B20" s="373"/>
      <c r="C20" s="369"/>
      <c r="D20" s="372"/>
      <c r="E20" s="372"/>
      <c r="F20" s="372"/>
      <c r="G20" s="370"/>
    </row>
  </sheetData>
  <protectedRanges>
    <protectedRange sqref="C18" name="D To H ColumN_1"/>
    <protectedRange sqref="C17 C5:C15 C19" name="D To H ColumN_2_1"/>
    <protectedRange sqref="C20" name="D To H ColumN_1_1"/>
  </protectedRanges>
  <mergeCells count="1">
    <mergeCell ref="A1:G1"/>
  </mergeCells>
  <pageMargins left="0.7" right="0.7" top="0.75" bottom="0.75" header="0.3" footer="0.3"/>
  <pageSetup orientation="portrait" r:id="rId1"/>
  <headerFooter>
    <oddFoote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3F18-96FD-4749-87DA-A9A806DB36A0}">
  <sheetPr>
    <tabColor rgb="FF00B050"/>
  </sheetPr>
  <dimension ref="A1:M58"/>
  <sheetViews>
    <sheetView view="pageBreakPreview" zoomScale="60" zoomScaleNormal="100" workbookViewId="0">
      <pane xSplit="5" ySplit="3" topLeftCell="F4" activePane="bottomRight" state="frozen"/>
      <selection pane="topRight" activeCell="G1" sqref="G1"/>
      <selection pane="bottomLeft" activeCell="A6" sqref="A6"/>
      <selection pane="bottomRight" activeCell="P50" sqref="P50"/>
    </sheetView>
  </sheetViews>
  <sheetFormatPr defaultRowHeight="18.75" x14ac:dyDescent="0.25"/>
  <cols>
    <col min="1" max="1" width="8.85546875" style="632" customWidth="1"/>
    <col min="2" max="2" width="8.5703125" style="632" customWidth="1"/>
    <col min="3" max="3" width="12.140625" style="632" customWidth="1"/>
    <col min="4" max="4" width="16.140625" style="632" customWidth="1"/>
    <col min="5" max="5" width="60.7109375" style="773" customWidth="1"/>
    <col min="6" max="6" width="8.140625" style="728" customWidth="1"/>
    <col min="7" max="7" width="11.5703125" style="728" customWidth="1"/>
    <col min="8" max="8" width="17.42578125" style="728" customWidth="1"/>
    <col min="9" max="9" width="17.85546875" style="728" customWidth="1"/>
    <col min="10" max="10" width="11.85546875" style="726" customWidth="1"/>
    <col min="11" max="11" width="17.85546875" style="726" customWidth="1"/>
    <col min="12" max="12" width="9.140625" style="145"/>
    <col min="13" max="13" width="27.42578125" style="145" customWidth="1"/>
    <col min="14" max="16384" width="9.140625" style="145"/>
  </cols>
  <sheetData>
    <row r="1" spans="1:11" s="473" customFormat="1" ht="23.25" x14ac:dyDescent="0.25">
      <c r="A1" s="453" t="s">
        <v>1540</v>
      </c>
      <c r="B1" s="453"/>
      <c r="C1" s="453"/>
      <c r="D1" s="453"/>
      <c r="E1" s="764"/>
      <c r="F1" s="744"/>
      <c r="G1" s="744"/>
      <c r="H1" s="744"/>
      <c r="I1" s="744"/>
      <c r="J1" s="476"/>
      <c r="K1" s="476"/>
    </row>
    <row r="2" spans="1:11" x14ac:dyDescent="0.25">
      <c r="A2" s="634"/>
      <c r="B2" s="634"/>
      <c r="C2" s="634"/>
      <c r="D2" s="634"/>
      <c r="E2" s="765"/>
      <c r="F2" s="727"/>
      <c r="G2" s="727"/>
      <c r="H2" s="727"/>
      <c r="I2" s="727"/>
    </row>
    <row r="3" spans="1:11" s="355" customFormat="1" ht="43.5" customHeight="1" x14ac:dyDescent="0.25">
      <c r="A3" s="746" t="s">
        <v>485</v>
      </c>
      <c r="B3" s="746" t="s">
        <v>486</v>
      </c>
      <c r="C3" s="746" t="s">
        <v>1151</v>
      </c>
      <c r="D3" s="746" t="s">
        <v>489</v>
      </c>
      <c r="E3" s="746" t="s">
        <v>672</v>
      </c>
      <c r="F3" s="747" t="s">
        <v>491</v>
      </c>
      <c r="G3" s="748" t="s">
        <v>2381</v>
      </c>
      <c r="H3" s="746" t="s">
        <v>495</v>
      </c>
      <c r="I3" s="746" t="s">
        <v>496</v>
      </c>
      <c r="J3" s="746" t="s">
        <v>2596</v>
      </c>
      <c r="K3" s="746" t="s">
        <v>2382</v>
      </c>
    </row>
    <row r="4" spans="1:11" x14ac:dyDescent="0.25">
      <c r="A4" s="645"/>
      <c r="B4" s="637"/>
      <c r="C4" s="637"/>
      <c r="D4" s="637"/>
      <c r="E4" s="637"/>
      <c r="F4" s="646"/>
      <c r="G4" s="729"/>
      <c r="H4" s="637"/>
      <c r="I4" s="637"/>
      <c r="J4" s="733"/>
      <c r="K4" s="733"/>
    </row>
    <row r="5" spans="1:11" x14ac:dyDescent="0.25">
      <c r="A5" s="635">
        <v>20</v>
      </c>
      <c r="B5" s="730"/>
      <c r="C5" s="730"/>
      <c r="D5" s="730"/>
      <c r="E5" s="730" t="s">
        <v>2303</v>
      </c>
      <c r="F5" s="731"/>
      <c r="G5" s="732"/>
      <c r="H5" s="733"/>
      <c r="I5" s="733"/>
      <c r="J5" s="733"/>
      <c r="K5" s="733"/>
    </row>
    <row r="6" spans="1:11" x14ac:dyDescent="0.25">
      <c r="A6" s="635"/>
      <c r="B6" s="730"/>
      <c r="C6" s="730"/>
      <c r="D6" s="730"/>
      <c r="E6" s="697"/>
      <c r="F6" s="731"/>
      <c r="G6" s="732"/>
      <c r="H6" s="733"/>
      <c r="I6" s="733"/>
      <c r="J6" s="733"/>
      <c r="K6" s="733"/>
    </row>
    <row r="7" spans="1:11" ht="318.75" x14ac:dyDescent="0.25">
      <c r="A7" s="696" t="s">
        <v>2304</v>
      </c>
      <c r="B7" s="696" t="s">
        <v>1228</v>
      </c>
      <c r="C7" s="696" t="s">
        <v>2305</v>
      </c>
      <c r="D7" s="734" t="s">
        <v>2306</v>
      </c>
      <c r="E7" s="698" t="s">
        <v>2307</v>
      </c>
      <c r="F7" s="735" t="s">
        <v>783</v>
      </c>
      <c r="G7" s="736">
        <v>1</v>
      </c>
      <c r="H7" s="737">
        <v>18671</v>
      </c>
      <c r="I7" s="738">
        <f t="shared" ref="I7:I34" si="0">H7*G7</f>
        <v>18671</v>
      </c>
      <c r="J7" s="733">
        <v>0</v>
      </c>
      <c r="K7" s="733">
        <f>J7*H7</f>
        <v>0</v>
      </c>
    </row>
    <row r="8" spans="1:11" ht="268.5" customHeight="1" x14ac:dyDescent="0.25">
      <c r="A8" s="696" t="s">
        <v>2308</v>
      </c>
      <c r="B8" s="696" t="s">
        <v>1228</v>
      </c>
      <c r="C8" s="696" t="s">
        <v>2309</v>
      </c>
      <c r="D8" s="734" t="s">
        <v>2310</v>
      </c>
      <c r="E8" s="698" t="s">
        <v>2311</v>
      </c>
      <c r="F8" s="735" t="s">
        <v>783</v>
      </c>
      <c r="G8" s="736">
        <v>1</v>
      </c>
      <c r="H8" s="733">
        <v>30161</v>
      </c>
      <c r="I8" s="738">
        <f t="shared" si="0"/>
        <v>30161</v>
      </c>
      <c r="J8" s="733">
        <f>'MB COUNTER'!G4</f>
        <v>0.5</v>
      </c>
      <c r="K8" s="854">
        <f>H8*J8</f>
        <v>15080.5</v>
      </c>
    </row>
    <row r="9" spans="1:11" ht="409.5" x14ac:dyDescent="0.25">
      <c r="A9" s="741" t="s">
        <v>2312</v>
      </c>
      <c r="B9" s="696" t="s">
        <v>1228</v>
      </c>
      <c r="C9" s="696" t="s">
        <v>2313</v>
      </c>
      <c r="D9" s="734" t="s">
        <v>2314</v>
      </c>
      <c r="E9" s="698" t="s">
        <v>2676</v>
      </c>
      <c r="F9" s="731" t="s">
        <v>2315</v>
      </c>
      <c r="G9" s="731">
        <f>3.055*0.95</f>
        <v>2.90225</v>
      </c>
      <c r="H9" s="733">
        <v>55535</v>
      </c>
      <c r="I9" s="738">
        <f t="shared" si="0"/>
        <v>161176.45374999999</v>
      </c>
      <c r="J9" s="738">
        <f>'MB COUNTER'!G8</f>
        <v>2.8547499999999997</v>
      </c>
      <c r="K9" s="855">
        <f t="shared" ref="K9:K32" si="1">J9*H9</f>
        <v>158538.54124999998</v>
      </c>
    </row>
    <row r="10" spans="1:11" ht="409.5" x14ac:dyDescent="0.25">
      <c r="A10" s="696" t="s">
        <v>2316</v>
      </c>
      <c r="B10" s="696" t="s">
        <v>1228</v>
      </c>
      <c r="C10" s="696" t="s">
        <v>2313</v>
      </c>
      <c r="D10" s="734" t="s">
        <v>2314</v>
      </c>
      <c r="E10" s="698" t="s">
        <v>2677</v>
      </c>
      <c r="F10" s="731" t="s">
        <v>2315</v>
      </c>
      <c r="G10" s="731">
        <f>5.325*0.95</f>
        <v>5.0587499999999999</v>
      </c>
      <c r="H10" s="733">
        <v>55535</v>
      </c>
      <c r="I10" s="738">
        <f t="shared" si="0"/>
        <v>280937.68124999997</v>
      </c>
      <c r="J10" s="738">
        <f>'MB COUNTER'!G13</f>
        <v>5.0587499999999999</v>
      </c>
      <c r="K10" s="855">
        <f t="shared" si="1"/>
        <v>280937.68124999997</v>
      </c>
    </row>
    <row r="11" spans="1:11" ht="409.5" x14ac:dyDescent="0.25">
      <c r="A11" s="699" t="s">
        <v>2317</v>
      </c>
      <c r="B11" s="696" t="s">
        <v>1228</v>
      </c>
      <c r="C11" s="696" t="s">
        <v>2313</v>
      </c>
      <c r="D11" s="734" t="s">
        <v>2318</v>
      </c>
      <c r="E11" s="698" t="s">
        <v>2678</v>
      </c>
      <c r="F11" s="731" t="s">
        <v>2315</v>
      </c>
      <c r="G11" s="731">
        <f>2.085*0.95</f>
        <v>1.9807499999999998</v>
      </c>
      <c r="H11" s="733">
        <v>5553</v>
      </c>
      <c r="I11" s="738">
        <f t="shared" si="0"/>
        <v>10999.104749999999</v>
      </c>
      <c r="J11" s="738">
        <f>'MB COUNTER'!G18</f>
        <v>1.9949999999999999</v>
      </c>
      <c r="K11" s="855">
        <f t="shared" si="1"/>
        <v>11078.234999999999</v>
      </c>
    </row>
    <row r="12" spans="1:11" ht="187.5" x14ac:dyDescent="0.25">
      <c r="A12" s="739" t="s">
        <v>2319</v>
      </c>
      <c r="B12" s="696" t="s">
        <v>1228</v>
      </c>
      <c r="C12" s="696" t="s">
        <v>2320</v>
      </c>
      <c r="D12" s="734" t="s">
        <v>2321</v>
      </c>
      <c r="E12" s="698" t="s">
        <v>2679</v>
      </c>
      <c r="F12" s="731" t="s">
        <v>783</v>
      </c>
      <c r="G12" s="731">
        <v>3</v>
      </c>
      <c r="H12" s="733">
        <v>18671</v>
      </c>
      <c r="I12" s="738">
        <f t="shared" si="0"/>
        <v>56013</v>
      </c>
      <c r="J12" s="738">
        <f>'MB COUNTER'!G23</f>
        <v>3</v>
      </c>
      <c r="K12" s="843">
        <f t="shared" si="1"/>
        <v>56013</v>
      </c>
    </row>
    <row r="13" spans="1:11" ht="318.75" x14ac:dyDescent="0.25">
      <c r="A13" s="696" t="s">
        <v>2322</v>
      </c>
      <c r="B13" s="696" t="s">
        <v>1228</v>
      </c>
      <c r="C13" s="696" t="s">
        <v>2323</v>
      </c>
      <c r="D13" s="734" t="s">
        <v>2324</v>
      </c>
      <c r="E13" s="698" t="s">
        <v>2680</v>
      </c>
      <c r="F13" s="731" t="s">
        <v>2315</v>
      </c>
      <c r="G13" s="731">
        <f>(3.055+5.322+2.085)*0.25</f>
        <v>2.6154999999999999</v>
      </c>
      <c r="H13" s="733">
        <v>11490</v>
      </c>
      <c r="I13" s="738">
        <f t="shared" si="0"/>
        <v>30052.094999999998</v>
      </c>
      <c r="J13" s="738">
        <f>'MB COUNTER'!G29</f>
        <v>2.61</v>
      </c>
      <c r="K13" s="854">
        <f t="shared" si="1"/>
        <v>29988.899999999998</v>
      </c>
    </row>
    <row r="14" spans="1:11" ht="300" x14ac:dyDescent="0.25">
      <c r="A14" s="696" t="s">
        <v>2325</v>
      </c>
      <c r="B14" s="696" t="s">
        <v>1228</v>
      </c>
      <c r="C14" s="696" t="s">
        <v>2326</v>
      </c>
      <c r="D14" s="734" t="s">
        <v>2327</v>
      </c>
      <c r="E14" s="698" t="s">
        <v>2681</v>
      </c>
      <c r="F14" s="731" t="s">
        <v>2328</v>
      </c>
      <c r="G14" s="731">
        <f>(3.055+5.322+2.085)+0.95*8</f>
        <v>18.061999999999998</v>
      </c>
      <c r="H14" s="733">
        <v>718</v>
      </c>
      <c r="I14" s="738">
        <f t="shared" si="0"/>
        <v>12968.515999999998</v>
      </c>
      <c r="J14" s="738">
        <f>'MB COUNTER'!G38</f>
        <v>18.012</v>
      </c>
      <c r="K14" s="854">
        <f t="shared" si="1"/>
        <v>12932.616</v>
      </c>
    </row>
    <row r="15" spans="1:11" ht="409.5" x14ac:dyDescent="0.25">
      <c r="A15" s="741" t="s">
        <v>2329</v>
      </c>
      <c r="B15" s="696" t="s">
        <v>1228</v>
      </c>
      <c r="C15" s="696" t="s">
        <v>2330</v>
      </c>
      <c r="D15" s="734" t="s">
        <v>2331</v>
      </c>
      <c r="E15" s="698" t="s">
        <v>2682</v>
      </c>
      <c r="F15" s="731" t="s">
        <v>2315</v>
      </c>
      <c r="G15" s="731">
        <f>4.532*0.95</f>
        <v>4.3053999999999997</v>
      </c>
      <c r="H15" s="733">
        <v>40215</v>
      </c>
      <c r="I15" s="738">
        <f t="shared" si="0"/>
        <v>173141.66099999999</v>
      </c>
      <c r="J15" s="738">
        <f>'MB COUNTER'!G40</f>
        <v>4.3053999999999997</v>
      </c>
      <c r="K15" s="854">
        <f t="shared" si="1"/>
        <v>173141.66099999999</v>
      </c>
    </row>
    <row r="16" spans="1:11" ht="393.75" x14ac:dyDescent="0.25">
      <c r="A16" s="696" t="s">
        <v>2332</v>
      </c>
      <c r="B16" s="696" t="s">
        <v>1228</v>
      </c>
      <c r="C16" s="696" t="s">
        <v>2330</v>
      </c>
      <c r="D16" s="734" t="s">
        <v>2331</v>
      </c>
      <c r="E16" s="698" t="s">
        <v>2683</v>
      </c>
      <c r="F16" s="731" t="s">
        <v>2315</v>
      </c>
      <c r="G16" s="731">
        <f>0.945*0.95</f>
        <v>0.89774999999999994</v>
      </c>
      <c r="H16" s="733">
        <v>43087</v>
      </c>
      <c r="I16" s="738">
        <f t="shared" si="0"/>
        <v>38681.354249999997</v>
      </c>
      <c r="J16" s="738">
        <f>'MB COUNTER'!G45</f>
        <v>0.89774999999999994</v>
      </c>
      <c r="K16" s="854">
        <f t="shared" si="1"/>
        <v>38681.354249999997</v>
      </c>
    </row>
    <row r="17" spans="1:13" ht="393.75" x14ac:dyDescent="0.25">
      <c r="A17" s="696" t="s">
        <v>2333</v>
      </c>
      <c r="B17" s="696" t="s">
        <v>1228</v>
      </c>
      <c r="C17" s="696" t="s">
        <v>2330</v>
      </c>
      <c r="D17" s="734" t="s">
        <v>2331</v>
      </c>
      <c r="E17" s="698" t="s">
        <v>2684</v>
      </c>
      <c r="F17" s="731" t="s">
        <v>2315</v>
      </c>
      <c r="G17" s="731">
        <f>0.9*0.95</f>
        <v>0.85499999999999998</v>
      </c>
      <c r="H17" s="733">
        <v>43087</v>
      </c>
      <c r="I17" s="738">
        <f t="shared" si="0"/>
        <v>36839.385000000002</v>
      </c>
      <c r="J17" s="738">
        <f>'MB COUNTER'!G50</f>
        <v>0.85499999999999998</v>
      </c>
      <c r="K17" s="854">
        <f t="shared" si="1"/>
        <v>36839.385000000002</v>
      </c>
    </row>
    <row r="18" spans="1:13" ht="393.75" x14ac:dyDescent="0.25">
      <c r="A18" s="741" t="s">
        <v>2334</v>
      </c>
      <c r="B18" s="696" t="s">
        <v>1228</v>
      </c>
      <c r="C18" s="696" t="s">
        <v>2330</v>
      </c>
      <c r="D18" s="734" t="s">
        <v>2331</v>
      </c>
      <c r="E18" s="698" t="s">
        <v>2685</v>
      </c>
      <c r="F18" s="731" t="s">
        <v>2315</v>
      </c>
      <c r="G18" s="731">
        <f>1.295*0.95</f>
        <v>1.2302499999999998</v>
      </c>
      <c r="H18" s="733">
        <v>43087</v>
      </c>
      <c r="I18" s="738">
        <f t="shared" si="0"/>
        <v>53007.781749999995</v>
      </c>
      <c r="J18" s="738">
        <f>'MB COUNTER'!G55</f>
        <v>1.2302499999999998</v>
      </c>
      <c r="K18" s="854">
        <f t="shared" si="1"/>
        <v>53007.781749999995</v>
      </c>
    </row>
    <row r="19" spans="1:13" ht="318.75" x14ac:dyDescent="0.25">
      <c r="A19" s="696" t="s">
        <v>2335</v>
      </c>
      <c r="B19" s="696" t="s">
        <v>1228</v>
      </c>
      <c r="C19" s="696" t="s">
        <v>2336</v>
      </c>
      <c r="D19" s="734" t="s">
        <v>2337</v>
      </c>
      <c r="E19" s="698" t="s">
        <v>2686</v>
      </c>
      <c r="F19" s="731" t="s">
        <v>2315</v>
      </c>
      <c r="G19" s="731">
        <f>(0.95+0.6+0.825+4.1)*0.4</f>
        <v>2.59</v>
      </c>
      <c r="H19" s="733">
        <v>11490</v>
      </c>
      <c r="I19" s="738">
        <f t="shared" si="0"/>
        <v>29759.1</v>
      </c>
      <c r="J19" s="738">
        <f>'MB COUNTER'!G60</f>
        <v>2.59</v>
      </c>
      <c r="K19" s="854">
        <f t="shared" si="1"/>
        <v>29759.1</v>
      </c>
    </row>
    <row r="20" spans="1:13" ht="393.75" x14ac:dyDescent="0.25">
      <c r="A20" s="696" t="s">
        <v>2338</v>
      </c>
      <c r="B20" s="696" t="s">
        <v>1228</v>
      </c>
      <c r="C20" s="696" t="s">
        <v>2339</v>
      </c>
      <c r="D20" s="734" t="s">
        <v>2340</v>
      </c>
      <c r="E20" s="698" t="s">
        <v>2687</v>
      </c>
      <c r="F20" s="731" t="s">
        <v>2315</v>
      </c>
      <c r="G20" s="731">
        <f>(0.95+3.5+4.1)*0.9</f>
        <v>7.6950000000000012</v>
      </c>
      <c r="H20" s="733">
        <v>17522</v>
      </c>
      <c r="I20" s="738">
        <f t="shared" si="0"/>
        <v>134831.79</v>
      </c>
      <c r="J20" s="738">
        <f>'MB COUNTER'!G65</f>
        <v>5.8274999999999997</v>
      </c>
      <c r="K20" s="854">
        <f t="shared" si="1"/>
        <v>102109.45499999999</v>
      </c>
    </row>
    <row r="21" spans="1:13" ht="375" x14ac:dyDescent="0.25">
      <c r="A21" s="696" t="s">
        <v>2341</v>
      </c>
      <c r="B21" s="696" t="s">
        <v>1228</v>
      </c>
      <c r="C21" s="696" t="s">
        <v>2339</v>
      </c>
      <c r="D21" s="734" t="s">
        <v>2342</v>
      </c>
      <c r="E21" s="698" t="s">
        <v>2343</v>
      </c>
      <c r="F21" s="731" t="s">
        <v>2315</v>
      </c>
      <c r="G21" s="731">
        <f>(0.95+3.5+4.1)*1</f>
        <v>8.5500000000000007</v>
      </c>
      <c r="H21" s="733">
        <v>17522</v>
      </c>
      <c r="I21" s="738">
        <f t="shared" si="0"/>
        <v>149813.1</v>
      </c>
      <c r="J21" s="738">
        <f>'MB COUNTER'!G70</f>
        <v>8.5500000000000007</v>
      </c>
      <c r="K21" s="854">
        <f t="shared" si="1"/>
        <v>149813.1</v>
      </c>
    </row>
    <row r="22" spans="1:13" ht="337.5" x14ac:dyDescent="0.25">
      <c r="A22" s="696" t="s">
        <v>2344</v>
      </c>
      <c r="B22" s="696" t="s">
        <v>1228</v>
      </c>
      <c r="C22" s="696" t="s">
        <v>2345</v>
      </c>
      <c r="D22" s="734" t="s">
        <v>2346</v>
      </c>
      <c r="E22" s="698" t="s">
        <v>2347</v>
      </c>
      <c r="F22" s="731" t="s">
        <v>2348</v>
      </c>
      <c r="G22" s="731">
        <f>0.4*8</f>
        <v>3.2</v>
      </c>
      <c r="H22" s="733">
        <v>3351</v>
      </c>
      <c r="I22" s="738">
        <f t="shared" si="0"/>
        <v>10723.2</v>
      </c>
      <c r="J22" s="738">
        <f>'MB COUNTER'!G74</f>
        <v>6.4</v>
      </c>
      <c r="K22" s="854">
        <f t="shared" si="1"/>
        <v>21446.400000000001</v>
      </c>
    </row>
    <row r="23" spans="1:13" ht="337.5" x14ac:dyDescent="0.25">
      <c r="A23" s="696" t="s">
        <v>2349</v>
      </c>
      <c r="B23" s="696" t="s">
        <v>1228</v>
      </c>
      <c r="C23" s="696" t="s">
        <v>2345</v>
      </c>
      <c r="D23" s="734" t="s">
        <v>2346</v>
      </c>
      <c r="E23" s="698" t="s">
        <v>2350</v>
      </c>
      <c r="F23" s="731" t="s">
        <v>2348</v>
      </c>
      <c r="G23" s="731">
        <f>0.75*5</f>
        <v>3.75</v>
      </c>
      <c r="H23" s="733">
        <v>3351</v>
      </c>
      <c r="I23" s="738">
        <f t="shared" si="0"/>
        <v>12566.25</v>
      </c>
      <c r="J23" s="763">
        <f>'MB COUNTER'!G78</f>
        <v>7.5</v>
      </c>
      <c r="K23" s="854">
        <f t="shared" si="1"/>
        <v>25132.5</v>
      </c>
    </row>
    <row r="24" spans="1:13" ht="337.5" x14ac:dyDescent="0.25">
      <c r="A24" s="696" t="s">
        <v>2351</v>
      </c>
      <c r="B24" s="696" t="s">
        <v>1228</v>
      </c>
      <c r="C24" s="696" t="s">
        <v>2345</v>
      </c>
      <c r="D24" s="734" t="s">
        <v>2346</v>
      </c>
      <c r="E24" s="698" t="s">
        <v>2352</v>
      </c>
      <c r="F24" s="731" t="s">
        <v>2348</v>
      </c>
      <c r="G24" s="731">
        <f>2.1*5</f>
        <v>10.5</v>
      </c>
      <c r="H24" s="733">
        <v>3351</v>
      </c>
      <c r="I24" s="738">
        <f t="shared" si="0"/>
        <v>35185.5</v>
      </c>
      <c r="J24" s="738">
        <f>'MB COUNTER'!G83</f>
        <v>20</v>
      </c>
      <c r="K24" s="844">
        <f t="shared" si="1"/>
        <v>67020</v>
      </c>
    </row>
    <row r="25" spans="1:13" ht="337.5" x14ac:dyDescent="0.25">
      <c r="A25" s="696" t="s">
        <v>2353</v>
      </c>
      <c r="B25" s="696" t="s">
        <v>1228</v>
      </c>
      <c r="C25" s="696" t="s">
        <v>2345</v>
      </c>
      <c r="D25" s="734" t="s">
        <v>2346</v>
      </c>
      <c r="E25" s="698" t="s">
        <v>2354</v>
      </c>
      <c r="F25" s="731" t="s">
        <v>2348</v>
      </c>
      <c r="G25" s="731">
        <f>3*4</f>
        <v>12</v>
      </c>
      <c r="H25" s="733">
        <v>3351</v>
      </c>
      <c r="I25" s="738">
        <f t="shared" si="0"/>
        <v>40212</v>
      </c>
      <c r="J25" s="738">
        <f>'MB COUNTER'!G88</f>
        <v>24</v>
      </c>
      <c r="K25" s="844">
        <f t="shared" si="1"/>
        <v>80424</v>
      </c>
    </row>
    <row r="26" spans="1:13" ht="243.75" x14ac:dyDescent="0.25">
      <c r="A26" s="696" t="s">
        <v>2355</v>
      </c>
      <c r="B26" s="696" t="s">
        <v>1228</v>
      </c>
      <c r="C26" s="696" t="s">
        <v>2345</v>
      </c>
      <c r="D26" s="734" t="s">
        <v>2356</v>
      </c>
      <c r="E26" s="698" t="s">
        <v>2688</v>
      </c>
      <c r="F26" s="731" t="s">
        <v>2315</v>
      </c>
      <c r="G26" s="731">
        <f>0.9*0.9*5</f>
        <v>4.0500000000000007</v>
      </c>
      <c r="H26" s="733">
        <v>5745</v>
      </c>
      <c r="I26" s="738">
        <f t="shared" si="0"/>
        <v>23267.250000000004</v>
      </c>
      <c r="J26" s="738">
        <f>'MB COUNTER'!G93</f>
        <v>3.24</v>
      </c>
      <c r="K26" s="854">
        <f t="shared" si="1"/>
        <v>18613.800000000003</v>
      </c>
    </row>
    <row r="27" spans="1:13" ht="187.5" x14ac:dyDescent="0.25">
      <c r="A27" s="696" t="s">
        <v>2357</v>
      </c>
      <c r="B27" s="696" t="s">
        <v>1228</v>
      </c>
      <c r="C27" s="696" t="s">
        <v>2320</v>
      </c>
      <c r="D27" s="734" t="s">
        <v>2358</v>
      </c>
      <c r="E27" s="698" t="s">
        <v>2689</v>
      </c>
      <c r="F27" s="731" t="s">
        <v>783</v>
      </c>
      <c r="G27" s="731">
        <v>3</v>
      </c>
      <c r="H27" s="733">
        <v>23937</v>
      </c>
      <c r="I27" s="738">
        <f t="shared" si="0"/>
        <v>71811</v>
      </c>
      <c r="J27" s="738">
        <v>0</v>
      </c>
      <c r="K27" s="733">
        <f t="shared" si="1"/>
        <v>0</v>
      </c>
    </row>
    <row r="28" spans="1:13" ht="356.25" x14ac:dyDescent="0.25">
      <c r="A28" s="696" t="s">
        <v>2359</v>
      </c>
      <c r="B28" s="696" t="s">
        <v>1228</v>
      </c>
      <c r="C28" s="696" t="s">
        <v>2360</v>
      </c>
      <c r="D28" s="734" t="s">
        <v>2361</v>
      </c>
      <c r="E28" s="698" t="s">
        <v>2690</v>
      </c>
      <c r="F28" s="731" t="s">
        <v>2328</v>
      </c>
      <c r="G28" s="731">
        <v>5.5549999999999997</v>
      </c>
      <c r="H28" s="733">
        <v>11968</v>
      </c>
      <c r="I28" s="738">
        <f t="shared" si="0"/>
        <v>66482.239999999991</v>
      </c>
      <c r="J28" s="738">
        <f>'MB COUNTER'!G98</f>
        <v>5.55</v>
      </c>
      <c r="K28" s="854">
        <f t="shared" si="1"/>
        <v>66422.399999999994</v>
      </c>
    </row>
    <row r="29" spans="1:13" ht="393.75" x14ac:dyDescent="0.25">
      <c r="A29" s="696" t="s">
        <v>2362</v>
      </c>
      <c r="B29" s="696" t="s">
        <v>1228</v>
      </c>
      <c r="C29" s="696" t="s">
        <v>2363</v>
      </c>
      <c r="D29" s="734" t="s">
        <v>2364</v>
      </c>
      <c r="E29" s="698" t="s">
        <v>2691</v>
      </c>
      <c r="F29" s="731" t="s">
        <v>2328</v>
      </c>
      <c r="G29" s="731">
        <v>3.3</v>
      </c>
      <c r="H29" s="733">
        <v>6223</v>
      </c>
      <c r="I29" s="738">
        <f t="shared" si="0"/>
        <v>20535.899999999998</v>
      </c>
      <c r="J29" s="738">
        <f>'MB COUNTER'!G103</f>
        <v>5.55</v>
      </c>
      <c r="K29" s="854">
        <f t="shared" si="1"/>
        <v>34537.65</v>
      </c>
    </row>
    <row r="30" spans="1:13" ht="337.5" x14ac:dyDescent="0.25">
      <c r="A30" s="696" t="s">
        <v>2365</v>
      </c>
      <c r="B30" s="696"/>
      <c r="C30" s="696" t="s">
        <v>2366</v>
      </c>
      <c r="D30" s="734" t="s">
        <v>2367</v>
      </c>
      <c r="E30" s="698" t="s">
        <v>2368</v>
      </c>
      <c r="F30" s="731" t="s">
        <v>2348</v>
      </c>
      <c r="G30" s="731">
        <f>(2100+5300+4900+2600+4000+3200+900+2600)/1000</f>
        <v>25.6</v>
      </c>
      <c r="H30" s="733">
        <v>6223</v>
      </c>
      <c r="I30" s="738">
        <f t="shared" si="0"/>
        <v>159308.80000000002</v>
      </c>
      <c r="J30" s="738">
        <f>'MB COUNTER'!G118</f>
        <v>25.639000000000003</v>
      </c>
      <c r="K30" s="855">
        <f>J30*H30</f>
        <v>159551.49700000003</v>
      </c>
    </row>
    <row r="31" spans="1:13" ht="318.75" x14ac:dyDescent="0.25">
      <c r="A31" s="845" t="s">
        <v>2369</v>
      </c>
      <c r="B31" s="845"/>
      <c r="C31" s="845" t="s">
        <v>2366</v>
      </c>
      <c r="D31" s="846" t="s">
        <v>2370</v>
      </c>
      <c r="E31" s="847" t="s">
        <v>2371</v>
      </c>
      <c r="F31" s="848" t="s">
        <v>2348</v>
      </c>
      <c r="G31" s="848">
        <f>2.05*11</f>
        <v>22.549999999999997</v>
      </c>
      <c r="H31" s="849">
        <v>8138</v>
      </c>
      <c r="I31" s="850">
        <f t="shared" si="0"/>
        <v>183511.89999999997</v>
      </c>
      <c r="J31" s="850">
        <v>18.040050000000001</v>
      </c>
      <c r="K31" s="856">
        <f t="shared" si="1"/>
        <v>146809.92690000002</v>
      </c>
      <c r="M31" s="644" t="s">
        <v>2705</v>
      </c>
    </row>
    <row r="32" spans="1:13" ht="409.5" x14ac:dyDescent="0.25">
      <c r="A32" s="741" t="s">
        <v>2372</v>
      </c>
      <c r="B32" s="696" t="s">
        <v>1228</v>
      </c>
      <c r="C32" s="696" t="s">
        <v>2373</v>
      </c>
      <c r="D32" s="734" t="s">
        <v>2374</v>
      </c>
      <c r="E32" s="698" t="s">
        <v>2692</v>
      </c>
      <c r="F32" s="731" t="s">
        <v>2315</v>
      </c>
      <c r="G32" s="731">
        <f>1.225*0.9</f>
        <v>1.1025</v>
      </c>
      <c r="H32" s="733">
        <v>55535</v>
      </c>
      <c r="I32" s="738">
        <f t="shared" si="0"/>
        <v>61227.337500000001</v>
      </c>
      <c r="J32" s="738">
        <f>'MB COUNTER'!G125</f>
        <v>1</v>
      </c>
      <c r="K32" s="843">
        <f t="shared" si="1"/>
        <v>55535</v>
      </c>
    </row>
    <row r="33" spans="1:11" ht="409.5" x14ac:dyDescent="0.25">
      <c r="A33" s="696" t="s">
        <v>2375</v>
      </c>
      <c r="B33" s="696" t="s">
        <v>1228</v>
      </c>
      <c r="C33" s="696" t="s">
        <v>2373</v>
      </c>
      <c r="D33" s="734" t="s">
        <v>2376</v>
      </c>
      <c r="E33" s="698" t="s">
        <v>2377</v>
      </c>
      <c r="F33" s="731" t="s">
        <v>2328</v>
      </c>
      <c r="G33" s="732">
        <v>5.34</v>
      </c>
      <c r="H33" s="733">
        <v>15798</v>
      </c>
      <c r="I33" s="738">
        <f t="shared" si="0"/>
        <v>84361.319999999992</v>
      </c>
      <c r="J33" s="738">
        <f>'MB COUNTER'!G130</f>
        <v>4.8</v>
      </c>
      <c r="K33" s="843">
        <v>75830</v>
      </c>
    </row>
    <row r="34" spans="1:11" ht="168.75" x14ac:dyDescent="0.25">
      <c r="A34" s="696" t="s">
        <v>2378</v>
      </c>
      <c r="B34" s="696" t="s">
        <v>1228</v>
      </c>
      <c r="C34" s="696" t="s">
        <v>2379</v>
      </c>
      <c r="D34" s="734" t="s">
        <v>2380</v>
      </c>
      <c r="E34" s="698" t="s">
        <v>2693</v>
      </c>
      <c r="F34" s="731" t="s">
        <v>2328</v>
      </c>
      <c r="G34" s="732">
        <f>(3055+5322+2085)/1000</f>
        <v>10.462</v>
      </c>
      <c r="H34" s="733">
        <v>3638</v>
      </c>
      <c r="I34" s="738">
        <f t="shared" si="0"/>
        <v>38060.756000000001</v>
      </c>
      <c r="J34" s="738"/>
      <c r="K34" s="738">
        <f>H34*J34</f>
        <v>0</v>
      </c>
    </row>
    <row r="35" spans="1:11" x14ac:dyDescent="0.25">
      <c r="A35" s="411"/>
      <c r="B35" s="696"/>
      <c r="C35" s="696"/>
      <c r="D35" s="734"/>
      <c r="E35" s="697"/>
      <c r="F35" s="731"/>
      <c r="G35" s="732"/>
      <c r="H35" s="733"/>
      <c r="I35" s="733"/>
      <c r="J35" s="733"/>
      <c r="K35" s="733"/>
    </row>
    <row r="36" spans="1:11" s="364" customFormat="1" x14ac:dyDescent="0.25">
      <c r="A36" s="411"/>
      <c r="B36" s="730"/>
      <c r="C36" s="730"/>
      <c r="D36" s="730"/>
      <c r="E36" s="636" t="s">
        <v>2694</v>
      </c>
      <c r="F36" s="731"/>
      <c r="G36" s="732"/>
      <c r="H36" s="733"/>
      <c r="I36" s="742">
        <f>SUM(I7:I35)</f>
        <v>2024306.4762499996</v>
      </c>
      <c r="J36" s="733"/>
      <c r="K36" s="853">
        <f>SUM(K7:K35)</f>
        <v>1899244.4843999997</v>
      </c>
    </row>
    <row r="37" spans="1:11" x14ac:dyDescent="0.3">
      <c r="A37" s="750"/>
      <c r="B37" s="751"/>
      <c r="C37" s="751"/>
      <c r="D37" s="751"/>
      <c r="E37" s="766"/>
      <c r="F37" s="752"/>
      <c r="G37" s="753"/>
      <c r="H37" s="754"/>
      <c r="I37" s="754"/>
      <c r="J37" s="755"/>
      <c r="K37" s="749"/>
    </row>
    <row r="38" spans="1:11" x14ac:dyDescent="0.3">
      <c r="A38" s="750"/>
      <c r="B38" s="751"/>
      <c r="C38" s="751"/>
      <c r="D38" s="751"/>
      <c r="E38" s="766"/>
      <c r="F38" s="752"/>
      <c r="G38" s="753"/>
      <c r="H38" s="754"/>
      <c r="I38" s="754"/>
      <c r="J38" s="755"/>
      <c r="K38" s="749"/>
    </row>
    <row r="39" spans="1:11" x14ac:dyDescent="0.3">
      <c r="A39" s="756"/>
      <c r="B39" s="757"/>
      <c r="C39" s="757"/>
      <c r="D39" s="757"/>
      <c r="E39" s="767"/>
      <c r="F39" s="758"/>
      <c r="G39" s="759"/>
      <c r="H39" s="760"/>
      <c r="I39" s="760"/>
      <c r="J39" s="761"/>
      <c r="K39" s="762"/>
    </row>
    <row r="40" spans="1:11" x14ac:dyDescent="0.25">
      <c r="A40" s="640" t="s">
        <v>1760</v>
      </c>
      <c r="B40" s="640"/>
      <c r="C40" s="640"/>
      <c r="D40" s="640"/>
      <c r="E40" s="768"/>
      <c r="G40" s="743"/>
    </row>
    <row r="41" spans="1:11" x14ac:dyDescent="0.25">
      <c r="A41" s="641"/>
      <c r="B41" s="641"/>
      <c r="C41" s="641"/>
      <c r="D41" s="641"/>
      <c r="E41" s="768"/>
      <c r="G41" s="743"/>
    </row>
    <row r="42" spans="1:11" x14ac:dyDescent="0.25">
      <c r="A42" s="642">
        <v>1</v>
      </c>
      <c r="B42" s="641"/>
      <c r="C42" s="641"/>
      <c r="D42" s="642"/>
      <c r="E42" s="769"/>
      <c r="G42" s="743"/>
    </row>
    <row r="43" spans="1:11" x14ac:dyDescent="0.25">
      <c r="A43" s="642">
        <v>2</v>
      </c>
      <c r="B43" s="641"/>
      <c r="C43" s="641"/>
      <c r="D43" s="642"/>
      <c r="E43" s="769"/>
      <c r="G43" s="743"/>
    </row>
    <row r="44" spans="1:11" x14ac:dyDescent="0.25">
      <c r="A44" s="642">
        <v>3</v>
      </c>
      <c r="B44" s="641"/>
      <c r="C44" s="641"/>
      <c r="D44" s="642"/>
      <c r="E44" s="769"/>
      <c r="G44" s="743"/>
    </row>
    <row r="45" spans="1:11" x14ac:dyDescent="0.25">
      <c r="A45" s="642">
        <v>4</v>
      </c>
      <c r="B45" s="641"/>
      <c r="C45" s="641"/>
      <c r="D45" s="642"/>
      <c r="E45" s="769"/>
      <c r="G45" s="743"/>
    </row>
    <row r="46" spans="1:11" x14ac:dyDescent="0.25">
      <c r="A46" s="642">
        <v>5</v>
      </c>
      <c r="B46" s="641"/>
      <c r="C46" s="641"/>
      <c r="D46" s="642"/>
      <c r="E46" s="769"/>
      <c r="G46" s="743"/>
    </row>
    <row r="47" spans="1:11" x14ac:dyDescent="0.25">
      <c r="A47" s="642">
        <v>6</v>
      </c>
      <c r="B47" s="641"/>
      <c r="C47" s="641"/>
      <c r="D47" s="642"/>
      <c r="E47" s="770"/>
      <c r="G47" s="743"/>
    </row>
    <row r="48" spans="1:11" x14ac:dyDescent="0.25">
      <c r="A48" s="642">
        <v>7</v>
      </c>
      <c r="B48" s="641"/>
      <c r="C48" s="641"/>
      <c r="D48" s="642"/>
      <c r="E48" s="770"/>
      <c r="G48" s="743"/>
    </row>
    <row r="49" spans="1:7" x14ac:dyDescent="0.25">
      <c r="A49" s="642">
        <v>8</v>
      </c>
      <c r="B49" s="641"/>
      <c r="C49" s="641"/>
      <c r="D49" s="642"/>
      <c r="E49" s="770"/>
      <c r="G49" s="743"/>
    </row>
    <row r="50" spans="1:7" x14ac:dyDescent="0.3">
      <c r="A50" s="642">
        <v>9</v>
      </c>
      <c r="B50" s="641"/>
      <c r="C50" s="641"/>
      <c r="D50" s="641"/>
      <c r="E50" s="771"/>
      <c r="G50" s="743"/>
    </row>
    <row r="51" spans="1:7" x14ac:dyDescent="0.3">
      <c r="A51" s="642">
        <v>10</v>
      </c>
      <c r="B51" s="641"/>
      <c r="C51" s="641"/>
      <c r="D51" s="641"/>
      <c r="E51" s="771"/>
      <c r="G51" s="743"/>
    </row>
    <row r="52" spans="1:7" x14ac:dyDescent="0.3">
      <c r="A52" s="642">
        <v>11</v>
      </c>
      <c r="B52" s="641"/>
      <c r="C52" s="641"/>
      <c r="D52" s="641"/>
      <c r="E52" s="771"/>
      <c r="G52" s="743"/>
    </row>
    <row r="53" spans="1:7" x14ac:dyDescent="0.3">
      <c r="A53" s="642">
        <v>12</v>
      </c>
      <c r="B53" s="641"/>
      <c r="C53" s="641"/>
      <c r="D53" s="641"/>
      <c r="E53" s="771"/>
      <c r="G53" s="743"/>
    </row>
    <row r="54" spans="1:7" x14ac:dyDescent="0.3">
      <c r="A54" s="642">
        <v>13</v>
      </c>
      <c r="B54" s="641"/>
      <c r="C54" s="641"/>
      <c r="D54" s="641"/>
      <c r="E54" s="771"/>
      <c r="G54" s="743"/>
    </row>
    <row r="55" spans="1:7" x14ac:dyDescent="0.3">
      <c r="A55" s="642">
        <v>14</v>
      </c>
      <c r="B55" s="643"/>
      <c r="C55" s="643"/>
      <c r="D55" s="643"/>
      <c r="E55" s="772"/>
      <c r="G55" s="743"/>
    </row>
    <row r="56" spans="1:7" x14ac:dyDescent="0.3">
      <c r="A56" s="642">
        <v>15</v>
      </c>
      <c r="B56" s="641"/>
      <c r="C56" s="641"/>
      <c r="D56" s="641"/>
      <c r="E56" s="771"/>
      <c r="G56" s="743"/>
    </row>
    <row r="57" spans="1:7" x14ac:dyDescent="0.3">
      <c r="A57" s="642">
        <v>16</v>
      </c>
      <c r="B57" s="643"/>
      <c r="C57" s="643"/>
      <c r="D57" s="643"/>
      <c r="E57" s="772"/>
    </row>
    <row r="58" spans="1:7" x14ac:dyDescent="0.3">
      <c r="A58" s="642">
        <v>17</v>
      </c>
      <c r="B58" s="641"/>
      <c r="C58" s="641"/>
      <c r="D58" s="641"/>
      <c r="E58" s="771"/>
    </row>
  </sheetData>
  <autoFilter ref="A3:I3" xr:uid="{E464F322-4BC0-4B59-A3AF-870DBA796872}"/>
  <pageMargins left="0.7" right="0.7" top="0.75" bottom="0.75" header="0.3" footer="0.3"/>
  <pageSetup paperSize="9" scale="68" orientation="landscape" r:id="rId1"/>
  <headerFooter>
    <oddFoote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CC72-C048-4092-BA10-CC904326310A}">
  <dimension ref="A1:K133"/>
  <sheetViews>
    <sheetView topLeftCell="A43" workbookViewId="0">
      <selection activeCell="J122" sqref="J122:K122"/>
    </sheetView>
  </sheetViews>
  <sheetFormatPr defaultColWidth="8.85546875" defaultRowHeight="12.75" x14ac:dyDescent="0.2"/>
  <cols>
    <col min="1" max="1" width="10" style="383" customWidth="1"/>
    <col min="2" max="2" width="42.42578125" style="384" customWidth="1"/>
    <col min="3" max="3" width="9.85546875" style="384" customWidth="1"/>
    <col min="4" max="4" width="7.28515625" style="384" customWidth="1"/>
    <col min="5" max="5" width="9.85546875" style="384" customWidth="1"/>
    <col min="6" max="6" width="9.28515625" style="384" bestFit="1" customWidth="1"/>
    <col min="7" max="7" width="16.5703125" style="384" customWidth="1"/>
    <col min="8" max="9" width="14.85546875" style="365" bestFit="1" customWidth="1"/>
    <col min="10" max="10" width="8.85546875" style="365"/>
    <col min="11" max="11" width="11.28515625" style="365" bestFit="1" customWidth="1"/>
    <col min="12" max="16384" width="8.85546875" style="365"/>
  </cols>
  <sheetData>
    <row r="1" spans="1:7" x14ac:dyDescent="0.2">
      <c r="A1" s="1234" t="s">
        <v>2699</v>
      </c>
      <c r="B1" s="1234"/>
      <c r="C1" s="1234"/>
      <c r="D1" s="1234"/>
      <c r="E1" s="1234"/>
      <c r="F1" s="1234"/>
      <c r="G1" s="1234"/>
    </row>
    <row r="2" spans="1:7" x14ac:dyDescent="0.2">
      <c r="A2" s="366" t="s">
        <v>2398</v>
      </c>
      <c r="B2" s="367" t="s">
        <v>2399</v>
      </c>
      <c r="C2" s="366" t="s">
        <v>2400</v>
      </c>
      <c r="D2" s="366" t="s">
        <v>1860</v>
      </c>
      <c r="E2" s="366" t="s">
        <v>2401</v>
      </c>
      <c r="F2" s="366" t="s">
        <v>2402</v>
      </c>
      <c r="G2" s="366" t="s">
        <v>2403</v>
      </c>
    </row>
    <row r="3" spans="1:7" x14ac:dyDescent="0.2">
      <c r="A3" s="367" t="s">
        <v>2404</v>
      </c>
      <c r="B3" s="368" t="s">
        <v>2405</v>
      </c>
      <c r="C3" s="369" t="s">
        <v>2384</v>
      </c>
      <c r="D3" s="370"/>
      <c r="E3" s="370"/>
      <c r="F3" s="370"/>
      <c r="G3" s="371"/>
    </row>
    <row r="4" spans="1:7" x14ac:dyDescent="0.2">
      <c r="A4" s="676" t="s">
        <v>2308</v>
      </c>
      <c r="B4" s="676" t="s">
        <v>2309</v>
      </c>
      <c r="C4" s="369" t="s">
        <v>945</v>
      </c>
      <c r="D4" s="370">
        <v>1</v>
      </c>
      <c r="E4" s="370"/>
      <c r="F4" s="370"/>
      <c r="G4" s="371">
        <f>D4/2</f>
        <v>0.5</v>
      </c>
    </row>
    <row r="5" spans="1:7" x14ac:dyDescent="0.2">
      <c r="A5" s="367"/>
      <c r="B5" s="373"/>
      <c r="C5" s="369"/>
      <c r="D5" s="372"/>
      <c r="E5" s="372"/>
      <c r="F5" s="372"/>
      <c r="G5" s="372" t="s">
        <v>2384</v>
      </c>
    </row>
    <row r="6" spans="1:7" x14ac:dyDescent="0.2">
      <c r="A6" s="367"/>
      <c r="B6" s="367" t="s">
        <v>2395</v>
      </c>
      <c r="C6" s="377" t="s">
        <v>945</v>
      </c>
      <c r="D6" s="371"/>
      <c r="E6" s="371"/>
      <c r="F6" s="371"/>
      <c r="G6" s="371">
        <f>G4</f>
        <v>0.5</v>
      </c>
    </row>
    <row r="7" spans="1:7" x14ac:dyDescent="0.2">
      <c r="A7" s="367"/>
      <c r="B7" s="373"/>
      <c r="C7" s="369"/>
      <c r="D7" s="372"/>
      <c r="E7" s="372"/>
      <c r="F7" s="372"/>
      <c r="G7" s="372" t="s">
        <v>2384</v>
      </c>
    </row>
    <row r="8" spans="1:7" ht="24" x14ac:dyDescent="0.2">
      <c r="A8" s="676" t="s">
        <v>2312</v>
      </c>
      <c r="B8" s="676" t="s">
        <v>2314</v>
      </c>
      <c r="C8" s="369" t="s">
        <v>2573</v>
      </c>
      <c r="D8" s="370">
        <v>1</v>
      </c>
      <c r="E8" s="370">
        <v>3.0049999999999999</v>
      </c>
      <c r="F8" s="370">
        <v>0.95</v>
      </c>
      <c r="G8" s="371">
        <f>E8*F8*D8</f>
        <v>2.8547499999999997</v>
      </c>
    </row>
    <row r="9" spans="1:7" x14ac:dyDescent="0.2">
      <c r="A9" s="367"/>
      <c r="B9" s="373"/>
      <c r="C9" s="369"/>
      <c r="D9" s="370"/>
      <c r="E9" s="370"/>
      <c r="F9" s="370"/>
      <c r="G9" s="372">
        <f>F9*E9</f>
        <v>0</v>
      </c>
    </row>
    <row r="10" spans="1:7" x14ac:dyDescent="0.2">
      <c r="A10" s="367"/>
      <c r="B10" s="367" t="s">
        <v>2395</v>
      </c>
      <c r="C10" s="377" t="s">
        <v>2573</v>
      </c>
      <c r="D10" s="371"/>
      <c r="E10" s="371"/>
      <c r="F10" s="371"/>
      <c r="G10" s="371">
        <f>G8</f>
        <v>2.8547499999999997</v>
      </c>
    </row>
    <row r="11" spans="1:7" x14ac:dyDescent="0.2">
      <c r="A11" s="367"/>
      <c r="B11" s="373"/>
      <c r="C11" s="369"/>
      <c r="D11" s="370"/>
      <c r="E11" s="370"/>
      <c r="F11" s="370"/>
      <c r="G11" s="372"/>
    </row>
    <row r="12" spans="1:7" ht="24" x14ac:dyDescent="0.2">
      <c r="A12" s="676" t="s">
        <v>2316</v>
      </c>
      <c r="B12" s="676" t="s">
        <v>2314</v>
      </c>
      <c r="C12" s="369"/>
      <c r="D12" s="370"/>
      <c r="E12" s="370"/>
      <c r="F12" s="370"/>
      <c r="G12" s="793"/>
    </row>
    <row r="13" spans="1:7" x14ac:dyDescent="0.2">
      <c r="A13" s="367"/>
      <c r="B13" s="373" t="s">
        <v>2552</v>
      </c>
      <c r="C13" s="369" t="s">
        <v>2573</v>
      </c>
      <c r="D13" s="372">
        <v>1</v>
      </c>
      <c r="E13" s="372">
        <v>5.3250000000000002</v>
      </c>
      <c r="F13" s="372">
        <v>0.95</v>
      </c>
      <c r="G13" s="372">
        <f>E13*F13*D13</f>
        <v>5.0587499999999999</v>
      </c>
    </row>
    <row r="14" spans="1:7" x14ac:dyDescent="0.2">
      <c r="A14" s="367"/>
      <c r="B14" s="373"/>
      <c r="C14" s="369"/>
      <c r="D14" s="372"/>
      <c r="E14" s="372"/>
      <c r="F14" s="372"/>
      <c r="G14" s="372"/>
    </row>
    <row r="15" spans="1:7" x14ac:dyDescent="0.2">
      <c r="A15" s="367"/>
      <c r="B15" s="367" t="s">
        <v>2395</v>
      </c>
      <c r="C15" s="377" t="s">
        <v>2573</v>
      </c>
      <c r="D15" s="371"/>
      <c r="E15" s="371"/>
      <c r="F15" s="371"/>
      <c r="G15" s="371">
        <f>G13</f>
        <v>5.0587499999999999</v>
      </c>
    </row>
    <row r="16" spans="1:7" x14ac:dyDescent="0.2">
      <c r="A16" s="367"/>
      <c r="B16" s="373"/>
      <c r="C16" s="369"/>
      <c r="D16" s="372"/>
      <c r="E16" s="372"/>
      <c r="F16" s="372"/>
      <c r="G16" s="372"/>
    </row>
    <row r="17" spans="1:7" x14ac:dyDescent="0.2">
      <c r="A17" s="367"/>
      <c r="B17" s="373"/>
      <c r="C17" s="369"/>
      <c r="D17" s="372"/>
      <c r="E17" s="372"/>
      <c r="F17" s="372"/>
      <c r="G17" s="372"/>
    </row>
    <row r="18" spans="1:7" ht="24" x14ac:dyDescent="0.2">
      <c r="A18" s="676" t="s">
        <v>2317</v>
      </c>
      <c r="B18" s="676" t="s">
        <v>2314</v>
      </c>
      <c r="C18" s="381" t="s">
        <v>2573</v>
      </c>
      <c r="D18" s="372">
        <v>1</v>
      </c>
      <c r="E18" s="372">
        <v>2.1</v>
      </c>
      <c r="F18" s="372">
        <v>0.95</v>
      </c>
      <c r="G18" s="372">
        <f>E18*F18*D18</f>
        <v>1.9949999999999999</v>
      </c>
    </row>
    <row r="19" spans="1:7" x14ac:dyDescent="0.2">
      <c r="A19" s="381"/>
      <c r="B19" s="373"/>
      <c r="C19" s="369"/>
      <c r="D19" s="372"/>
      <c r="E19" s="372"/>
      <c r="F19" s="372"/>
      <c r="G19" s="370"/>
    </row>
    <row r="20" spans="1:7" x14ac:dyDescent="0.2">
      <c r="A20" s="367"/>
      <c r="B20" s="367" t="s">
        <v>2395</v>
      </c>
      <c r="C20" s="377" t="s">
        <v>2573</v>
      </c>
      <c r="D20" s="371"/>
      <c r="E20" s="371"/>
      <c r="F20" s="371"/>
      <c r="G20" s="371">
        <f>G18</f>
        <v>1.9949999999999999</v>
      </c>
    </row>
    <row r="21" spans="1:7" x14ac:dyDescent="0.2">
      <c r="A21" s="381"/>
      <c r="B21" s="373"/>
      <c r="C21" s="369"/>
      <c r="D21" s="372"/>
      <c r="E21" s="372"/>
      <c r="F21" s="372"/>
      <c r="G21" s="370"/>
    </row>
    <row r="22" spans="1:7" x14ac:dyDescent="0.2">
      <c r="A22" s="381"/>
      <c r="B22" s="373"/>
      <c r="C22" s="369"/>
      <c r="D22" s="372"/>
      <c r="E22" s="372"/>
      <c r="F22" s="372"/>
      <c r="G22" s="370"/>
    </row>
    <row r="23" spans="1:7" x14ac:dyDescent="0.2">
      <c r="A23" s="676" t="s">
        <v>2319</v>
      </c>
      <c r="B23" s="519" t="s">
        <v>2321</v>
      </c>
      <c r="C23" s="369" t="s">
        <v>945</v>
      </c>
      <c r="D23" s="372">
        <v>3</v>
      </c>
      <c r="E23" s="372"/>
      <c r="F23" s="372"/>
      <c r="G23" s="370">
        <f>D23</f>
        <v>3</v>
      </c>
    </row>
    <row r="24" spans="1:7" x14ac:dyDescent="0.2">
      <c r="A24" s="676"/>
      <c r="B24" s="519"/>
      <c r="C24" s="369"/>
      <c r="D24" s="372"/>
      <c r="E24" s="372"/>
      <c r="F24" s="372"/>
      <c r="G24" s="370"/>
    </row>
    <row r="25" spans="1:7" x14ac:dyDescent="0.2">
      <c r="A25" s="367"/>
      <c r="B25" s="367" t="s">
        <v>2395</v>
      </c>
      <c r="C25" s="377" t="s">
        <v>945</v>
      </c>
      <c r="D25" s="371"/>
      <c r="E25" s="371"/>
      <c r="F25" s="371"/>
      <c r="G25" s="371">
        <f>G23</f>
        <v>3</v>
      </c>
    </row>
    <row r="26" spans="1:7" x14ac:dyDescent="0.2">
      <c r="A26" s="676"/>
      <c r="B26" s="519"/>
      <c r="C26" s="369"/>
      <c r="D26" s="372"/>
      <c r="E26" s="372"/>
      <c r="F26" s="372"/>
      <c r="G26" s="370"/>
    </row>
    <row r="27" spans="1:7" x14ac:dyDescent="0.2">
      <c r="A27" s="381"/>
      <c r="B27" s="373"/>
      <c r="C27" s="369"/>
      <c r="D27" s="372"/>
      <c r="E27" s="372"/>
      <c r="F27" s="372"/>
      <c r="G27" s="370"/>
    </row>
    <row r="28" spans="1:7" x14ac:dyDescent="0.2">
      <c r="A28" s="676" t="s">
        <v>2322</v>
      </c>
      <c r="B28" s="519" t="s">
        <v>2324</v>
      </c>
      <c r="C28" s="369"/>
      <c r="D28" s="372"/>
      <c r="E28" s="372"/>
      <c r="F28" s="372"/>
      <c r="G28" s="370"/>
    </row>
    <row r="29" spans="1:7" x14ac:dyDescent="0.2">
      <c r="A29" s="367"/>
      <c r="B29" s="373" t="s">
        <v>2479</v>
      </c>
      <c r="C29" s="369" t="s">
        <v>2573</v>
      </c>
      <c r="D29" s="372">
        <v>1</v>
      </c>
      <c r="E29" s="372">
        <v>10.44</v>
      </c>
      <c r="F29" s="372">
        <v>0.25</v>
      </c>
      <c r="G29" s="372">
        <f>E29*F29*D29</f>
        <v>2.61</v>
      </c>
    </row>
    <row r="30" spans="1:7" x14ac:dyDescent="0.2">
      <c r="A30" s="367"/>
      <c r="B30" s="373"/>
      <c r="C30" s="369"/>
      <c r="D30" s="372"/>
      <c r="E30" s="372"/>
      <c r="F30" s="372"/>
      <c r="G30" s="372"/>
    </row>
    <row r="31" spans="1:7" x14ac:dyDescent="0.2">
      <c r="A31" s="367"/>
      <c r="B31" s="367" t="s">
        <v>2395</v>
      </c>
      <c r="C31" s="377" t="s">
        <v>2573</v>
      </c>
      <c r="D31" s="371"/>
      <c r="E31" s="371"/>
      <c r="F31" s="371"/>
      <c r="G31" s="371">
        <f>G29</f>
        <v>2.61</v>
      </c>
    </row>
    <row r="32" spans="1:7" x14ac:dyDescent="0.2">
      <c r="A32" s="367"/>
      <c r="B32" s="373"/>
      <c r="C32" s="369"/>
      <c r="D32" s="372"/>
      <c r="E32" s="372"/>
      <c r="F32" s="372"/>
      <c r="G32" s="372"/>
    </row>
    <row r="33" spans="1:10" x14ac:dyDescent="0.2">
      <c r="A33" s="381"/>
      <c r="B33" s="373"/>
      <c r="C33" s="369"/>
      <c r="D33" s="372"/>
      <c r="E33" s="372"/>
      <c r="F33" s="372"/>
      <c r="G33" s="370"/>
    </row>
    <row r="34" spans="1:10" x14ac:dyDescent="0.2">
      <c r="A34" s="676" t="s">
        <v>2325</v>
      </c>
      <c r="B34" s="519" t="s">
        <v>2327</v>
      </c>
      <c r="C34" s="369"/>
      <c r="D34" s="372"/>
      <c r="E34" s="372"/>
      <c r="F34" s="372"/>
      <c r="G34" s="370"/>
      <c r="I34" s="365">
        <v>10.412000000000001</v>
      </c>
    </row>
    <row r="35" spans="1:10" x14ac:dyDescent="0.2">
      <c r="A35" s="367"/>
      <c r="B35" s="373" t="s">
        <v>2479</v>
      </c>
      <c r="C35" s="369" t="s">
        <v>766</v>
      </c>
      <c r="D35" s="372">
        <v>1</v>
      </c>
      <c r="E35" s="372">
        <v>10.412000000000001</v>
      </c>
      <c r="F35" s="372"/>
      <c r="G35" s="372">
        <f>E35*D35</f>
        <v>10.412000000000001</v>
      </c>
      <c r="I35" s="365">
        <v>0.9</v>
      </c>
    </row>
    <row r="36" spans="1:10" x14ac:dyDescent="0.2">
      <c r="A36" s="367"/>
      <c r="B36" s="373"/>
      <c r="C36" s="369" t="s">
        <v>766</v>
      </c>
      <c r="D36" s="372">
        <v>8</v>
      </c>
      <c r="E36" s="372">
        <v>0.95</v>
      </c>
      <c r="F36" s="372"/>
      <c r="G36" s="372">
        <f>E36*D36</f>
        <v>7.6</v>
      </c>
      <c r="I36" s="365">
        <f>SUM(I34:I35)</f>
        <v>11.312000000000001</v>
      </c>
      <c r="J36" s="365">
        <f>I36*8</f>
        <v>90.496000000000009</v>
      </c>
    </row>
    <row r="37" spans="1:10" x14ac:dyDescent="0.2">
      <c r="A37" s="367"/>
      <c r="B37" s="373"/>
      <c r="C37" s="369"/>
      <c r="D37" s="372"/>
      <c r="E37" s="372"/>
      <c r="F37" s="372"/>
      <c r="G37" s="372"/>
    </row>
    <row r="38" spans="1:10" x14ac:dyDescent="0.2">
      <c r="A38" s="367"/>
      <c r="B38" s="367" t="s">
        <v>2395</v>
      </c>
      <c r="C38" s="377" t="s">
        <v>766</v>
      </c>
      <c r="D38" s="372"/>
      <c r="E38" s="372"/>
      <c r="F38" s="372"/>
      <c r="G38" s="371">
        <f>SUM(G35:G36)</f>
        <v>18.012</v>
      </c>
    </row>
    <row r="39" spans="1:10" x14ac:dyDescent="0.2">
      <c r="A39" s="367"/>
      <c r="B39" s="373"/>
      <c r="C39" s="369"/>
      <c r="D39" s="372"/>
      <c r="E39" s="372"/>
      <c r="F39" s="372"/>
      <c r="G39" s="372"/>
    </row>
    <row r="40" spans="1:10" ht="24" x14ac:dyDescent="0.2">
      <c r="A40" s="676" t="s">
        <v>2329</v>
      </c>
      <c r="B40" s="676" t="s">
        <v>2331</v>
      </c>
      <c r="C40" s="381" t="s">
        <v>2573</v>
      </c>
      <c r="D40" s="372">
        <v>1</v>
      </c>
      <c r="E40" s="372">
        <v>4.532</v>
      </c>
      <c r="F40" s="372">
        <v>0.95</v>
      </c>
      <c r="G40" s="372">
        <f>E40*F40</f>
        <v>4.3053999999999997</v>
      </c>
    </row>
    <row r="41" spans="1:10" x14ac:dyDescent="0.2">
      <c r="A41" s="367"/>
      <c r="B41" s="373"/>
      <c r="C41" s="369"/>
      <c r="D41" s="372"/>
      <c r="E41" s="372"/>
      <c r="F41" s="372"/>
      <c r="G41" s="372"/>
    </row>
    <row r="42" spans="1:10" x14ac:dyDescent="0.2">
      <c r="A42" s="367"/>
      <c r="B42" s="367" t="s">
        <v>2395</v>
      </c>
      <c r="C42" s="377" t="s">
        <v>2573</v>
      </c>
      <c r="D42" s="372"/>
      <c r="E42" s="372"/>
      <c r="F42" s="372"/>
      <c r="G42" s="371">
        <f>SUM(G39:G40)</f>
        <v>4.3053999999999997</v>
      </c>
    </row>
    <row r="43" spans="1:10" x14ac:dyDescent="0.2">
      <c r="A43" s="367"/>
      <c r="B43" s="373"/>
      <c r="C43" s="369"/>
      <c r="D43" s="372"/>
      <c r="E43" s="372"/>
      <c r="F43" s="372"/>
      <c r="G43" s="372"/>
    </row>
    <row r="44" spans="1:10" x14ac:dyDescent="0.2">
      <c r="A44" s="367"/>
      <c r="B44" s="373"/>
      <c r="C44" s="369"/>
      <c r="D44" s="372"/>
      <c r="E44" s="372"/>
      <c r="F44" s="372"/>
      <c r="G44" s="372"/>
    </row>
    <row r="45" spans="1:10" ht="24" x14ac:dyDescent="0.2">
      <c r="A45" s="676" t="s">
        <v>2332</v>
      </c>
      <c r="B45" s="676" t="s">
        <v>2331</v>
      </c>
      <c r="C45" s="381" t="s">
        <v>2573</v>
      </c>
      <c r="D45" s="372">
        <v>1</v>
      </c>
      <c r="E45" s="372">
        <v>0.94499999999999995</v>
      </c>
      <c r="F45" s="372">
        <v>0.95</v>
      </c>
      <c r="G45" s="372">
        <f>E45*F45</f>
        <v>0.89774999999999994</v>
      </c>
    </row>
    <row r="46" spans="1:10" x14ac:dyDescent="0.2">
      <c r="A46" s="367"/>
      <c r="B46" s="373"/>
      <c r="C46" s="369"/>
      <c r="D46" s="372"/>
      <c r="E46" s="372"/>
      <c r="F46" s="372"/>
      <c r="G46" s="372"/>
    </row>
    <row r="47" spans="1:10" x14ac:dyDescent="0.2">
      <c r="A47" s="367"/>
      <c r="B47" s="367" t="s">
        <v>2395</v>
      </c>
      <c r="C47" s="377" t="s">
        <v>2573</v>
      </c>
      <c r="D47" s="372"/>
      <c r="E47" s="372"/>
      <c r="F47" s="372"/>
      <c r="G47" s="371">
        <f>SUM(G44:G45)</f>
        <v>0.89774999999999994</v>
      </c>
    </row>
    <row r="48" spans="1:10" x14ac:dyDescent="0.2">
      <c r="A48" s="367"/>
      <c r="B48" s="373"/>
      <c r="C48" s="369"/>
      <c r="D48" s="372"/>
      <c r="E48" s="372"/>
      <c r="F48" s="372"/>
      <c r="G48" s="372"/>
    </row>
    <row r="49" spans="1:7" x14ac:dyDescent="0.2">
      <c r="A49" s="367"/>
      <c r="B49" s="373"/>
      <c r="C49" s="369"/>
      <c r="D49" s="372"/>
      <c r="E49" s="372"/>
      <c r="F49" s="372"/>
      <c r="G49" s="372"/>
    </row>
    <row r="50" spans="1:7" ht="24" x14ac:dyDescent="0.2">
      <c r="A50" s="676" t="s">
        <v>2333</v>
      </c>
      <c r="B50" s="676" t="s">
        <v>2331</v>
      </c>
      <c r="C50" s="381" t="s">
        <v>2573</v>
      </c>
      <c r="D50" s="372">
        <v>1</v>
      </c>
      <c r="E50" s="372">
        <v>0.9</v>
      </c>
      <c r="F50" s="372">
        <v>0.95</v>
      </c>
      <c r="G50" s="372">
        <f>E50*F50</f>
        <v>0.85499999999999998</v>
      </c>
    </row>
    <row r="51" spans="1:7" x14ac:dyDescent="0.2">
      <c r="A51" s="367"/>
      <c r="B51" s="373"/>
      <c r="C51" s="369"/>
      <c r="D51" s="372"/>
      <c r="E51" s="372"/>
      <c r="F51" s="372"/>
      <c r="G51" s="372"/>
    </row>
    <row r="52" spans="1:7" x14ac:dyDescent="0.2">
      <c r="A52" s="367"/>
      <c r="B52" s="367" t="s">
        <v>2395</v>
      </c>
      <c r="C52" s="377" t="s">
        <v>2573</v>
      </c>
      <c r="D52" s="372"/>
      <c r="E52" s="372"/>
      <c r="F52" s="372"/>
      <c r="G52" s="371">
        <f>SUM(G49:G50)</f>
        <v>0.85499999999999998</v>
      </c>
    </row>
    <row r="53" spans="1:7" x14ac:dyDescent="0.2">
      <c r="A53" s="367"/>
      <c r="B53" s="373"/>
      <c r="C53" s="369"/>
      <c r="D53" s="372"/>
      <c r="E53" s="372"/>
      <c r="F53" s="372"/>
      <c r="G53" s="372"/>
    </row>
    <row r="54" spans="1:7" x14ac:dyDescent="0.2">
      <c r="A54" s="367"/>
      <c r="B54" s="373"/>
      <c r="C54" s="369"/>
      <c r="D54" s="372"/>
      <c r="E54" s="372"/>
      <c r="F54" s="372"/>
      <c r="G54" s="372"/>
    </row>
    <row r="55" spans="1:7" ht="24" x14ac:dyDescent="0.2">
      <c r="A55" s="676" t="s">
        <v>2334</v>
      </c>
      <c r="B55" s="676" t="s">
        <v>2331</v>
      </c>
      <c r="C55" s="381" t="s">
        <v>2573</v>
      </c>
      <c r="D55" s="372">
        <v>1</v>
      </c>
      <c r="E55" s="372">
        <v>1.2949999999999999</v>
      </c>
      <c r="F55" s="372">
        <v>0.95</v>
      </c>
      <c r="G55" s="372">
        <f>E55*F55</f>
        <v>1.2302499999999998</v>
      </c>
    </row>
    <row r="56" spans="1:7" x14ac:dyDescent="0.2">
      <c r="A56" s="367"/>
      <c r="B56" s="373"/>
      <c r="C56" s="369"/>
      <c r="D56" s="372"/>
      <c r="E56" s="372"/>
      <c r="F56" s="372"/>
      <c r="G56" s="372"/>
    </row>
    <row r="57" spans="1:7" x14ac:dyDescent="0.2">
      <c r="A57" s="367"/>
      <c r="B57" s="367" t="s">
        <v>2395</v>
      </c>
      <c r="C57" s="377" t="s">
        <v>2573</v>
      </c>
      <c r="D57" s="372"/>
      <c r="E57" s="372"/>
      <c r="F57" s="372"/>
      <c r="G57" s="371">
        <f>SUM(G54:G55)</f>
        <v>1.2302499999999998</v>
      </c>
    </row>
    <row r="58" spans="1:7" x14ac:dyDescent="0.2">
      <c r="A58" s="367"/>
      <c r="B58" s="373"/>
      <c r="C58" s="369"/>
      <c r="D58" s="372"/>
      <c r="E58" s="372"/>
      <c r="F58" s="372"/>
      <c r="G58" s="372"/>
    </row>
    <row r="59" spans="1:7" x14ac:dyDescent="0.2">
      <c r="A59" s="367"/>
      <c r="B59" s="373"/>
      <c r="C59" s="369"/>
      <c r="D59" s="372"/>
      <c r="E59" s="372"/>
      <c r="F59" s="372"/>
      <c r="G59" s="372"/>
    </row>
    <row r="60" spans="1:7" x14ac:dyDescent="0.2">
      <c r="A60" s="676" t="s">
        <v>2335</v>
      </c>
      <c r="B60" s="676" t="s">
        <v>2336</v>
      </c>
      <c r="C60" s="381" t="s">
        <v>2573</v>
      </c>
      <c r="D60" s="372">
        <v>1</v>
      </c>
      <c r="E60" s="372">
        <v>6.4749999999999996</v>
      </c>
      <c r="F60" s="372">
        <v>0.4</v>
      </c>
      <c r="G60" s="372">
        <f>E60*F60</f>
        <v>2.59</v>
      </c>
    </row>
    <row r="61" spans="1:7" x14ac:dyDescent="0.2">
      <c r="A61" s="367"/>
      <c r="B61" s="373"/>
      <c r="C61" s="369"/>
      <c r="D61" s="372"/>
      <c r="E61" s="372"/>
      <c r="F61" s="372"/>
      <c r="G61" s="372"/>
    </row>
    <row r="62" spans="1:7" x14ac:dyDescent="0.2">
      <c r="A62" s="367"/>
      <c r="B62" s="367" t="s">
        <v>2395</v>
      </c>
      <c r="C62" s="377" t="s">
        <v>2573</v>
      </c>
      <c r="D62" s="372"/>
      <c r="E62" s="372"/>
      <c r="F62" s="372"/>
      <c r="G62" s="371">
        <f>SUM(G59:G60)</f>
        <v>2.59</v>
      </c>
    </row>
    <row r="63" spans="1:7" x14ac:dyDescent="0.2">
      <c r="A63" s="367"/>
      <c r="B63" s="373"/>
      <c r="C63" s="369"/>
      <c r="D63" s="372"/>
      <c r="E63" s="372"/>
      <c r="F63" s="372"/>
      <c r="G63" s="372"/>
    </row>
    <row r="64" spans="1:7" x14ac:dyDescent="0.2">
      <c r="A64" s="367"/>
      <c r="B64" s="373"/>
      <c r="C64" s="369"/>
      <c r="D64" s="372"/>
      <c r="E64" s="372"/>
      <c r="F64" s="372"/>
      <c r="G64" s="372"/>
    </row>
    <row r="65" spans="1:7" ht="36" x14ac:dyDescent="0.2">
      <c r="A65" s="676" t="s">
        <v>2338</v>
      </c>
      <c r="B65" s="519" t="s">
        <v>2340</v>
      </c>
      <c r="C65" s="381" t="s">
        <v>2573</v>
      </c>
      <c r="D65" s="372">
        <v>1</v>
      </c>
      <c r="E65" s="372">
        <v>6.4749999999999996</v>
      </c>
      <c r="F65" s="372">
        <v>0.9</v>
      </c>
      <c r="G65" s="372">
        <f>E65*F65*D65</f>
        <v>5.8274999999999997</v>
      </c>
    </row>
    <row r="66" spans="1:7" x14ac:dyDescent="0.2">
      <c r="A66" s="367"/>
      <c r="B66" s="373"/>
      <c r="C66" s="369"/>
      <c r="D66" s="372"/>
      <c r="E66" s="372"/>
      <c r="F66" s="372"/>
      <c r="G66" s="372"/>
    </row>
    <row r="67" spans="1:7" x14ac:dyDescent="0.2">
      <c r="A67" s="367"/>
      <c r="B67" s="367" t="s">
        <v>2395</v>
      </c>
      <c r="C67" s="377" t="s">
        <v>2573</v>
      </c>
      <c r="D67" s="372"/>
      <c r="E67" s="372"/>
      <c r="F67" s="372"/>
      <c r="G67" s="371">
        <f>SUM(G64:G65)</f>
        <v>5.8274999999999997</v>
      </c>
    </row>
    <row r="68" spans="1:7" x14ac:dyDescent="0.2">
      <c r="A68" s="367"/>
      <c r="B68" s="373"/>
      <c r="C68" s="369"/>
      <c r="D68" s="372"/>
      <c r="E68" s="372"/>
      <c r="F68" s="372"/>
      <c r="G68" s="372"/>
    </row>
    <row r="69" spans="1:7" x14ac:dyDescent="0.2">
      <c r="A69" s="367"/>
      <c r="B69" s="373"/>
      <c r="C69" s="369"/>
      <c r="D69" s="372"/>
      <c r="E69" s="372"/>
      <c r="F69" s="372"/>
      <c r="G69" s="372"/>
    </row>
    <row r="70" spans="1:7" x14ac:dyDescent="0.2">
      <c r="A70" s="676" t="s">
        <v>2341</v>
      </c>
      <c r="B70" s="519" t="s">
        <v>2342</v>
      </c>
      <c r="C70" s="381" t="s">
        <v>2573</v>
      </c>
      <c r="D70" s="372">
        <v>1</v>
      </c>
      <c r="E70" s="372">
        <v>8.5500000000000007</v>
      </c>
      <c r="F70" s="372">
        <v>1</v>
      </c>
      <c r="G70" s="372">
        <f>E70*F70*D70</f>
        <v>8.5500000000000007</v>
      </c>
    </row>
    <row r="71" spans="1:7" x14ac:dyDescent="0.2">
      <c r="A71" s="367"/>
      <c r="B71" s="373"/>
      <c r="C71" s="369"/>
      <c r="D71" s="372"/>
      <c r="E71" s="372"/>
      <c r="F71" s="372"/>
      <c r="G71" s="372"/>
    </row>
    <row r="72" spans="1:7" x14ac:dyDescent="0.2">
      <c r="A72" s="367"/>
      <c r="B72" s="367" t="s">
        <v>2395</v>
      </c>
      <c r="C72" s="377" t="s">
        <v>2573</v>
      </c>
      <c r="D72" s="372"/>
      <c r="E72" s="372"/>
      <c r="F72" s="372"/>
      <c r="G72" s="371">
        <f>SUM(G69:G70)</f>
        <v>8.5500000000000007</v>
      </c>
    </row>
    <row r="73" spans="1:7" x14ac:dyDescent="0.2">
      <c r="A73" s="367"/>
      <c r="B73" s="373"/>
      <c r="C73" s="369"/>
      <c r="D73" s="372"/>
      <c r="E73" s="372"/>
      <c r="F73" s="372"/>
      <c r="G73" s="372"/>
    </row>
    <row r="74" spans="1:7" ht="24" x14ac:dyDescent="0.2">
      <c r="A74" s="676" t="s">
        <v>2344</v>
      </c>
      <c r="B74" s="519" t="s">
        <v>2553</v>
      </c>
      <c r="C74" s="381" t="s">
        <v>766</v>
      </c>
      <c r="D74" s="372">
        <v>16</v>
      </c>
      <c r="E74" s="372">
        <v>0.4</v>
      </c>
      <c r="F74" s="372"/>
      <c r="G74" s="372">
        <f>E74*D74</f>
        <v>6.4</v>
      </c>
    </row>
    <row r="75" spans="1:7" x14ac:dyDescent="0.2">
      <c r="A75" s="367"/>
      <c r="B75" s="373"/>
      <c r="C75" s="369"/>
      <c r="D75" s="372"/>
      <c r="E75" s="372"/>
      <c r="F75" s="372"/>
      <c r="G75" s="372"/>
    </row>
    <row r="76" spans="1:7" x14ac:dyDescent="0.2">
      <c r="A76" s="367"/>
      <c r="B76" s="367" t="s">
        <v>2395</v>
      </c>
      <c r="C76" s="377" t="s">
        <v>766</v>
      </c>
      <c r="D76" s="372"/>
      <c r="E76" s="372"/>
      <c r="F76" s="372"/>
      <c r="G76" s="371">
        <f>SUM(G74:G74)</f>
        <v>6.4</v>
      </c>
    </row>
    <row r="77" spans="1:7" x14ac:dyDescent="0.2">
      <c r="A77" s="367"/>
      <c r="B77" s="373"/>
      <c r="C77" s="369"/>
      <c r="D77" s="372"/>
      <c r="E77" s="372"/>
      <c r="F77" s="372"/>
      <c r="G77" s="372"/>
    </row>
    <row r="78" spans="1:7" x14ac:dyDescent="0.2">
      <c r="A78" s="676" t="s">
        <v>2349</v>
      </c>
      <c r="B78" s="676" t="s">
        <v>2554</v>
      </c>
      <c r="C78" s="381" t="s">
        <v>766</v>
      </c>
      <c r="D78" s="372">
        <v>10</v>
      </c>
      <c r="E78" s="372">
        <v>0.75</v>
      </c>
      <c r="F78" s="372"/>
      <c r="G78" s="372">
        <f>E78*D78</f>
        <v>7.5</v>
      </c>
    </row>
    <row r="79" spans="1:7" x14ac:dyDescent="0.2">
      <c r="A79" s="367"/>
      <c r="B79" s="373"/>
      <c r="C79" s="369"/>
      <c r="D79" s="372"/>
      <c r="E79" s="372"/>
      <c r="F79" s="372"/>
      <c r="G79" s="372"/>
    </row>
    <row r="80" spans="1:7" x14ac:dyDescent="0.2">
      <c r="A80" s="367"/>
      <c r="B80" s="367" t="s">
        <v>2395</v>
      </c>
      <c r="C80" s="377" t="s">
        <v>766</v>
      </c>
      <c r="D80" s="372"/>
      <c r="E80" s="372"/>
      <c r="F80" s="372"/>
      <c r="G80" s="371">
        <f>SUM(G77:G78)</f>
        <v>7.5</v>
      </c>
    </row>
    <row r="81" spans="1:7" x14ac:dyDescent="0.2">
      <c r="A81" s="367"/>
      <c r="B81" s="373"/>
      <c r="C81" s="369"/>
      <c r="D81" s="372"/>
      <c r="E81" s="372"/>
      <c r="F81" s="372"/>
      <c r="G81" s="372"/>
    </row>
    <row r="82" spans="1:7" x14ac:dyDescent="0.2">
      <c r="A82" s="367"/>
      <c r="B82" s="373"/>
      <c r="C82" s="369"/>
      <c r="D82" s="372"/>
      <c r="E82" s="372"/>
      <c r="F82" s="372"/>
      <c r="G82" s="372"/>
    </row>
    <row r="83" spans="1:7" x14ac:dyDescent="0.2">
      <c r="A83" s="676" t="s">
        <v>2351</v>
      </c>
      <c r="B83" s="676" t="s">
        <v>2556</v>
      </c>
      <c r="C83" s="369" t="s">
        <v>766</v>
      </c>
      <c r="D83" s="372">
        <v>10</v>
      </c>
      <c r="E83" s="372">
        <v>2</v>
      </c>
      <c r="F83" s="372"/>
      <c r="G83" s="372">
        <f>E83*D83</f>
        <v>20</v>
      </c>
    </row>
    <row r="84" spans="1:7" x14ac:dyDescent="0.2">
      <c r="A84" s="367"/>
      <c r="B84" s="373"/>
      <c r="C84" s="369"/>
      <c r="D84" s="372"/>
      <c r="E84" s="372"/>
      <c r="F84" s="372"/>
      <c r="G84" s="372"/>
    </row>
    <row r="85" spans="1:7" x14ac:dyDescent="0.2">
      <c r="A85" s="367"/>
      <c r="B85" s="367" t="s">
        <v>2395</v>
      </c>
      <c r="C85" s="377" t="s">
        <v>766</v>
      </c>
      <c r="D85" s="372"/>
      <c r="E85" s="372"/>
      <c r="F85" s="372"/>
      <c r="G85" s="371">
        <f>SUM(G82:G83)</f>
        <v>20</v>
      </c>
    </row>
    <row r="86" spans="1:7" x14ac:dyDescent="0.2">
      <c r="A86" s="367"/>
      <c r="B86" s="373"/>
      <c r="C86" s="369"/>
      <c r="D86" s="372"/>
      <c r="E86" s="372"/>
      <c r="F86" s="372"/>
      <c r="G86" s="372"/>
    </row>
    <row r="87" spans="1:7" x14ac:dyDescent="0.2">
      <c r="A87" s="367"/>
      <c r="B87" s="373"/>
      <c r="C87" s="369"/>
      <c r="D87" s="372"/>
      <c r="E87" s="372"/>
      <c r="F87" s="372"/>
      <c r="G87" s="372"/>
    </row>
    <row r="88" spans="1:7" x14ac:dyDescent="0.2">
      <c r="A88" s="676" t="s">
        <v>2353</v>
      </c>
      <c r="B88" s="519" t="s">
        <v>2555</v>
      </c>
      <c r="C88" s="369" t="s">
        <v>766</v>
      </c>
      <c r="D88" s="372">
        <v>8</v>
      </c>
      <c r="E88" s="372">
        <v>3</v>
      </c>
      <c r="F88" s="372"/>
      <c r="G88" s="372">
        <f>E88*D88</f>
        <v>24</v>
      </c>
    </row>
    <row r="89" spans="1:7" x14ac:dyDescent="0.2">
      <c r="A89" s="367"/>
      <c r="B89" s="373"/>
      <c r="C89" s="369"/>
      <c r="D89" s="372"/>
      <c r="E89" s="372"/>
      <c r="F89" s="372"/>
      <c r="G89" s="372"/>
    </row>
    <row r="90" spans="1:7" x14ac:dyDescent="0.2">
      <c r="A90" s="367"/>
      <c r="B90" s="367" t="s">
        <v>2395</v>
      </c>
      <c r="C90" s="377" t="s">
        <v>766</v>
      </c>
      <c r="D90" s="372"/>
      <c r="E90" s="372"/>
      <c r="F90" s="372"/>
      <c r="G90" s="371">
        <f>SUM(G87:G88)</f>
        <v>24</v>
      </c>
    </row>
    <row r="91" spans="1:7" x14ac:dyDescent="0.2">
      <c r="A91" s="367"/>
      <c r="B91" s="373"/>
      <c r="C91" s="369"/>
      <c r="D91" s="372"/>
      <c r="E91" s="372"/>
      <c r="F91" s="372"/>
      <c r="G91" s="372"/>
    </row>
    <row r="92" spans="1:7" x14ac:dyDescent="0.2">
      <c r="A92" s="367"/>
      <c r="B92" s="373"/>
      <c r="C92" s="369"/>
      <c r="D92" s="372"/>
      <c r="E92" s="372"/>
      <c r="F92" s="372"/>
      <c r="G92" s="372"/>
    </row>
    <row r="93" spans="1:7" x14ac:dyDescent="0.2">
      <c r="A93" s="676" t="s">
        <v>2355</v>
      </c>
      <c r="B93" s="519" t="s">
        <v>2356</v>
      </c>
      <c r="C93" s="369" t="s">
        <v>2573</v>
      </c>
      <c r="D93" s="792">
        <v>4</v>
      </c>
      <c r="E93" s="792">
        <v>0.9</v>
      </c>
      <c r="F93" s="792">
        <v>0.9</v>
      </c>
      <c r="G93" s="792">
        <f>E93*F93*D93</f>
        <v>3.24</v>
      </c>
    </row>
    <row r="94" spans="1:7" x14ac:dyDescent="0.2">
      <c r="A94" s="367"/>
      <c r="B94" s="373"/>
      <c r="C94" s="369"/>
      <c r="D94" s="372"/>
      <c r="E94" s="372"/>
      <c r="F94" s="372"/>
      <c r="G94" s="372"/>
    </row>
    <row r="95" spans="1:7" x14ac:dyDescent="0.2">
      <c r="A95" s="367"/>
      <c r="B95" s="367" t="s">
        <v>2395</v>
      </c>
      <c r="C95" s="377" t="s">
        <v>2573</v>
      </c>
      <c r="D95" s="372"/>
      <c r="E95" s="372"/>
      <c r="F95" s="372"/>
      <c r="G95" s="371">
        <f>SUM(G92:G93)</f>
        <v>3.24</v>
      </c>
    </row>
    <row r="96" spans="1:7" x14ac:dyDescent="0.2">
      <c r="A96" s="367"/>
      <c r="B96" s="373"/>
      <c r="C96" s="369"/>
      <c r="D96" s="372"/>
      <c r="E96" s="372"/>
      <c r="F96" s="372"/>
      <c r="G96" s="372"/>
    </row>
    <row r="97" spans="1:7" x14ac:dyDescent="0.2">
      <c r="A97" s="367"/>
      <c r="B97" s="373"/>
      <c r="C97" s="369"/>
      <c r="D97" s="372"/>
      <c r="E97" s="372"/>
      <c r="F97" s="372"/>
      <c r="G97" s="372"/>
    </row>
    <row r="98" spans="1:7" ht="24" x14ac:dyDescent="0.2">
      <c r="A98" s="676" t="s">
        <v>2359</v>
      </c>
      <c r="B98" s="676" t="s">
        <v>2361</v>
      </c>
      <c r="C98" s="381" t="s">
        <v>766</v>
      </c>
      <c r="D98" s="372">
        <v>1</v>
      </c>
      <c r="E98" s="372">
        <v>5.55</v>
      </c>
      <c r="F98" s="372"/>
      <c r="G98" s="372">
        <f>E98*D98</f>
        <v>5.55</v>
      </c>
    </row>
    <row r="99" spans="1:7" x14ac:dyDescent="0.2">
      <c r="A99" s="367"/>
      <c r="B99" s="373"/>
      <c r="C99" s="369"/>
      <c r="D99" s="372"/>
      <c r="E99" s="372"/>
      <c r="F99" s="372"/>
      <c r="G99" s="372"/>
    </row>
    <row r="100" spans="1:7" x14ac:dyDescent="0.2">
      <c r="A100" s="367"/>
      <c r="B100" s="367" t="s">
        <v>2395</v>
      </c>
      <c r="C100" s="377" t="s">
        <v>766</v>
      </c>
      <c r="D100" s="372"/>
      <c r="E100" s="372"/>
      <c r="F100" s="372"/>
      <c r="G100" s="371">
        <f>SUM(G97:G98)</f>
        <v>5.55</v>
      </c>
    </row>
    <row r="101" spans="1:7" x14ac:dyDescent="0.2">
      <c r="A101" s="367"/>
      <c r="B101" s="373"/>
      <c r="C101" s="369"/>
      <c r="D101" s="372"/>
      <c r="E101" s="372"/>
      <c r="F101" s="372"/>
      <c r="G101" s="372"/>
    </row>
    <row r="102" spans="1:7" x14ac:dyDescent="0.2">
      <c r="A102" s="367"/>
      <c r="B102" s="373"/>
      <c r="C102" s="369"/>
      <c r="D102" s="372"/>
      <c r="E102" s="372"/>
      <c r="F102" s="372"/>
      <c r="G102" s="372"/>
    </row>
    <row r="103" spans="1:7" ht="24" x14ac:dyDescent="0.2">
      <c r="A103" s="676" t="s">
        <v>2362</v>
      </c>
      <c r="B103" s="676" t="s">
        <v>2557</v>
      </c>
      <c r="C103" s="381" t="s">
        <v>766</v>
      </c>
      <c r="D103" s="372">
        <v>1</v>
      </c>
      <c r="E103" s="372">
        <v>5.55</v>
      </c>
      <c r="F103" s="372"/>
      <c r="G103" s="372">
        <f>E103*D103</f>
        <v>5.55</v>
      </c>
    </row>
    <row r="104" spans="1:7" x14ac:dyDescent="0.2">
      <c r="A104" s="367"/>
      <c r="B104" s="373"/>
      <c r="C104" s="369"/>
      <c r="D104" s="372"/>
      <c r="E104" s="372"/>
      <c r="F104" s="372"/>
      <c r="G104" s="372"/>
    </row>
    <row r="105" spans="1:7" x14ac:dyDescent="0.2">
      <c r="A105" s="367"/>
      <c r="B105" s="367" t="s">
        <v>2395</v>
      </c>
      <c r="C105" s="377" t="s">
        <v>766</v>
      </c>
      <c r="D105" s="372"/>
      <c r="E105" s="372"/>
      <c r="F105" s="372"/>
      <c r="G105" s="371">
        <f>SUM(G102:G103)</f>
        <v>5.55</v>
      </c>
    </row>
    <row r="106" spans="1:7" x14ac:dyDescent="0.2">
      <c r="A106" s="367"/>
      <c r="B106" s="373"/>
      <c r="C106" s="369"/>
      <c r="D106" s="372"/>
      <c r="E106" s="372"/>
      <c r="F106" s="372"/>
      <c r="G106" s="372"/>
    </row>
    <row r="107" spans="1:7" x14ac:dyDescent="0.2">
      <c r="A107" s="367"/>
      <c r="B107" s="373"/>
      <c r="C107" s="369"/>
      <c r="D107" s="372"/>
      <c r="E107" s="372"/>
      <c r="F107" s="372"/>
      <c r="G107" s="372"/>
    </row>
    <row r="108" spans="1:7" ht="24" x14ac:dyDescent="0.2">
      <c r="A108" s="676" t="s">
        <v>2365</v>
      </c>
      <c r="B108" s="519" t="s">
        <v>2367</v>
      </c>
      <c r="C108" s="792"/>
      <c r="D108" s="792"/>
      <c r="E108" s="792"/>
      <c r="F108" s="792"/>
      <c r="G108" s="792"/>
    </row>
    <row r="109" spans="1:7" x14ac:dyDescent="0.2">
      <c r="A109" s="367"/>
      <c r="B109" s="373" t="s">
        <v>2558</v>
      </c>
      <c r="C109" s="369" t="s">
        <v>766</v>
      </c>
      <c r="D109" s="372">
        <v>1</v>
      </c>
      <c r="E109" s="372">
        <v>2.0499999999999998</v>
      </c>
      <c r="F109" s="372"/>
      <c r="G109" s="372">
        <f>E109*D109</f>
        <v>2.0499999999999998</v>
      </c>
    </row>
    <row r="110" spans="1:7" x14ac:dyDescent="0.2">
      <c r="A110" s="367"/>
      <c r="B110" s="373" t="s">
        <v>2559</v>
      </c>
      <c r="C110" s="369" t="s">
        <v>766</v>
      </c>
      <c r="D110" s="372">
        <v>1</v>
      </c>
      <c r="E110" s="372">
        <v>4.1100000000000003</v>
      </c>
      <c r="F110" s="372"/>
      <c r="G110" s="372">
        <f t="shared" ref="G110:G116" si="0">E110*D110</f>
        <v>4.1100000000000003</v>
      </c>
    </row>
    <row r="111" spans="1:7" x14ac:dyDescent="0.2">
      <c r="A111" s="367"/>
      <c r="B111" s="373" t="s">
        <v>2560</v>
      </c>
      <c r="C111" s="369" t="s">
        <v>766</v>
      </c>
      <c r="D111" s="372">
        <v>1</v>
      </c>
      <c r="E111" s="372">
        <v>3.4870000000000001</v>
      </c>
      <c r="F111" s="372"/>
      <c r="G111" s="372">
        <f t="shared" si="0"/>
        <v>3.4870000000000001</v>
      </c>
    </row>
    <row r="112" spans="1:7" x14ac:dyDescent="0.2">
      <c r="A112" s="367"/>
      <c r="B112" s="373" t="s">
        <v>2561</v>
      </c>
      <c r="C112" s="369" t="s">
        <v>766</v>
      </c>
      <c r="D112" s="372">
        <v>1</v>
      </c>
      <c r="E112" s="372">
        <v>1.5</v>
      </c>
      <c r="F112" s="372"/>
      <c r="G112" s="372">
        <f t="shared" si="0"/>
        <v>1.5</v>
      </c>
    </row>
    <row r="113" spans="1:11" x14ac:dyDescent="0.2">
      <c r="A113" s="367"/>
      <c r="B113" s="373" t="s">
        <v>2562</v>
      </c>
      <c r="C113" s="369" t="s">
        <v>766</v>
      </c>
      <c r="D113" s="372">
        <v>1</v>
      </c>
      <c r="E113" s="372">
        <v>2.2000000000000002</v>
      </c>
      <c r="F113" s="372"/>
      <c r="G113" s="372">
        <f t="shared" si="0"/>
        <v>2.2000000000000002</v>
      </c>
    </row>
    <row r="114" spans="1:11" x14ac:dyDescent="0.2">
      <c r="A114" s="367"/>
      <c r="B114" s="373" t="s">
        <v>2563</v>
      </c>
      <c r="C114" s="369" t="s">
        <v>766</v>
      </c>
      <c r="D114" s="372">
        <v>1</v>
      </c>
      <c r="E114" s="372">
        <v>2.0830000000000002</v>
      </c>
      <c r="F114" s="372"/>
      <c r="G114" s="372">
        <f t="shared" si="0"/>
        <v>2.0830000000000002</v>
      </c>
    </row>
    <row r="115" spans="1:11" x14ac:dyDescent="0.2">
      <c r="A115" s="367"/>
      <c r="B115" s="373" t="s">
        <v>2564</v>
      </c>
      <c r="C115" s="369" t="s">
        <v>766</v>
      </c>
      <c r="D115" s="372">
        <v>1</v>
      </c>
      <c r="E115" s="372">
        <v>5.3090000000000002</v>
      </c>
      <c r="F115" s="372"/>
      <c r="G115" s="372">
        <f t="shared" si="0"/>
        <v>5.3090000000000002</v>
      </c>
    </row>
    <row r="116" spans="1:11" x14ac:dyDescent="0.2">
      <c r="A116" s="367"/>
      <c r="B116" s="373"/>
      <c r="C116" s="369" t="s">
        <v>766</v>
      </c>
      <c r="D116" s="372">
        <v>1</v>
      </c>
      <c r="E116" s="372">
        <v>4.9000000000000004</v>
      </c>
      <c r="F116" s="372"/>
      <c r="G116" s="372">
        <f t="shared" si="0"/>
        <v>4.9000000000000004</v>
      </c>
    </row>
    <row r="117" spans="1:11" x14ac:dyDescent="0.2">
      <c r="A117" s="367"/>
      <c r="B117" s="373"/>
      <c r="C117" s="369"/>
      <c r="D117" s="372"/>
      <c r="E117" s="372"/>
      <c r="F117" s="372"/>
      <c r="G117" s="372"/>
    </row>
    <row r="118" spans="1:11" x14ac:dyDescent="0.2">
      <c r="A118" s="367"/>
      <c r="B118" s="367" t="s">
        <v>2395</v>
      </c>
      <c r="C118" s="377" t="s">
        <v>766</v>
      </c>
      <c r="D118" s="372"/>
      <c r="E118" s="372"/>
      <c r="F118" s="372"/>
      <c r="G118" s="371">
        <f>SUM(G109:G116)</f>
        <v>25.639000000000003</v>
      </c>
    </row>
    <row r="119" spans="1:11" x14ac:dyDescent="0.2">
      <c r="A119" s="367"/>
      <c r="B119" s="373"/>
      <c r="C119" s="369"/>
      <c r="D119" s="372"/>
      <c r="E119" s="372"/>
      <c r="F119" s="372"/>
      <c r="G119" s="372"/>
    </row>
    <row r="120" spans="1:11" s="821" customFormat="1" ht="24" x14ac:dyDescent="0.2">
      <c r="A120" s="859" t="s">
        <v>2369</v>
      </c>
      <c r="B120" s="860" t="s">
        <v>2370</v>
      </c>
      <c r="C120" s="861" t="s">
        <v>766</v>
      </c>
      <c r="D120" s="817">
        <v>11</v>
      </c>
      <c r="E120" s="817">
        <v>2.0499999999999998</v>
      </c>
      <c r="F120" s="817"/>
      <c r="G120" s="817">
        <f>E120*D120</f>
        <v>22.549999999999997</v>
      </c>
      <c r="H120" s="862" t="s">
        <v>2706</v>
      </c>
    </row>
    <row r="121" spans="1:11" s="821" customFormat="1" x14ac:dyDescent="0.2">
      <c r="A121" s="818"/>
      <c r="B121" s="819"/>
      <c r="C121" s="820"/>
      <c r="D121" s="817"/>
      <c r="E121" s="817"/>
      <c r="F121" s="817"/>
      <c r="G121" s="817"/>
    </row>
    <row r="122" spans="1:11" s="821" customFormat="1" x14ac:dyDescent="0.2">
      <c r="A122" s="818"/>
      <c r="B122" s="818" t="s">
        <v>2395</v>
      </c>
      <c r="C122" s="851" t="s">
        <v>766</v>
      </c>
      <c r="D122" s="817"/>
      <c r="E122" s="817"/>
      <c r="F122" s="817"/>
      <c r="G122" s="852">
        <f>G120</f>
        <v>22.549999999999997</v>
      </c>
      <c r="H122" s="836">
        <f>G122*20%</f>
        <v>4.51</v>
      </c>
      <c r="I122" s="857">
        <f>G122-H122</f>
        <v>18.04</v>
      </c>
      <c r="K122" s="836"/>
    </row>
    <row r="123" spans="1:11" x14ac:dyDescent="0.2">
      <c r="A123" s="367"/>
      <c r="B123" s="373"/>
      <c r="C123" s="369"/>
      <c r="D123" s="372"/>
      <c r="E123" s="372"/>
      <c r="F123" s="372"/>
      <c r="G123" s="372"/>
    </row>
    <row r="124" spans="1:11" x14ac:dyDescent="0.2">
      <c r="A124" s="367"/>
      <c r="B124" s="373"/>
      <c r="C124" s="369"/>
      <c r="D124" s="372"/>
      <c r="E124" s="372"/>
      <c r="F124" s="372"/>
      <c r="G124" s="372"/>
    </row>
    <row r="125" spans="1:11" x14ac:dyDescent="0.2">
      <c r="A125" s="676" t="s">
        <v>2372</v>
      </c>
      <c r="B125" s="519" t="s">
        <v>2374</v>
      </c>
      <c r="C125" s="369" t="s">
        <v>945</v>
      </c>
      <c r="D125" s="372">
        <v>1</v>
      </c>
      <c r="E125" s="372"/>
      <c r="F125" s="372"/>
      <c r="G125" s="372">
        <f>D125</f>
        <v>1</v>
      </c>
    </row>
    <row r="126" spans="1:11" x14ac:dyDescent="0.2">
      <c r="A126" s="367"/>
      <c r="B126" s="373"/>
      <c r="C126" s="369"/>
      <c r="D126" s="372"/>
      <c r="E126" s="372"/>
      <c r="F126" s="372"/>
      <c r="G126" s="372"/>
    </row>
    <row r="127" spans="1:11" x14ac:dyDescent="0.2">
      <c r="A127" s="367"/>
      <c r="B127" s="367" t="s">
        <v>2395</v>
      </c>
      <c r="C127" s="377" t="s">
        <v>945</v>
      </c>
      <c r="D127" s="372"/>
      <c r="E127" s="372"/>
      <c r="F127" s="372"/>
      <c r="G127" s="371">
        <f>G125</f>
        <v>1</v>
      </c>
    </row>
    <row r="128" spans="1:11" x14ac:dyDescent="0.2">
      <c r="A128" s="367"/>
      <c r="B128" s="373"/>
      <c r="C128" s="369"/>
      <c r="D128" s="372"/>
      <c r="E128" s="372"/>
      <c r="F128" s="372"/>
      <c r="G128" s="372"/>
    </row>
    <row r="129" spans="1:7" x14ac:dyDescent="0.2">
      <c r="A129" s="367"/>
      <c r="B129" s="373"/>
      <c r="C129" s="369"/>
      <c r="D129" s="372"/>
      <c r="E129" s="372"/>
      <c r="F129" s="372"/>
      <c r="G129" s="372"/>
    </row>
    <row r="130" spans="1:7" ht="24" x14ac:dyDescent="0.2">
      <c r="A130" s="676" t="s">
        <v>2375</v>
      </c>
      <c r="B130" s="519" t="s">
        <v>2376</v>
      </c>
      <c r="C130" s="369" t="s">
        <v>766</v>
      </c>
      <c r="D130" s="372">
        <v>1</v>
      </c>
      <c r="E130" s="372">
        <v>4.8</v>
      </c>
      <c r="F130" s="372"/>
      <c r="G130" s="372">
        <f>E130*D130</f>
        <v>4.8</v>
      </c>
    </row>
    <row r="131" spans="1:7" x14ac:dyDescent="0.2">
      <c r="A131" s="367"/>
      <c r="B131" s="373"/>
      <c r="C131" s="369"/>
      <c r="D131" s="372"/>
      <c r="E131" s="372"/>
      <c r="F131" s="372"/>
      <c r="G131" s="372"/>
    </row>
    <row r="132" spans="1:7" x14ac:dyDescent="0.2">
      <c r="A132" s="367"/>
      <c r="B132" s="367" t="s">
        <v>2395</v>
      </c>
      <c r="C132" s="377" t="s">
        <v>766</v>
      </c>
      <c r="D132" s="372"/>
      <c r="E132" s="372"/>
      <c r="F132" s="372"/>
      <c r="G132" s="371">
        <f>G130</f>
        <v>4.8</v>
      </c>
    </row>
    <row r="133" spans="1:7" x14ac:dyDescent="0.2">
      <c r="A133" s="367"/>
      <c r="B133" s="373"/>
      <c r="C133" s="369"/>
      <c r="D133" s="372"/>
      <c r="E133" s="372"/>
      <c r="F133" s="372"/>
      <c r="G133" s="372"/>
    </row>
  </sheetData>
  <protectedRanges>
    <protectedRange sqref="C16:C17 C23:C24 C26:C28" name="D To H ColumN_1"/>
    <protectedRange sqref="C18 C5:C11 C13:C15 C20 C25 C31 C38 C42 C47 C52 C57 C62 C67 C72 C76 C80 C85 C90 C95 C100 C105 C118 C122 C127 C132" name="D To H ColumN_2_1"/>
    <protectedRange sqref="C19 C21:C22" name="D To H ColumN_1_1"/>
    <protectedRange sqref="C29:C30 C40 C93 C98 C103 C32 C35:C37 C45 C50 C55 C60 C65 C70 C109:C117" name="D To H ColumN"/>
  </protectedRanges>
  <mergeCells count="1">
    <mergeCell ref="A1:G1"/>
  </mergeCells>
  <pageMargins left="0.7" right="0.7" top="0.75" bottom="0.75" header="0.3" footer="0.3"/>
  <pageSetup scale="85" orientation="portrait"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E86C-DF17-4ED1-9F17-CB703CDBE2AC}">
  <sheetPr>
    <tabColor rgb="FFFFFF00"/>
  </sheetPr>
  <dimension ref="A1:O55"/>
  <sheetViews>
    <sheetView zoomScale="96" zoomScaleNormal="96" zoomScaleSheetLayoutView="96" workbookViewId="0">
      <pane xSplit="6" ySplit="5" topLeftCell="G34" activePane="bottomRight" state="frozen"/>
      <selection pane="topRight" activeCell="G1" sqref="G1"/>
      <selection pane="bottomLeft" activeCell="A8" sqref="A8"/>
      <selection pane="bottomRight" activeCell="K1" sqref="K1"/>
    </sheetView>
  </sheetViews>
  <sheetFormatPr defaultRowHeight="12.75" x14ac:dyDescent="0.2"/>
  <cols>
    <col min="1" max="1" width="8.85546875" style="11" customWidth="1"/>
    <col min="2" max="2" width="12.7109375" style="11" customWidth="1"/>
    <col min="3" max="3" width="15.28515625" style="96" bestFit="1" customWidth="1"/>
    <col min="4" max="4" width="21.42578125" style="120" bestFit="1" customWidth="1"/>
    <col min="5" max="5" width="35.85546875" style="116" bestFit="1" customWidth="1"/>
    <col min="6" max="6" width="73.42578125" style="116" customWidth="1"/>
    <col min="7" max="7" width="8.85546875" style="11" customWidth="1"/>
    <col min="8" max="11" width="12.85546875" style="11" customWidth="1"/>
    <col min="12" max="12" width="19.28515625" style="11" customWidth="1"/>
    <col min="13" max="13" width="23.42578125" style="11" customWidth="1"/>
    <col min="14" max="14" width="9.140625" style="11"/>
    <col min="15" max="15" width="15.42578125" style="11" bestFit="1" customWidth="1"/>
    <col min="16" max="16384" width="9.140625" style="11"/>
  </cols>
  <sheetData>
    <row r="1" spans="1:15" x14ac:dyDescent="0.2">
      <c r="A1" s="8" t="s">
        <v>482</v>
      </c>
      <c r="B1" s="8"/>
      <c r="C1" s="121"/>
      <c r="D1" s="114"/>
      <c r="E1" s="117"/>
      <c r="F1" s="138"/>
      <c r="G1" s="10"/>
      <c r="H1" s="10"/>
      <c r="I1" s="10"/>
      <c r="J1" s="10"/>
      <c r="K1" s="10"/>
      <c r="L1" s="10"/>
    </row>
    <row r="2" spans="1:15" x14ac:dyDescent="0.2">
      <c r="A2" s="12" t="s">
        <v>1</v>
      </c>
      <c r="B2" s="12"/>
      <c r="C2" s="12"/>
      <c r="D2" s="119"/>
      <c r="E2" s="118"/>
      <c r="F2" s="139"/>
      <c r="G2" s="13"/>
      <c r="H2" s="13"/>
      <c r="I2" s="13"/>
      <c r="J2" s="13"/>
      <c r="K2" s="13"/>
      <c r="L2" s="13"/>
    </row>
    <row r="3" spans="1:15" x14ac:dyDescent="0.2">
      <c r="A3" s="12" t="s">
        <v>2</v>
      </c>
      <c r="B3" s="12"/>
      <c r="C3" s="12"/>
      <c r="D3" s="119"/>
      <c r="E3" s="118"/>
      <c r="F3" s="139"/>
      <c r="G3" s="13"/>
      <c r="H3" s="13"/>
      <c r="I3" s="13"/>
      <c r="J3" s="13"/>
      <c r="K3" s="13"/>
      <c r="L3" s="13"/>
    </row>
    <row r="4" spans="1:15" x14ac:dyDescent="0.2">
      <c r="A4" s="12"/>
      <c r="B4" s="12"/>
      <c r="C4" s="12"/>
      <c r="D4" s="119"/>
      <c r="E4" s="118"/>
      <c r="F4" s="115"/>
      <c r="G4" s="12"/>
      <c r="H4" s="12"/>
      <c r="I4" s="12"/>
      <c r="J4" s="12"/>
      <c r="K4" s="12"/>
      <c r="L4" s="12"/>
    </row>
    <row r="5" spans="1:15" ht="38.25" x14ac:dyDescent="0.2">
      <c r="A5" s="97" t="s">
        <v>485</v>
      </c>
      <c r="B5" s="97" t="s">
        <v>486</v>
      </c>
      <c r="C5" s="135" t="s">
        <v>487</v>
      </c>
      <c r="D5" s="199" t="s">
        <v>488</v>
      </c>
      <c r="E5" s="200" t="s">
        <v>489</v>
      </c>
      <c r="F5" s="199" t="s">
        <v>490</v>
      </c>
      <c r="G5" s="97" t="s">
        <v>491</v>
      </c>
      <c r="H5" s="97" t="s">
        <v>492</v>
      </c>
      <c r="I5" s="97" t="s">
        <v>493</v>
      </c>
      <c r="J5" s="97" t="s">
        <v>494</v>
      </c>
      <c r="K5" s="97" t="s">
        <v>495</v>
      </c>
      <c r="L5" s="97" t="s">
        <v>496</v>
      </c>
    </row>
    <row r="6" spans="1:15" x14ac:dyDescent="0.2">
      <c r="A6" s="14"/>
      <c r="B6" s="14"/>
      <c r="C6" s="14"/>
      <c r="D6" s="201"/>
      <c r="E6" s="202"/>
      <c r="F6" s="90" t="s">
        <v>497</v>
      </c>
      <c r="G6" s="14"/>
      <c r="H6" s="14"/>
      <c r="I6" s="14"/>
      <c r="J6" s="14"/>
      <c r="K6" s="14"/>
      <c r="L6" s="14"/>
      <c r="O6" s="15"/>
    </row>
    <row r="7" spans="1:15" ht="25.5" x14ac:dyDescent="0.2">
      <c r="A7" s="14" t="s">
        <v>498</v>
      </c>
      <c r="B7" s="14"/>
      <c r="C7" s="14"/>
      <c r="D7" s="201"/>
      <c r="E7" s="202"/>
      <c r="F7" s="50" t="s">
        <v>499</v>
      </c>
      <c r="G7" s="14"/>
      <c r="H7" s="14"/>
      <c r="I7" s="14"/>
      <c r="J7" s="14"/>
      <c r="K7" s="14"/>
      <c r="L7" s="14"/>
      <c r="O7" s="16"/>
    </row>
    <row r="8" spans="1:15" ht="25.5" x14ac:dyDescent="0.2">
      <c r="A8" s="14" t="s">
        <v>500</v>
      </c>
      <c r="B8" s="14"/>
      <c r="C8" s="14"/>
      <c r="D8" s="201"/>
      <c r="E8" s="202"/>
      <c r="F8" s="50" t="s">
        <v>501</v>
      </c>
      <c r="G8" s="14"/>
      <c r="H8" s="14"/>
      <c r="I8" s="14"/>
      <c r="J8" s="14"/>
      <c r="K8" s="14"/>
      <c r="L8" s="14"/>
      <c r="O8" s="16"/>
    </row>
    <row r="9" spans="1:15" ht="38.25" x14ac:dyDescent="0.2">
      <c r="A9" s="14" t="s">
        <v>502</v>
      </c>
      <c r="B9" s="14"/>
      <c r="C9" s="14"/>
      <c r="D9" s="201"/>
      <c r="E9" s="202"/>
      <c r="F9" s="50" t="s">
        <v>503</v>
      </c>
      <c r="G9" s="14"/>
      <c r="H9" s="14"/>
      <c r="I9" s="14"/>
      <c r="J9" s="14"/>
      <c r="K9" s="14"/>
      <c r="L9" s="14"/>
      <c r="O9" s="17"/>
    </row>
    <row r="10" spans="1:15" x14ac:dyDescent="0.2">
      <c r="A10" s="14" t="s">
        <v>504</v>
      </c>
      <c r="B10" s="14"/>
      <c r="C10" s="14"/>
      <c r="D10" s="201"/>
      <c r="E10" s="202"/>
      <c r="F10" s="50" t="s">
        <v>505</v>
      </c>
      <c r="G10" s="14"/>
      <c r="H10" s="14"/>
      <c r="I10" s="14"/>
      <c r="J10" s="14"/>
      <c r="K10" s="14"/>
      <c r="L10" s="14"/>
    </row>
    <row r="11" spans="1:15" x14ac:dyDescent="0.2">
      <c r="A11" s="14"/>
      <c r="B11" s="14"/>
      <c r="C11" s="14"/>
      <c r="D11" s="201"/>
      <c r="E11" s="202"/>
      <c r="F11" s="50" t="s">
        <v>506</v>
      </c>
      <c r="G11" s="14"/>
      <c r="H11" s="14"/>
      <c r="I11" s="14"/>
      <c r="J11" s="14"/>
      <c r="K11" s="14"/>
      <c r="L11" s="14"/>
    </row>
    <row r="12" spans="1:15" x14ac:dyDescent="0.2">
      <c r="A12" s="14"/>
      <c r="B12" s="14"/>
      <c r="C12" s="14"/>
      <c r="D12" s="201"/>
      <c r="E12" s="202"/>
      <c r="F12" s="50" t="s">
        <v>507</v>
      </c>
      <c r="G12" s="14"/>
      <c r="H12" s="14"/>
      <c r="I12" s="14"/>
      <c r="J12" s="14"/>
      <c r="K12" s="14"/>
      <c r="L12" s="14"/>
    </row>
    <row r="13" spans="1:15" x14ac:dyDescent="0.2">
      <c r="A13" s="14"/>
      <c r="B13" s="14"/>
      <c r="C13" s="14"/>
      <c r="D13" s="201"/>
      <c r="E13" s="202"/>
      <c r="F13" s="50" t="s">
        <v>508</v>
      </c>
      <c r="G13" s="14"/>
      <c r="H13" s="14"/>
      <c r="I13" s="14"/>
      <c r="J13" s="14"/>
      <c r="K13" s="14"/>
      <c r="L13" s="14"/>
    </row>
    <row r="14" spans="1:15" ht="25.5" x14ac:dyDescent="0.2">
      <c r="A14" s="14"/>
      <c r="B14" s="14"/>
      <c r="C14" s="14"/>
      <c r="D14" s="201"/>
      <c r="E14" s="202"/>
      <c r="F14" s="50" t="s">
        <v>509</v>
      </c>
      <c r="G14" s="14"/>
      <c r="H14" s="14"/>
      <c r="I14" s="14"/>
      <c r="J14" s="14"/>
      <c r="K14" s="14"/>
      <c r="L14" s="14"/>
    </row>
    <row r="15" spans="1:15" ht="127.5" x14ac:dyDescent="0.2">
      <c r="A15" s="14"/>
      <c r="B15" s="14"/>
      <c r="C15" s="14"/>
      <c r="D15" s="201"/>
      <c r="E15" s="202"/>
      <c r="F15" s="50" t="s">
        <v>510</v>
      </c>
      <c r="G15" s="14"/>
      <c r="H15" s="14"/>
      <c r="I15" s="14"/>
      <c r="J15" s="14"/>
      <c r="K15" s="14"/>
      <c r="L15" s="14"/>
    </row>
    <row r="16" spans="1:15" x14ac:dyDescent="0.2">
      <c r="A16" s="203" t="s">
        <v>511</v>
      </c>
      <c r="B16" s="203"/>
      <c r="C16" s="203"/>
      <c r="D16" s="204"/>
      <c r="E16" s="205"/>
      <c r="F16" s="206" t="s">
        <v>512</v>
      </c>
      <c r="G16" s="14"/>
      <c r="H16" s="14"/>
      <c r="I16" s="14"/>
      <c r="J16" s="14"/>
      <c r="K16" s="14"/>
      <c r="L16" s="14"/>
    </row>
    <row r="17" spans="1:13" s="106" customFormat="1" ht="153" x14ac:dyDescent="0.2">
      <c r="A17" s="207">
        <v>1.1000000000000001</v>
      </c>
      <c r="B17" s="207" t="s">
        <v>513</v>
      </c>
      <c r="C17" s="207" t="s">
        <v>514</v>
      </c>
      <c r="D17" s="208"/>
      <c r="E17" s="209"/>
      <c r="F17" s="210" t="s">
        <v>515</v>
      </c>
      <c r="G17" s="207" t="s">
        <v>516</v>
      </c>
      <c r="H17" s="207"/>
      <c r="I17" s="207"/>
      <c r="J17" s="207"/>
      <c r="K17" s="207"/>
      <c r="L17" s="207"/>
    </row>
    <row r="18" spans="1:13" ht="59.25" customHeight="1" x14ac:dyDescent="0.2">
      <c r="A18" s="14" t="s">
        <v>517</v>
      </c>
      <c r="B18" s="40"/>
      <c r="C18" s="14"/>
      <c r="D18" s="211" t="s">
        <v>518</v>
      </c>
      <c r="E18" s="212" t="s">
        <v>519</v>
      </c>
      <c r="F18" s="94" t="s">
        <v>520</v>
      </c>
      <c r="G18" s="14" t="s">
        <v>516</v>
      </c>
      <c r="H18" s="14"/>
      <c r="I18" s="14"/>
      <c r="J18" s="14"/>
      <c r="K18" s="14"/>
      <c r="L18" s="14"/>
      <c r="M18" s="19" t="s">
        <v>521</v>
      </c>
    </row>
    <row r="19" spans="1:13" ht="38.25" x14ac:dyDescent="0.2">
      <c r="A19" s="14" t="s">
        <v>522</v>
      </c>
      <c r="B19" s="40"/>
      <c r="C19" s="14"/>
      <c r="D19" s="201" t="s">
        <v>523</v>
      </c>
      <c r="E19" s="202" t="s">
        <v>524</v>
      </c>
      <c r="F19" s="50" t="s">
        <v>525</v>
      </c>
      <c r="G19" s="14" t="s">
        <v>516</v>
      </c>
      <c r="H19" s="14"/>
      <c r="I19" s="14"/>
      <c r="J19" s="14"/>
      <c r="K19" s="14"/>
      <c r="L19" s="14"/>
    </row>
    <row r="20" spans="1:13" ht="38.25" x14ac:dyDescent="0.2">
      <c r="A20" s="14" t="s">
        <v>526</v>
      </c>
      <c r="B20" s="40"/>
      <c r="C20" s="14"/>
      <c r="D20" s="211" t="s">
        <v>527</v>
      </c>
      <c r="E20" s="212" t="s">
        <v>528</v>
      </c>
      <c r="F20" s="95" t="s">
        <v>529</v>
      </c>
      <c r="G20" s="14" t="s">
        <v>530</v>
      </c>
      <c r="H20" s="14"/>
      <c r="I20" s="14"/>
      <c r="J20" s="14"/>
      <c r="K20" s="14"/>
      <c r="L20" s="14"/>
    </row>
    <row r="21" spans="1:13" ht="25.5" x14ac:dyDescent="0.2">
      <c r="A21" s="14" t="s">
        <v>531</v>
      </c>
      <c r="B21" s="40"/>
      <c r="C21" s="14"/>
      <c r="D21" s="213" t="s">
        <v>532</v>
      </c>
      <c r="E21" s="212" t="s">
        <v>533</v>
      </c>
      <c r="F21" s="214" t="s">
        <v>534</v>
      </c>
      <c r="G21" s="14" t="s">
        <v>516</v>
      </c>
      <c r="H21" s="14"/>
      <c r="I21" s="14"/>
      <c r="J21" s="14"/>
      <c r="K21" s="14"/>
      <c r="L21" s="14"/>
      <c r="M21" s="19" t="s">
        <v>535</v>
      </c>
    </row>
    <row r="22" spans="1:13" ht="51" x14ac:dyDescent="0.2">
      <c r="A22" s="14" t="s">
        <v>536</v>
      </c>
      <c r="B22" s="40"/>
      <c r="C22" s="14"/>
      <c r="D22" s="201" t="s">
        <v>537</v>
      </c>
      <c r="E22" s="131" t="s">
        <v>538</v>
      </c>
      <c r="F22" s="94" t="s">
        <v>539</v>
      </c>
      <c r="G22" s="14" t="s">
        <v>516</v>
      </c>
      <c r="H22" s="14"/>
      <c r="I22" s="14"/>
      <c r="J22" s="14"/>
      <c r="K22" s="14"/>
      <c r="L22" s="14"/>
      <c r="M22" s="19" t="s">
        <v>540</v>
      </c>
    </row>
    <row r="23" spans="1:13" ht="51" x14ac:dyDescent="0.2">
      <c r="A23" s="14" t="s">
        <v>541</v>
      </c>
      <c r="B23" s="40"/>
      <c r="C23" s="14"/>
      <c r="D23" s="201" t="s">
        <v>542</v>
      </c>
      <c r="E23" s="131" t="s">
        <v>543</v>
      </c>
      <c r="F23" s="94" t="s">
        <v>544</v>
      </c>
      <c r="G23" s="14" t="s">
        <v>516</v>
      </c>
      <c r="H23" s="14"/>
      <c r="I23" s="14"/>
      <c r="J23" s="14"/>
      <c r="K23" s="14"/>
      <c r="L23" s="14"/>
      <c r="M23" s="19"/>
    </row>
    <row r="24" spans="1:13" ht="51" x14ac:dyDescent="0.2">
      <c r="A24" s="14" t="s">
        <v>545</v>
      </c>
      <c r="B24" s="40"/>
      <c r="C24" s="14"/>
      <c r="D24" s="211" t="s">
        <v>546</v>
      </c>
      <c r="E24" s="131" t="s">
        <v>547</v>
      </c>
      <c r="F24" s="95" t="s">
        <v>548</v>
      </c>
      <c r="G24" s="14" t="s">
        <v>530</v>
      </c>
      <c r="H24" s="14"/>
      <c r="I24" s="14"/>
      <c r="J24" s="14"/>
      <c r="K24" s="14"/>
      <c r="L24" s="14"/>
    </row>
    <row r="25" spans="1:13" ht="30.75" customHeight="1" x14ac:dyDescent="0.2">
      <c r="A25" s="14" t="s">
        <v>549</v>
      </c>
      <c r="B25" s="40"/>
      <c r="C25" s="14"/>
      <c r="D25" s="211" t="s">
        <v>550</v>
      </c>
      <c r="E25" s="202" t="s">
        <v>17</v>
      </c>
      <c r="F25" s="50" t="s">
        <v>551</v>
      </c>
      <c r="G25" s="14" t="s">
        <v>552</v>
      </c>
      <c r="H25" s="14"/>
      <c r="I25" s="14"/>
      <c r="J25" s="14"/>
      <c r="K25" s="14"/>
      <c r="L25" s="14"/>
    </row>
    <row r="26" spans="1:13" ht="38.25" x14ac:dyDescent="0.2">
      <c r="A26" s="14" t="s">
        <v>553</v>
      </c>
      <c r="B26" s="40"/>
      <c r="C26" s="14"/>
      <c r="D26" s="201" t="s">
        <v>554</v>
      </c>
      <c r="E26" s="131" t="s">
        <v>20</v>
      </c>
      <c r="F26" s="140" t="s">
        <v>555</v>
      </c>
      <c r="G26" s="14" t="s">
        <v>552</v>
      </c>
      <c r="H26" s="14"/>
      <c r="I26" s="14"/>
      <c r="J26" s="14"/>
      <c r="K26" s="14"/>
      <c r="L26" s="14"/>
      <c r="M26" s="19" t="s">
        <v>556</v>
      </c>
    </row>
    <row r="27" spans="1:13" ht="38.25" x14ac:dyDescent="0.2">
      <c r="A27" s="14" t="s">
        <v>557</v>
      </c>
      <c r="B27" s="40"/>
      <c r="C27" s="14"/>
      <c r="D27" s="211" t="s">
        <v>558</v>
      </c>
      <c r="E27" s="131" t="s">
        <v>559</v>
      </c>
      <c r="F27" s="50" t="s">
        <v>560</v>
      </c>
      <c r="G27" s="14" t="s">
        <v>530</v>
      </c>
      <c r="H27" s="14"/>
      <c r="I27" s="14"/>
      <c r="J27" s="14"/>
      <c r="K27" s="14"/>
      <c r="L27" s="14"/>
    </row>
    <row r="28" spans="1:13" ht="25.5" x14ac:dyDescent="0.2">
      <c r="A28" s="14" t="s">
        <v>561</v>
      </c>
      <c r="B28" s="40"/>
      <c r="C28" s="14"/>
      <c r="D28" s="201" t="s">
        <v>562</v>
      </c>
      <c r="E28" s="131" t="s">
        <v>563</v>
      </c>
      <c r="F28" s="41" t="s">
        <v>564</v>
      </c>
      <c r="G28" s="14" t="s">
        <v>530</v>
      </c>
      <c r="H28" s="14"/>
      <c r="I28" s="14"/>
      <c r="J28" s="14"/>
      <c r="K28" s="14"/>
      <c r="L28" s="14"/>
      <c r="M28" s="19" t="s">
        <v>565</v>
      </c>
    </row>
    <row r="29" spans="1:13" ht="38.25" x14ac:dyDescent="0.2">
      <c r="A29" s="14" t="s">
        <v>566</v>
      </c>
      <c r="B29" s="40"/>
      <c r="C29" s="215"/>
      <c r="D29" s="216" t="s">
        <v>567</v>
      </c>
      <c r="E29" s="131" t="s">
        <v>568</v>
      </c>
      <c r="F29" s="217" t="s">
        <v>569</v>
      </c>
      <c r="G29" s="14" t="s">
        <v>530</v>
      </c>
      <c r="H29" s="14"/>
      <c r="I29" s="14"/>
      <c r="J29" s="14"/>
      <c r="K29" s="14"/>
      <c r="L29" s="14"/>
      <c r="M29" s="19" t="s">
        <v>570</v>
      </c>
    </row>
    <row r="30" spans="1:13" ht="25.5" x14ac:dyDescent="0.2">
      <c r="A30" s="14" t="s">
        <v>571</v>
      </c>
      <c r="B30" s="40"/>
      <c r="C30" s="14"/>
      <c r="D30" s="211" t="s">
        <v>572</v>
      </c>
      <c r="E30" s="218" t="s">
        <v>573</v>
      </c>
      <c r="F30" s="41" t="s">
        <v>574</v>
      </c>
      <c r="G30" s="14" t="s">
        <v>530</v>
      </c>
      <c r="H30" s="14"/>
      <c r="I30" s="14"/>
      <c r="J30" s="14"/>
      <c r="K30" s="14"/>
      <c r="L30" s="14"/>
      <c r="M30" s="19" t="s">
        <v>575</v>
      </c>
    </row>
    <row r="31" spans="1:13" ht="25.5" x14ac:dyDescent="0.2">
      <c r="A31" s="14" t="s">
        <v>576</v>
      </c>
      <c r="B31" s="40"/>
      <c r="C31" s="14"/>
      <c r="D31" s="211" t="s">
        <v>577</v>
      </c>
      <c r="E31" s="218" t="s">
        <v>578</v>
      </c>
      <c r="F31" s="41" t="s">
        <v>579</v>
      </c>
      <c r="G31" s="14" t="s">
        <v>530</v>
      </c>
      <c r="H31" s="14"/>
      <c r="I31" s="14"/>
      <c r="J31" s="14"/>
      <c r="K31" s="14"/>
      <c r="L31" s="14"/>
      <c r="M31" s="19" t="s">
        <v>580</v>
      </c>
    </row>
    <row r="32" spans="1:13" ht="25.5" x14ac:dyDescent="0.2">
      <c r="A32" s="14" t="s">
        <v>581</v>
      </c>
      <c r="B32" s="40"/>
      <c r="C32" s="14"/>
      <c r="D32" s="211" t="s">
        <v>582</v>
      </c>
      <c r="E32" s="218" t="s">
        <v>583</v>
      </c>
      <c r="F32" s="41" t="s">
        <v>584</v>
      </c>
      <c r="G32" s="14" t="s">
        <v>530</v>
      </c>
      <c r="H32" s="14"/>
      <c r="I32" s="14"/>
      <c r="J32" s="14"/>
      <c r="K32" s="14"/>
      <c r="L32" s="14"/>
      <c r="M32" s="19" t="s">
        <v>585</v>
      </c>
    </row>
    <row r="33" spans="1:13" ht="38.25" x14ac:dyDescent="0.2">
      <c r="A33" s="14" t="s">
        <v>586</v>
      </c>
      <c r="B33" s="40"/>
      <c r="C33" s="14"/>
      <c r="D33" s="201" t="s">
        <v>587</v>
      </c>
      <c r="E33" s="131" t="s">
        <v>588</v>
      </c>
      <c r="F33" s="141" t="s">
        <v>589</v>
      </c>
      <c r="G33" s="14"/>
      <c r="H33" s="14"/>
      <c r="I33" s="14"/>
      <c r="J33" s="14"/>
      <c r="K33" s="14"/>
      <c r="L33" s="14"/>
      <c r="M33" s="19" t="s">
        <v>590</v>
      </c>
    </row>
    <row r="34" spans="1:13" x14ac:dyDescent="0.2">
      <c r="A34" s="14" t="s">
        <v>591</v>
      </c>
      <c r="B34" s="40"/>
      <c r="C34" s="14"/>
      <c r="D34" s="201"/>
      <c r="E34" s="131" t="s">
        <v>592</v>
      </c>
      <c r="F34" s="50" t="s">
        <v>593</v>
      </c>
      <c r="G34" s="14" t="s">
        <v>530</v>
      </c>
      <c r="H34" s="14"/>
      <c r="I34" s="14"/>
      <c r="J34" s="14"/>
      <c r="K34" s="14"/>
      <c r="L34" s="14"/>
    </row>
    <row r="35" spans="1:13" x14ac:dyDescent="0.2">
      <c r="A35" s="14" t="s">
        <v>594</v>
      </c>
      <c r="B35" s="40"/>
      <c r="C35" s="14"/>
      <c r="D35" s="201"/>
      <c r="E35" s="131" t="s">
        <v>595</v>
      </c>
      <c r="F35" s="141" t="s">
        <v>596</v>
      </c>
      <c r="G35" s="14" t="s">
        <v>530</v>
      </c>
      <c r="H35" s="14"/>
      <c r="I35" s="14"/>
      <c r="J35" s="14"/>
      <c r="K35" s="14"/>
      <c r="L35" s="14"/>
    </row>
    <row r="36" spans="1:13" x14ac:dyDescent="0.2">
      <c r="A36" s="14" t="s">
        <v>597</v>
      </c>
      <c r="B36" s="40"/>
      <c r="C36" s="14"/>
      <c r="D36" s="201"/>
      <c r="E36" s="131" t="s">
        <v>598</v>
      </c>
      <c r="F36" s="41" t="s">
        <v>599</v>
      </c>
      <c r="G36" s="14" t="s">
        <v>530</v>
      </c>
      <c r="H36" s="14"/>
      <c r="I36" s="14"/>
      <c r="J36" s="14"/>
      <c r="K36" s="14"/>
      <c r="L36" s="14"/>
    </row>
    <row r="37" spans="1:13" ht="38.25" x14ac:dyDescent="0.2">
      <c r="A37" s="14" t="s">
        <v>600</v>
      </c>
      <c r="B37" s="40"/>
      <c r="C37" s="14"/>
      <c r="D37" s="201" t="s">
        <v>601</v>
      </c>
      <c r="E37" s="131" t="s">
        <v>602</v>
      </c>
      <c r="F37" s="141" t="s">
        <v>603</v>
      </c>
      <c r="G37" s="14" t="s">
        <v>530</v>
      </c>
      <c r="H37" s="14"/>
      <c r="I37" s="14"/>
      <c r="J37" s="14"/>
      <c r="K37" s="14"/>
      <c r="L37" s="14"/>
      <c r="M37" s="19" t="s">
        <v>604</v>
      </c>
    </row>
    <row r="38" spans="1:13" ht="38.25" x14ac:dyDescent="0.2">
      <c r="A38" s="14" t="s">
        <v>605</v>
      </c>
      <c r="B38" s="40"/>
      <c r="C38" s="14"/>
      <c r="D38" s="211" t="s">
        <v>606</v>
      </c>
      <c r="E38" s="131" t="s">
        <v>607</v>
      </c>
      <c r="F38" s="20" t="s">
        <v>608</v>
      </c>
      <c r="G38" s="14" t="s">
        <v>530</v>
      </c>
      <c r="H38" s="14"/>
      <c r="I38" s="14"/>
      <c r="J38" s="14"/>
      <c r="K38" s="14"/>
      <c r="L38" s="14"/>
      <c r="M38" s="19" t="s">
        <v>609</v>
      </c>
    </row>
    <row r="39" spans="1:13" ht="38.25" x14ac:dyDescent="0.2">
      <c r="A39" s="14" t="s">
        <v>610</v>
      </c>
      <c r="B39" s="40"/>
      <c r="C39" s="14"/>
      <c r="D39" s="211" t="s">
        <v>611</v>
      </c>
      <c r="E39" s="131" t="s">
        <v>612</v>
      </c>
      <c r="F39" s="50" t="s">
        <v>613</v>
      </c>
      <c r="G39" s="14" t="s">
        <v>530</v>
      </c>
      <c r="H39" s="14"/>
      <c r="I39" s="14"/>
      <c r="J39" s="14"/>
      <c r="K39" s="14"/>
      <c r="L39" s="14"/>
    </row>
    <row r="40" spans="1:13" ht="25.5" x14ac:dyDescent="0.2">
      <c r="A40" s="14" t="s">
        <v>614</v>
      </c>
      <c r="B40" s="40"/>
      <c r="C40" s="14"/>
      <c r="D40" s="211" t="s">
        <v>615</v>
      </c>
      <c r="E40" s="131" t="s">
        <v>616</v>
      </c>
      <c r="F40" s="219" t="s">
        <v>617</v>
      </c>
      <c r="G40" s="14" t="s">
        <v>530</v>
      </c>
      <c r="H40" s="14"/>
      <c r="I40" s="14"/>
      <c r="J40" s="14"/>
      <c r="K40" s="14"/>
      <c r="L40" s="14"/>
    </row>
    <row r="41" spans="1:13" ht="63.75" x14ac:dyDescent="0.2">
      <c r="A41" s="14" t="s">
        <v>618</v>
      </c>
      <c r="B41" s="40"/>
      <c r="C41" s="14"/>
      <c r="D41" s="201" t="s">
        <v>619</v>
      </c>
      <c r="E41" s="131" t="s">
        <v>620</v>
      </c>
      <c r="F41" s="220" t="s">
        <v>621</v>
      </c>
      <c r="G41" s="14" t="s">
        <v>530</v>
      </c>
      <c r="H41" s="14"/>
      <c r="I41" s="14"/>
      <c r="J41" s="14"/>
      <c r="K41" s="14"/>
      <c r="L41" s="14"/>
    </row>
    <row r="42" spans="1:13" ht="96" customHeight="1" x14ac:dyDescent="0.2">
      <c r="A42" s="14" t="s">
        <v>622</v>
      </c>
      <c r="B42" s="40"/>
      <c r="C42" s="14"/>
      <c r="D42" s="201" t="s">
        <v>623</v>
      </c>
      <c r="E42" s="131" t="s">
        <v>624</v>
      </c>
      <c r="F42" s="220" t="s">
        <v>625</v>
      </c>
      <c r="G42" s="14" t="s">
        <v>530</v>
      </c>
      <c r="H42" s="14"/>
      <c r="I42" s="14"/>
      <c r="J42" s="14"/>
      <c r="K42" s="14"/>
      <c r="L42" s="14"/>
    </row>
    <row r="43" spans="1:13" ht="38.25" x14ac:dyDescent="0.2">
      <c r="A43" s="14" t="s">
        <v>626</v>
      </c>
      <c r="B43" s="40"/>
      <c r="C43" s="14"/>
      <c r="D43" s="201" t="s">
        <v>627</v>
      </c>
      <c r="E43" s="131" t="s">
        <v>628</v>
      </c>
      <c r="F43" s="217" t="s">
        <v>629</v>
      </c>
      <c r="G43" s="14" t="s">
        <v>530</v>
      </c>
      <c r="H43" s="14"/>
      <c r="I43" s="14"/>
      <c r="J43" s="14"/>
      <c r="K43" s="14"/>
      <c r="L43" s="14"/>
    </row>
    <row r="44" spans="1:13" x14ac:dyDescent="0.2">
      <c r="A44" s="14" t="s">
        <v>630</v>
      </c>
      <c r="B44" s="40"/>
      <c r="C44" s="14"/>
      <c r="D44" s="201" t="s">
        <v>631</v>
      </c>
      <c r="E44" s="131" t="s">
        <v>632</v>
      </c>
      <c r="F44" s="211" t="s">
        <v>633</v>
      </c>
      <c r="G44" s="14" t="s">
        <v>530</v>
      </c>
      <c r="H44" s="14"/>
      <c r="I44" s="14"/>
      <c r="J44" s="14"/>
      <c r="K44" s="14"/>
      <c r="L44" s="14"/>
    </row>
    <row r="45" spans="1:13" ht="25.5" x14ac:dyDescent="0.2">
      <c r="A45" s="14" t="s">
        <v>634</v>
      </c>
      <c r="B45" s="40"/>
      <c r="C45" s="14"/>
      <c r="D45" s="201" t="s">
        <v>631</v>
      </c>
      <c r="E45" s="131" t="s">
        <v>635</v>
      </c>
      <c r="F45" s="217" t="s">
        <v>636</v>
      </c>
      <c r="G45" s="14" t="s">
        <v>530</v>
      </c>
      <c r="H45" s="14"/>
      <c r="I45" s="14"/>
      <c r="J45" s="14"/>
      <c r="K45" s="14"/>
      <c r="L45" s="14"/>
    </row>
    <row r="46" spans="1:13" x14ac:dyDescent="0.2">
      <c r="A46" s="14" t="s">
        <v>637</v>
      </c>
      <c r="B46" s="40"/>
      <c r="C46" s="14"/>
      <c r="D46" s="211" t="s">
        <v>638</v>
      </c>
      <c r="E46" s="212" t="s">
        <v>639</v>
      </c>
      <c r="F46" s="221" t="s">
        <v>640</v>
      </c>
      <c r="G46" s="40" t="s">
        <v>641</v>
      </c>
      <c r="H46" s="14"/>
      <c r="I46" s="14"/>
      <c r="J46" s="14"/>
      <c r="K46" s="14"/>
      <c r="L46" s="14"/>
    </row>
    <row r="47" spans="1:13" ht="25.5" x14ac:dyDescent="0.2">
      <c r="A47" s="14" t="s">
        <v>642</v>
      </c>
      <c r="B47" s="14"/>
      <c r="C47" s="14"/>
      <c r="D47" s="211" t="s">
        <v>638</v>
      </c>
      <c r="E47" s="202" t="s">
        <v>643</v>
      </c>
      <c r="F47" s="220" t="s">
        <v>644</v>
      </c>
      <c r="G47" s="40" t="s">
        <v>641</v>
      </c>
      <c r="H47" s="14"/>
      <c r="I47" s="14"/>
      <c r="J47" s="14"/>
      <c r="K47" s="14"/>
      <c r="L47" s="14"/>
      <c r="M47" s="19" t="s">
        <v>645</v>
      </c>
    </row>
    <row r="48" spans="1:13" ht="25.5" x14ac:dyDescent="0.2">
      <c r="A48" s="14" t="s">
        <v>646</v>
      </c>
      <c r="B48" s="14"/>
      <c r="C48" s="14"/>
      <c r="D48" s="211" t="s">
        <v>638</v>
      </c>
      <c r="E48" s="202" t="s">
        <v>647</v>
      </c>
      <c r="F48" s="220" t="s">
        <v>648</v>
      </c>
      <c r="G48" s="40" t="s">
        <v>641</v>
      </c>
      <c r="H48" s="14"/>
      <c r="I48" s="14"/>
      <c r="J48" s="14"/>
      <c r="K48" s="14"/>
      <c r="L48" s="14"/>
      <c r="M48" s="19" t="s">
        <v>649</v>
      </c>
    </row>
    <row r="49" spans="1:12" ht="25.5" x14ac:dyDescent="0.2">
      <c r="A49" s="14" t="s">
        <v>650</v>
      </c>
      <c r="B49" s="40"/>
      <c r="C49" s="14"/>
      <c r="D49" s="201" t="s">
        <v>651</v>
      </c>
      <c r="E49" s="212" t="s">
        <v>652</v>
      </c>
      <c r="F49" s="222" t="s">
        <v>653</v>
      </c>
      <c r="G49" s="40" t="s">
        <v>641</v>
      </c>
      <c r="H49" s="14"/>
      <c r="I49" s="14"/>
      <c r="J49" s="14"/>
      <c r="K49" s="14"/>
      <c r="L49" s="14"/>
    </row>
    <row r="50" spans="1:12" ht="25.5" x14ac:dyDescent="0.2">
      <c r="A50" s="14" t="s">
        <v>654</v>
      </c>
      <c r="B50" s="40"/>
      <c r="C50" s="14"/>
      <c r="D50" s="201" t="s">
        <v>655</v>
      </c>
      <c r="E50" s="212" t="s">
        <v>656</v>
      </c>
      <c r="F50" s="219" t="s">
        <v>657</v>
      </c>
      <c r="G50" s="40" t="s">
        <v>658</v>
      </c>
      <c r="H50" s="14"/>
      <c r="I50" s="14"/>
      <c r="J50" s="14"/>
      <c r="K50" s="14"/>
      <c r="L50" s="14"/>
    </row>
    <row r="51" spans="1:12" x14ac:dyDescent="0.2">
      <c r="A51" s="14" t="s">
        <v>659</v>
      </c>
      <c r="B51" s="40"/>
      <c r="C51" s="14"/>
      <c r="D51" s="201" t="s">
        <v>660</v>
      </c>
      <c r="E51" s="212" t="s">
        <v>661</v>
      </c>
      <c r="F51" s="219" t="s">
        <v>662</v>
      </c>
      <c r="G51" s="40" t="s">
        <v>663</v>
      </c>
      <c r="H51" s="14"/>
      <c r="I51" s="14"/>
      <c r="J51" s="14"/>
      <c r="K51" s="14"/>
      <c r="L51" s="14"/>
    </row>
    <row r="52" spans="1:12" x14ac:dyDescent="0.2">
      <c r="A52" s="14" t="s">
        <v>664</v>
      </c>
      <c r="B52" s="40"/>
      <c r="C52" s="14"/>
      <c r="D52" s="201" t="s">
        <v>665</v>
      </c>
      <c r="E52" s="212" t="s">
        <v>666</v>
      </c>
      <c r="F52" s="219" t="s">
        <v>667</v>
      </c>
      <c r="G52" s="40" t="s">
        <v>663</v>
      </c>
      <c r="H52" s="14"/>
      <c r="I52" s="14"/>
      <c r="J52" s="14"/>
      <c r="K52" s="14"/>
      <c r="L52" s="14"/>
    </row>
    <row r="53" spans="1:12" ht="25.5" x14ac:dyDescent="0.2">
      <c r="A53" s="14" t="s">
        <v>668</v>
      </c>
      <c r="B53" s="40"/>
      <c r="C53" s="14"/>
      <c r="D53" s="201" t="s">
        <v>669</v>
      </c>
      <c r="E53" s="212" t="s">
        <v>48</v>
      </c>
      <c r="F53" s="219" t="s">
        <v>670</v>
      </c>
      <c r="G53" s="40" t="s">
        <v>516</v>
      </c>
      <c r="H53" s="14"/>
      <c r="I53" s="14"/>
      <c r="J53" s="14"/>
      <c r="K53" s="14"/>
      <c r="L53" s="14"/>
    </row>
    <row r="54" spans="1:12" x14ac:dyDescent="0.2">
      <c r="A54" s="203"/>
      <c r="B54" s="203"/>
      <c r="C54" s="203"/>
      <c r="D54" s="204"/>
      <c r="E54" s="205"/>
      <c r="F54" s="206" t="s">
        <v>671</v>
      </c>
      <c r="G54" s="203"/>
      <c r="H54" s="203"/>
      <c r="I54" s="203"/>
      <c r="J54" s="203"/>
      <c r="K54" s="203"/>
      <c r="L54" s="203"/>
    </row>
    <row r="55" spans="1:12" x14ac:dyDescent="0.2">
      <c r="A55" s="21"/>
      <c r="B55" s="21"/>
      <c r="C55" s="21"/>
      <c r="F55" s="138"/>
      <c r="G55" s="21"/>
      <c r="H55" s="21"/>
      <c r="I55" s="21"/>
      <c r="J55" s="21"/>
      <c r="K55" s="21"/>
      <c r="L55" s="21"/>
    </row>
  </sheetData>
  <autoFilter ref="A5:L54" xr:uid="{2D83369D-FAA8-4695-A9CC-7F0E78C3F7E7}"/>
  <pageMargins left="0.25" right="0.25" top="0.75" bottom="0.75" header="0.3" footer="0.3"/>
  <pageSetup paperSize="9" scale="63" orientation="portrait" r:id="rId1"/>
  <headerFooter>
    <oddFooter>&amp;LTFS - BOQ Standardisation&amp;RPage No.: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59164-8BAC-43FA-899B-AA31F3CC974A}">
  <sheetPr>
    <tabColor rgb="FFFFFF00"/>
  </sheetPr>
  <dimension ref="A1:O39"/>
  <sheetViews>
    <sheetView zoomScaleNormal="100" zoomScaleSheetLayoutView="100" workbookViewId="0">
      <pane xSplit="6" ySplit="5" topLeftCell="G6" activePane="bottomRight" state="frozen"/>
      <selection pane="topRight" activeCell="G1" sqref="G1"/>
      <selection pane="bottomLeft" activeCell="A8" sqref="A8"/>
      <selection pane="bottomRight" activeCell="L1" sqref="L1"/>
    </sheetView>
  </sheetViews>
  <sheetFormatPr defaultRowHeight="12.75" x14ac:dyDescent="0.2"/>
  <cols>
    <col min="1" max="1" width="6" style="11" customWidth="1"/>
    <col min="2" max="2" width="12.7109375" style="11" customWidth="1"/>
    <col min="3" max="3" width="12.7109375" style="96" customWidth="1"/>
    <col min="4" max="4" width="12.7109375" style="120" customWidth="1"/>
    <col min="5" max="5" width="25.42578125" style="113" customWidth="1"/>
    <col min="6" max="6" width="73.42578125" style="11" customWidth="1"/>
    <col min="7" max="7" width="8.85546875" style="11" customWidth="1"/>
    <col min="8" max="11" width="12.85546875" style="11" customWidth="1"/>
    <col min="12" max="12" width="19.28515625" style="11" customWidth="1"/>
    <col min="13" max="14" width="9.140625" style="11"/>
    <col min="15" max="15" width="15.42578125" style="11" bestFit="1" customWidth="1"/>
    <col min="16" max="16384" width="9.140625" style="11"/>
  </cols>
  <sheetData>
    <row r="1" spans="1:15" x14ac:dyDescent="0.2">
      <c r="A1" s="8" t="s">
        <v>482</v>
      </c>
      <c r="B1" s="8"/>
      <c r="C1" s="121"/>
      <c r="D1" s="114"/>
      <c r="E1" s="122"/>
      <c r="F1" s="9"/>
      <c r="G1" s="10"/>
      <c r="H1" s="10"/>
      <c r="I1" s="10"/>
      <c r="J1" s="10"/>
      <c r="K1" s="10"/>
      <c r="L1" s="10"/>
    </row>
    <row r="2" spans="1:15" x14ac:dyDescent="0.2">
      <c r="A2" s="12" t="s">
        <v>1</v>
      </c>
      <c r="B2" s="12"/>
      <c r="C2" s="12"/>
      <c r="D2" s="119"/>
      <c r="E2" s="123"/>
      <c r="F2" s="13"/>
      <c r="G2" s="13"/>
      <c r="H2" s="13"/>
      <c r="I2" s="13"/>
      <c r="J2" s="13"/>
      <c r="K2" s="13"/>
      <c r="L2" s="13"/>
    </row>
    <row r="3" spans="1:15" x14ac:dyDescent="0.2">
      <c r="A3" s="12" t="s">
        <v>2</v>
      </c>
      <c r="B3" s="12"/>
      <c r="C3" s="12"/>
      <c r="D3" s="119"/>
      <c r="E3" s="123"/>
      <c r="F3" s="13"/>
      <c r="G3" s="13"/>
      <c r="H3" s="13"/>
      <c r="I3" s="13"/>
      <c r="J3" s="13"/>
      <c r="K3" s="13"/>
      <c r="L3" s="13"/>
    </row>
    <row r="4" spans="1:15" x14ac:dyDescent="0.2">
      <c r="A4" s="12"/>
      <c r="B4" s="12"/>
      <c r="C4" s="12"/>
      <c r="D4" s="119"/>
      <c r="E4" s="123"/>
      <c r="F4" s="12"/>
      <c r="G4" s="12"/>
      <c r="H4" s="12"/>
      <c r="I4" s="12"/>
      <c r="J4" s="12"/>
      <c r="K4" s="12"/>
      <c r="L4" s="12"/>
    </row>
    <row r="5" spans="1:15" ht="38.25" x14ac:dyDescent="0.2">
      <c r="A5" s="223" t="s">
        <v>485</v>
      </c>
      <c r="B5" s="97" t="s">
        <v>486</v>
      </c>
      <c r="C5" s="135" t="s">
        <v>487</v>
      </c>
      <c r="D5" s="199" t="s">
        <v>488</v>
      </c>
      <c r="E5" s="137" t="s">
        <v>489</v>
      </c>
      <c r="F5" s="97" t="s">
        <v>672</v>
      </c>
      <c r="G5" s="97" t="s">
        <v>491</v>
      </c>
      <c r="H5" s="97" t="s">
        <v>492</v>
      </c>
      <c r="I5" s="97" t="s">
        <v>493</v>
      </c>
      <c r="J5" s="97" t="s">
        <v>494</v>
      </c>
      <c r="K5" s="97" t="s">
        <v>495</v>
      </c>
      <c r="L5" s="97" t="s">
        <v>496</v>
      </c>
    </row>
    <row r="6" spans="1:15" x14ac:dyDescent="0.2">
      <c r="A6" s="14"/>
      <c r="B6" s="90"/>
      <c r="C6" s="90"/>
      <c r="D6" s="224"/>
      <c r="E6" s="225"/>
      <c r="F6" s="90" t="s">
        <v>497</v>
      </c>
      <c r="G6" s="14"/>
      <c r="H6" s="14"/>
      <c r="I6" s="14"/>
      <c r="J6" s="14"/>
      <c r="K6" s="14"/>
      <c r="L6" s="14"/>
      <c r="O6" s="15"/>
    </row>
    <row r="7" spans="1:15" ht="25.5" x14ac:dyDescent="0.2">
      <c r="A7" s="14" t="s">
        <v>498</v>
      </c>
      <c r="B7" s="44"/>
      <c r="C7" s="44"/>
      <c r="D7" s="211"/>
      <c r="E7" s="124"/>
      <c r="F7" s="44" t="s">
        <v>499</v>
      </c>
      <c r="G7" s="14"/>
      <c r="H7" s="14"/>
      <c r="I7" s="14"/>
      <c r="J7" s="14"/>
      <c r="K7" s="14"/>
      <c r="L7" s="14"/>
      <c r="O7" s="16"/>
    </row>
    <row r="8" spans="1:15" ht="25.5" x14ac:dyDescent="0.2">
      <c r="A8" s="14" t="s">
        <v>500</v>
      </c>
      <c r="B8" s="44"/>
      <c r="C8" s="44"/>
      <c r="D8" s="211"/>
      <c r="E8" s="124"/>
      <c r="F8" s="44" t="s">
        <v>501</v>
      </c>
      <c r="G8" s="14"/>
      <c r="H8" s="14"/>
      <c r="I8" s="14"/>
      <c r="J8" s="14"/>
      <c r="K8" s="14"/>
      <c r="L8" s="14"/>
      <c r="O8" s="16"/>
    </row>
    <row r="9" spans="1:15" ht="38.25" x14ac:dyDescent="0.2">
      <c r="A9" s="14" t="s">
        <v>502</v>
      </c>
      <c r="B9" s="44"/>
      <c r="C9" s="44"/>
      <c r="D9" s="211"/>
      <c r="E9" s="124"/>
      <c r="F9" s="44" t="s">
        <v>503</v>
      </c>
      <c r="G9" s="14"/>
      <c r="H9" s="14"/>
      <c r="I9" s="14"/>
      <c r="J9" s="14"/>
      <c r="K9" s="14"/>
      <c r="L9" s="14"/>
      <c r="O9" s="17"/>
    </row>
    <row r="10" spans="1:15" x14ac:dyDescent="0.2">
      <c r="A10" s="14" t="s">
        <v>504</v>
      </c>
      <c r="B10" s="44"/>
      <c r="C10" s="44"/>
      <c r="D10" s="211"/>
      <c r="E10" s="124"/>
      <c r="F10" s="44" t="s">
        <v>505</v>
      </c>
      <c r="G10" s="14"/>
      <c r="H10" s="14"/>
      <c r="I10" s="14"/>
      <c r="J10" s="14"/>
      <c r="K10" s="14"/>
      <c r="L10" s="14"/>
    </row>
    <row r="11" spans="1:15" x14ac:dyDescent="0.2">
      <c r="A11" s="14"/>
      <c r="B11" s="44"/>
      <c r="C11" s="44"/>
      <c r="D11" s="211"/>
      <c r="E11" s="124"/>
      <c r="F11" s="44" t="s">
        <v>506</v>
      </c>
      <c r="G11" s="14"/>
      <c r="H11" s="14"/>
      <c r="I11" s="14"/>
      <c r="J11" s="14"/>
      <c r="K11" s="14"/>
      <c r="L11" s="14"/>
    </row>
    <row r="12" spans="1:15" x14ac:dyDescent="0.2">
      <c r="A12" s="14"/>
      <c r="B12" s="44"/>
      <c r="C12" s="44"/>
      <c r="D12" s="211"/>
      <c r="E12" s="124"/>
      <c r="F12" s="44" t="s">
        <v>507</v>
      </c>
      <c r="G12" s="14"/>
      <c r="H12" s="14"/>
      <c r="I12" s="14"/>
      <c r="J12" s="14"/>
      <c r="K12" s="14"/>
      <c r="L12" s="14"/>
    </row>
    <row r="13" spans="1:15" x14ac:dyDescent="0.2">
      <c r="A13" s="14"/>
      <c r="B13" s="44"/>
      <c r="C13" s="44"/>
      <c r="D13" s="211"/>
      <c r="E13" s="124"/>
      <c r="F13" s="44" t="s">
        <v>508</v>
      </c>
      <c r="G13" s="14"/>
      <c r="H13" s="14"/>
      <c r="I13" s="14"/>
      <c r="J13" s="14"/>
      <c r="K13" s="14"/>
      <c r="L13" s="14"/>
    </row>
    <row r="14" spans="1:15" ht="25.5" x14ac:dyDescent="0.2">
      <c r="A14" s="14"/>
      <c r="B14" s="44"/>
      <c r="C14" s="44"/>
      <c r="D14" s="211"/>
      <c r="E14" s="124"/>
      <c r="F14" s="44" t="s">
        <v>509</v>
      </c>
      <c r="G14" s="14"/>
      <c r="H14" s="14"/>
      <c r="I14" s="14"/>
      <c r="J14" s="14"/>
      <c r="K14" s="14"/>
      <c r="L14" s="14"/>
    </row>
    <row r="15" spans="1:15" ht="127.5" x14ac:dyDescent="0.2">
      <c r="A15" s="14"/>
      <c r="B15" s="91"/>
      <c r="C15" s="91"/>
      <c r="D15" s="211"/>
      <c r="E15" s="124"/>
      <c r="F15" s="91" t="s">
        <v>510</v>
      </c>
      <c r="G15" s="14"/>
      <c r="H15" s="14"/>
      <c r="I15" s="14"/>
      <c r="J15" s="14"/>
      <c r="K15" s="14"/>
      <c r="L15" s="14"/>
    </row>
    <row r="16" spans="1:15" x14ac:dyDescent="0.2">
      <c r="A16" s="23" t="s">
        <v>673</v>
      </c>
      <c r="B16" s="18"/>
      <c r="C16" s="18"/>
      <c r="D16" s="226"/>
      <c r="E16" s="227"/>
      <c r="F16" s="18" t="s">
        <v>674</v>
      </c>
      <c r="G16" s="23"/>
      <c r="H16" s="23"/>
      <c r="I16" s="23"/>
      <c r="J16" s="23"/>
      <c r="K16" s="23"/>
      <c r="L16" s="23"/>
    </row>
    <row r="17" spans="1:12" ht="191.25" x14ac:dyDescent="0.2">
      <c r="A17" s="14">
        <v>2.1</v>
      </c>
      <c r="B17" s="40" t="s">
        <v>513</v>
      </c>
      <c r="C17" s="40" t="s">
        <v>675</v>
      </c>
      <c r="D17" s="211" t="s">
        <v>676</v>
      </c>
      <c r="E17" s="124" t="s">
        <v>677</v>
      </c>
      <c r="F17" s="91" t="s">
        <v>678</v>
      </c>
      <c r="G17" s="14"/>
      <c r="H17" s="14"/>
      <c r="I17" s="14"/>
      <c r="J17" s="14"/>
      <c r="K17" s="14"/>
      <c r="L17" s="14"/>
    </row>
    <row r="18" spans="1:12" x14ac:dyDescent="0.2">
      <c r="A18" s="14" t="s">
        <v>679</v>
      </c>
      <c r="B18" s="40"/>
      <c r="C18" s="40"/>
      <c r="D18" s="211"/>
      <c r="E18" s="124" t="s">
        <v>680</v>
      </c>
      <c r="F18" s="91" t="s">
        <v>681</v>
      </c>
      <c r="G18" s="14" t="s">
        <v>516</v>
      </c>
      <c r="H18" s="14"/>
      <c r="I18" s="14"/>
      <c r="J18" s="14"/>
      <c r="K18" s="14"/>
      <c r="L18" s="14"/>
    </row>
    <row r="19" spans="1:12" x14ac:dyDescent="0.2">
      <c r="A19" s="14" t="s">
        <v>682</v>
      </c>
      <c r="B19" s="40"/>
      <c r="C19" s="40"/>
      <c r="D19" s="211"/>
      <c r="E19" s="124" t="s">
        <v>683</v>
      </c>
      <c r="F19" s="91" t="s">
        <v>684</v>
      </c>
      <c r="G19" s="14" t="s">
        <v>516</v>
      </c>
      <c r="H19" s="14"/>
      <c r="I19" s="14"/>
      <c r="J19" s="14"/>
      <c r="K19" s="14"/>
      <c r="L19" s="14"/>
    </row>
    <row r="20" spans="1:12" x14ac:dyDescent="0.2">
      <c r="A20" s="14" t="s">
        <v>685</v>
      </c>
      <c r="B20" s="40"/>
      <c r="C20" s="40"/>
      <c r="D20" s="211"/>
      <c r="E20" s="124" t="s">
        <v>686</v>
      </c>
      <c r="F20" s="91" t="s">
        <v>687</v>
      </c>
      <c r="G20" s="14" t="s">
        <v>516</v>
      </c>
      <c r="H20" s="14"/>
      <c r="I20" s="14"/>
      <c r="J20" s="14"/>
      <c r="K20" s="14"/>
      <c r="L20" s="14"/>
    </row>
    <row r="21" spans="1:12" ht="178.5" x14ac:dyDescent="0.2">
      <c r="A21" s="14">
        <v>2.2000000000000002</v>
      </c>
      <c r="B21" s="40" t="s">
        <v>513</v>
      </c>
      <c r="C21" s="40" t="s">
        <v>675</v>
      </c>
      <c r="D21" s="211" t="s">
        <v>688</v>
      </c>
      <c r="E21" s="124" t="s">
        <v>689</v>
      </c>
      <c r="F21" s="91" t="s">
        <v>690</v>
      </c>
      <c r="G21" s="14"/>
      <c r="H21" s="14"/>
      <c r="I21" s="14"/>
      <c r="J21" s="14"/>
      <c r="K21" s="14"/>
      <c r="L21" s="14"/>
    </row>
    <row r="22" spans="1:12" x14ac:dyDescent="0.2">
      <c r="A22" s="14" t="s">
        <v>691</v>
      </c>
      <c r="B22" s="40"/>
      <c r="C22" s="40"/>
      <c r="D22" s="211"/>
      <c r="E22" s="124" t="s">
        <v>680</v>
      </c>
      <c r="F22" s="91" t="s">
        <v>681</v>
      </c>
      <c r="G22" s="14" t="s">
        <v>516</v>
      </c>
      <c r="H22" s="14"/>
      <c r="I22" s="14"/>
      <c r="J22" s="14"/>
      <c r="K22" s="14"/>
      <c r="L22" s="14"/>
    </row>
    <row r="23" spans="1:12" x14ac:dyDescent="0.2">
      <c r="A23" s="14" t="s">
        <v>692</v>
      </c>
      <c r="B23" s="40"/>
      <c r="C23" s="40"/>
      <c r="D23" s="211"/>
      <c r="E23" s="124" t="s">
        <v>683</v>
      </c>
      <c r="F23" s="91" t="s">
        <v>684</v>
      </c>
      <c r="G23" s="14" t="s">
        <v>516</v>
      </c>
      <c r="H23" s="14"/>
      <c r="I23" s="14"/>
      <c r="J23" s="14"/>
      <c r="K23" s="14"/>
      <c r="L23" s="14"/>
    </row>
    <row r="24" spans="1:12" x14ac:dyDescent="0.2">
      <c r="A24" s="14" t="s">
        <v>693</v>
      </c>
      <c r="B24" s="40"/>
      <c r="C24" s="40"/>
      <c r="D24" s="211"/>
      <c r="E24" s="124" t="s">
        <v>686</v>
      </c>
      <c r="F24" s="91" t="s">
        <v>687</v>
      </c>
      <c r="G24" s="14" t="s">
        <v>516</v>
      </c>
      <c r="H24" s="14"/>
      <c r="I24" s="14"/>
      <c r="J24" s="14"/>
      <c r="K24" s="14"/>
      <c r="L24" s="14"/>
    </row>
    <row r="25" spans="1:12" s="22" customFormat="1" ht="25.5" x14ac:dyDescent="0.2">
      <c r="A25" s="215">
        <v>2.2999999999999998</v>
      </c>
      <c r="B25" s="228" t="s">
        <v>513</v>
      </c>
      <c r="C25" s="228" t="s">
        <v>675</v>
      </c>
      <c r="D25" s="216" t="s">
        <v>694</v>
      </c>
      <c r="E25" s="229" t="s">
        <v>695</v>
      </c>
      <c r="F25" s="32" t="s">
        <v>696</v>
      </c>
      <c r="G25" s="215" t="s">
        <v>516</v>
      </c>
      <c r="H25" s="215"/>
      <c r="I25" s="215"/>
      <c r="J25" s="215"/>
      <c r="K25" s="215"/>
      <c r="L25" s="215"/>
    </row>
    <row r="26" spans="1:12" ht="45" customHeight="1" x14ac:dyDescent="0.2">
      <c r="A26" s="14" t="s">
        <v>697</v>
      </c>
      <c r="B26" s="40" t="s">
        <v>513</v>
      </c>
      <c r="C26" s="40" t="s">
        <v>698</v>
      </c>
      <c r="D26" s="211" t="s">
        <v>699</v>
      </c>
      <c r="E26" s="124" t="s">
        <v>700</v>
      </c>
      <c r="F26" s="91" t="s">
        <v>701</v>
      </c>
      <c r="G26" s="215" t="s">
        <v>516</v>
      </c>
      <c r="H26" s="14"/>
      <c r="I26" s="14"/>
      <c r="J26" s="14"/>
      <c r="K26" s="14"/>
      <c r="L26" s="14"/>
    </row>
    <row r="27" spans="1:12" ht="51" x14ac:dyDescent="0.2">
      <c r="A27" s="14" t="s">
        <v>702</v>
      </c>
      <c r="B27" s="40"/>
      <c r="C27" s="40" t="s">
        <v>698</v>
      </c>
      <c r="D27" s="211" t="s">
        <v>703</v>
      </c>
      <c r="E27" s="124" t="s">
        <v>704</v>
      </c>
      <c r="F27" s="91" t="s">
        <v>705</v>
      </c>
      <c r="G27" s="14" t="s">
        <v>516</v>
      </c>
      <c r="H27" s="14"/>
      <c r="I27" s="14"/>
      <c r="J27" s="14"/>
      <c r="K27" s="14"/>
      <c r="L27" s="14"/>
    </row>
    <row r="28" spans="1:12" ht="33" customHeight="1" x14ac:dyDescent="0.2">
      <c r="A28" s="14">
        <v>2.5</v>
      </c>
      <c r="B28" s="40" t="s">
        <v>513</v>
      </c>
      <c r="C28" s="40" t="s">
        <v>706</v>
      </c>
      <c r="D28" s="211" t="s">
        <v>699</v>
      </c>
      <c r="E28" s="124" t="s">
        <v>707</v>
      </c>
      <c r="F28" s="91" t="s">
        <v>708</v>
      </c>
      <c r="G28" s="14" t="s">
        <v>516</v>
      </c>
      <c r="H28" s="14"/>
      <c r="I28" s="14"/>
      <c r="J28" s="14"/>
      <c r="K28" s="14"/>
      <c r="L28" s="14"/>
    </row>
    <row r="29" spans="1:12" ht="89.25" x14ac:dyDescent="0.2">
      <c r="A29" s="14">
        <v>2.6</v>
      </c>
      <c r="B29" s="40" t="s">
        <v>513</v>
      </c>
      <c r="C29" s="40" t="s">
        <v>709</v>
      </c>
      <c r="D29" s="211" t="s">
        <v>710</v>
      </c>
      <c r="E29" s="124"/>
      <c r="F29" s="91" t="s">
        <v>711</v>
      </c>
      <c r="G29" s="14"/>
      <c r="H29" s="14"/>
      <c r="I29" s="14"/>
      <c r="J29" s="14"/>
      <c r="K29" s="14"/>
      <c r="L29" s="14"/>
    </row>
    <row r="30" spans="1:12" ht="38.25" x14ac:dyDescent="0.2">
      <c r="A30" s="14" t="s">
        <v>712</v>
      </c>
      <c r="B30" s="40"/>
      <c r="C30" s="40"/>
      <c r="D30" s="211" t="s">
        <v>710</v>
      </c>
      <c r="E30" s="124" t="s">
        <v>713</v>
      </c>
      <c r="F30" s="91" t="s">
        <v>714</v>
      </c>
      <c r="G30" s="14" t="s">
        <v>516</v>
      </c>
      <c r="H30" s="14"/>
      <c r="I30" s="14"/>
      <c r="J30" s="14"/>
      <c r="K30" s="14"/>
      <c r="L30" s="14"/>
    </row>
    <row r="31" spans="1:12" ht="38.25" x14ac:dyDescent="0.2">
      <c r="A31" s="14" t="s">
        <v>715</v>
      </c>
      <c r="B31" s="40"/>
      <c r="C31" s="40"/>
      <c r="D31" s="211" t="s">
        <v>710</v>
      </c>
      <c r="E31" s="124" t="s">
        <v>716</v>
      </c>
      <c r="F31" s="91" t="s">
        <v>717</v>
      </c>
      <c r="G31" s="14" t="s">
        <v>516</v>
      </c>
      <c r="H31" s="14"/>
      <c r="I31" s="14"/>
      <c r="J31" s="14"/>
      <c r="K31" s="14"/>
      <c r="L31" s="14"/>
    </row>
    <row r="32" spans="1:12" ht="38.25" x14ac:dyDescent="0.2">
      <c r="A32" s="14" t="s">
        <v>718</v>
      </c>
      <c r="B32" s="40"/>
      <c r="C32" s="40"/>
      <c r="D32" s="211" t="s">
        <v>710</v>
      </c>
      <c r="E32" s="124" t="s">
        <v>719</v>
      </c>
      <c r="F32" s="91" t="s">
        <v>720</v>
      </c>
      <c r="G32" s="14" t="s">
        <v>516</v>
      </c>
      <c r="H32" s="14"/>
      <c r="I32" s="14"/>
      <c r="J32" s="14"/>
      <c r="K32" s="14"/>
      <c r="L32" s="14"/>
    </row>
    <row r="33" spans="1:12" ht="63.75" x14ac:dyDescent="0.2">
      <c r="A33" s="14">
        <v>2.7</v>
      </c>
      <c r="B33" s="40" t="s">
        <v>513</v>
      </c>
      <c r="C33" s="40" t="s">
        <v>721</v>
      </c>
      <c r="D33" s="211" t="s">
        <v>722</v>
      </c>
      <c r="F33" s="91" t="s">
        <v>723</v>
      </c>
      <c r="G33" s="14"/>
      <c r="H33" s="14"/>
      <c r="I33" s="14"/>
      <c r="J33" s="14"/>
      <c r="K33" s="14"/>
      <c r="L33" s="14"/>
    </row>
    <row r="34" spans="1:12" ht="25.5" x14ac:dyDescent="0.2">
      <c r="A34" s="14" t="s">
        <v>724</v>
      </c>
      <c r="B34" s="40"/>
      <c r="C34" s="40"/>
      <c r="D34" s="211"/>
      <c r="E34" s="124" t="s">
        <v>725</v>
      </c>
      <c r="F34" s="91" t="s">
        <v>726</v>
      </c>
      <c r="G34" s="14" t="s">
        <v>530</v>
      </c>
      <c r="H34" s="14"/>
      <c r="I34" s="14"/>
      <c r="J34" s="14"/>
      <c r="K34" s="14"/>
      <c r="L34" s="14"/>
    </row>
    <row r="35" spans="1:12" x14ac:dyDescent="0.2">
      <c r="A35" s="14" t="s">
        <v>727</v>
      </c>
      <c r="B35" s="40"/>
      <c r="C35" s="40"/>
      <c r="D35" s="211"/>
      <c r="E35" s="124" t="s">
        <v>728</v>
      </c>
      <c r="F35" s="91" t="s">
        <v>729</v>
      </c>
      <c r="G35" s="14" t="s">
        <v>530</v>
      </c>
      <c r="H35" s="14"/>
      <c r="I35" s="14"/>
      <c r="J35" s="14"/>
      <c r="K35" s="14"/>
      <c r="L35" s="14"/>
    </row>
    <row r="36" spans="1:12" ht="127.5" x14ac:dyDescent="0.2">
      <c r="A36" s="14">
        <v>2.8</v>
      </c>
      <c r="B36" s="40" t="s">
        <v>513</v>
      </c>
      <c r="C36" s="40" t="s">
        <v>730</v>
      </c>
      <c r="D36" s="211" t="s">
        <v>731</v>
      </c>
      <c r="E36" s="124" t="s">
        <v>732</v>
      </c>
      <c r="F36" s="91" t="s">
        <v>733</v>
      </c>
      <c r="G36" s="14" t="s">
        <v>530</v>
      </c>
      <c r="H36" s="14"/>
      <c r="I36" s="14"/>
      <c r="J36" s="14"/>
      <c r="K36" s="14"/>
      <c r="L36" s="14"/>
    </row>
    <row r="37" spans="1:12" ht="89.25" x14ac:dyDescent="0.2">
      <c r="A37" s="14">
        <v>2.9</v>
      </c>
      <c r="B37" s="40" t="s">
        <v>513</v>
      </c>
      <c r="C37" s="40" t="s">
        <v>58</v>
      </c>
      <c r="D37" s="211" t="s">
        <v>734</v>
      </c>
      <c r="E37" s="124" t="s">
        <v>735</v>
      </c>
      <c r="F37" s="91" t="s">
        <v>736</v>
      </c>
      <c r="G37" s="14" t="s">
        <v>737</v>
      </c>
      <c r="H37" s="14"/>
      <c r="I37" s="14"/>
      <c r="J37" s="14"/>
      <c r="K37" s="14"/>
      <c r="L37" s="14"/>
    </row>
    <row r="38" spans="1:12" x14ac:dyDescent="0.2">
      <c r="A38" s="23"/>
      <c r="B38" s="18"/>
      <c r="C38" s="18"/>
      <c r="D38" s="226"/>
      <c r="E38" s="125"/>
      <c r="F38" s="18" t="s">
        <v>738</v>
      </c>
      <c r="G38" s="23"/>
      <c r="H38" s="23"/>
      <c r="I38" s="23"/>
      <c r="J38" s="23"/>
      <c r="K38" s="23"/>
      <c r="L38" s="23"/>
    </row>
    <row r="39" spans="1:12" x14ac:dyDescent="0.2">
      <c r="A39" s="21"/>
      <c r="F39" s="9"/>
      <c r="G39" s="21"/>
    </row>
  </sheetData>
  <autoFilter ref="A5:L38" xr:uid="{51C44999-FBB5-465E-9110-76CB13F79102}"/>
  <pageMargins left="0.70866141732283472" right="0.70866141732283472" top="0.74803149606299213" bottom="0.74803149606299213" header="0.31496062992125984" footer="0.31496062992125984"/>
  <pageSetup paperSize="9" scale="72" orientation="landscape" r:id="rId1"/>
  <rowBreaks count="1" manualBreakCount="1">
    <brk id="2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DE479-6D2A-4CD1-BC74-71991A832F32}">
  <sheetPr>
    <tabColor rgb="FFFFFF00"/>
  </sheetPr>
  <dimension ref="A1:O126"/>
  <sheetViews>
    <sheetView zoomScaleNormal="100" zoomScaleSheetLayoutView="100" workbookViewId="0">
      <pane xSplit="6" ySplit="5" topLeftCell="G6" activePane="bottomRight" state="frozen"/>
      <selection pane="topRight" activeCell="G1" sqref="G1"/>
      <selection pane="bottomLeft" activeCell="A8" sqref="A8"/>
      <selection pane="bottomRight" activeCell="L1" sqref="L1"/>
    </sheetView>
  </sheetViews>
  <sheetFormatPr defaultRowHeight="12.75" x14ac:dyDescent="0.2"/>
  <cols>
    <col min="1" max="1" width="7.85546875" style="11" customWidth="1"/>
    <col min="2" max="2" width="12.7109375" style="11" customWidth="1"/>
    <col min="3" max="3" width="14.85546875" style="96" customWidth="1"/>
    <col min="4" max="4" width="18.28515625" style="11" customWidth="1"/>
    <col min="5" max="5" width="25.42578125" style="11" customWidth="1"/>
    <col min="6" max="6" width="73.42578125" style="11" customWidth="1"/>
    <col min="7" max="7" width="8.85546875" style="11" customWidth="1"/>
    <col min="8" max="11" width="12.85546875" style="11" customWidth="1"/>
    <col min="12" max="12" width="19.28515625" style="11" customWidth="1"/>
    <col min="13" max="13" width="19.42578125" style="11" customWidth="1"/>
    <col min="14" max="14" width="9.140625" style="11"/>
    <col min="15" max="15" width="15.42578125" style="11" bestFit="1" customWidth="1"/>
    <col min="16" max="16384" width="9.140625" style="11"/>
  </cols>
  <sheetData>
    <row r="1" spans="1:15" x14ac:dyDescent="0.2">
      <c r="A1" s="8" t="s">
        <v>482</v>
      </c>
      <c r="B1" s="8"/>
      <c r="C1" s="121"/>
      <c r="D1" s="8"/>
      <c r="E1" s="126"/>
      <c r="F1" s="9"/>
      <c r="G1" s="10"/>
      <c r="H1" s="10"/>
      <c r="I1" s="10"/>
      <c r="J1" s="10"/>
      <c r="K1" s="10"/>
      <c r="L1" s="10"/>
    </row>
    <row r="2" spans="1:15" x14ac:dyDescent="0.2">
      <c r="A2" s="12" t="s">
        <v>1</v>
      </c>
      <c r="B2" s="12"/>
      <c r="C2" s="12"/>
      <c r="D2" s="12"/>
      <c r="E2" s="127"/>
      <c r="F2" s="13"/>
      <c r="G2" s="13"/>
      <c r="H2" s="13"/>
      <c r="I2" s="13"/>
      <c r="J2" s="13"/>
      <c r="K2" s="13"/>
      <c r="L2" s="13"/>
    </row>
    <row r="3" spans="1:15" x14ac:dyDescent="0.2">
      <c r="A3" s="12" t="s">
        <v>2</v>
      </c>
      <c r="B3" s="12"/>
      <c r="C3" s="12"/>
      <c r="D3" s="12"/>
      <c r="E3" s="127"/>
      <c r="F3" s="13"/>
      <c r="G3" s="13"/>
      <c r="H3" s="13"/>
      <c r="I3" s="13"/>
      <c r="J3" s="13"/>
      <c r="K3" s="13"/>
      <c r="L3" s="13"/>
    </row>
    <row r="4" spans="1:15" x14ac:dyDescent="0.2">
      <c r="A4" s="12"/>
      <c r="B4" s="12"/>
      <c r="C4" s="12"/>
      <c r="D4" s="12"/>
      <c r="E4" s="127"/>
      <c r="F4" s="12"/>
      <c r="G4" s="12"/>
      <c r="H4" s="12"/>
      <c r="I4" s="12"/>
      <c r="J4" s="12"/>
      <c r="K4" s="12"/>
      <c r="L4" s="12"/>
    </row>
    <row r="5" spans="1:15" ht="38.25" x14ac:dyDescent="0.2">
      <c r="A5" s="223" t="s">
        <v>485</v>
      </c>
      <c r="B5" s="97" t="s">
        <v>486</v>
      </c>
      <c r="C5" s="135" t="s">
        <v>487</v>
      </c>
      <c r="D5" s="97" t="s">
        <v>488</v>
      </c>
      <c r="E5" s="137" t="s">
        <v>489</v>
      </c>
      <c r="F5" s="97" t="s">
        <v>672</v>
      </c>
      <c r="G5" s="97" t="s">
        <v>491</v>
      </c>
      <c r="H5" s="97" t="s">
        <v>492</v>
      </c>
      <c r="I5" s="97" t="s">
        <v>493</v>
      </c>
      <c r="J5" s="97" t="s">
        <v>494</v>
      </c>
      <c r="K5" s="97" t="s">
        <v>495</v>
      </c>
      <c r="L5" s="97" t="s">
        <v>496</v>
      </c>
    </row>
    <row r="6" spans="1:15" x14ac:dyDescent="0.2">
      <c r="A6" s="14"/>
      <c r="B6" s="90"/>
      <c r="C6" s="90"/>
      <c r="D6" s="90"/>
      <c r="E6" s="133"/>
      <c r="F6" s="90" t="s">
        <v>497</v>
      </c>
      <c r="G6" s="14"/>
      <c r="H6" s="14"/>
      <c r="I6" s="14"/>
      <c r="J6" s="14"/>
      <c r="K6" s="14"/>
      <c r="L6" s="14"/>
      <c r="O6" s="15"/>
    </row>
    <row r="7" spans="1:15" ht="25.5" x14ac:dyDescent="0.2">
      <c r="A7" s="14" t="s">
        <v>498</v>
      </c>
      <c r="B7" s="44"/>
      <c r="C7" s="44"/>
      <c r="D7" s="44"/>
      <c r="E7" s="48"/>
      <c r="F7" s="44" t="s">
        <v>499</v>
      </c>
      <c r="G7" s="14"/>
      <c r="H7" s="14"/>
      <c r="I7" s="14"/>
      <c r="J7" s="14"/>
      <c r="K7" s="14"/>
      <c r="L7" s="14"/>
      <c r="O7" s="16"/>
    </row>
    <row r="8" spans="1:15" ht="25.5" x14ac:dyDescent="0.2">
      <c r="A8" s="14" t="s">
        <v>500</v>
      </c>
      <c r="B8" s="44"/>
      <c r="C8" s="44"/>
      <c r="D8" s="44"/>
      <c r="E8" s="48"/>
      <c r="F8" s="44" t="s">
        <v>501</v>
      </c>
      <c r="G8" s="14"/>
      <c r="H8" s="14"/>
      <c r="I8" s="14"/>
      <c r="J8" s="14"/>
      <c r="K8" s="14"/>
      <c r="L8" s="14"/>
      <c r="O8" s="16"/>
    </row>
    <row r="9" spans="1:15" ht="38.25" x14ac:dyDescent="0.2">
      <c r="A9" s="14" t="s">
        <v>502</v>
      </c>
      <c r="B9" s="44"/>
      <c r="C9" s="44"/>
      <c r="D9" s="44"/>
      <c r="E9" s="48"/>
      <c r="F9" s="44" t="s">
        <v>503</v>
      </c>
      <c r="G9" s="14"/>
      <c r="H9" s="14"/>
      <c r="I9" s="14"/>
      <c r="J9" s="14"/>
      <c r="K9" s="14"/>
      <c r="L9" s="14"/>
      <c r="O9" s="17"/>
    </row>
    <row r="10" spans="1:15" x14ac:dyDescent="0.2">
      <c r="A10" s="14" t="s">
        <v>504</v>
      </c>
      <c r="B10" s="44"/>
      <c r="C10" s="44"/>
      <c r="D10" s="44"/>
      <c r="E10" s="48"/>
      <c r="F10" s="44" t="s">
        <v>505</v>
      </c>
      <c r="G10" s="14"/>
      <c r="H10" s="14"/>
      <c r="I10" s="14"/>
      <c r="J10" s="14"/>
      <c r="K10" s="14"/>
      <c r="L10" s="14"/>
    </row>
    <row r="11" spans="1:15" x14ac:dyDescent="0.2">
      <c r="A11" s="14"/>
      <c r="B11" s="44"/>
      <c r="C11" s="44"/>
      <c r="D11" s="44"/>
      <c r="E11" s="48"/>
      <c r="F11" s="44" t="s">
        <v>506</v>
      </c>
      <c r="G11" s="14"/>
      <c r="H11" s="14"/>
      <c r="I11" s="14"/>
      <c r="J11" s="14"/>
      <c r="K11" s="14"/>
      <c r="L11" s="14"/>
    </row>
    <row r="12" spans="1:15" x14ac:dyDescent="0.2">
      <c r="A12" s="14"/>
      <c r="B12" s="44"/>
      <c r="C12" s="44"/>
      <c r="D12" s="44"/>
      <c r="E12" s="48"/>
      <c r="F12" s="44" t="s">
        <v>507</v>
      </c>
      <c r="G12" s="14"/>
      <c r="H12" s="14"/>
      <c r="I12" s="14"/>
      <c r="J12" s="14"/>
      <c r="K12" s="14"/>
      <c r="L12" s="14"/>
    </row>
    <row r="13" spans="1:15" x14ac:dyDescent="0.2">
      <c r="A13" s="14"/>
      <c r="B13" s="44"/>
      <c r="C13" s="44"/>
      <c r="D13" s="44"/>
      <c r="E13" s="48"/>
      <c r="F13" s="44" t="s">
        <v>508</v>
      </c>
      <c r="G13" s="14"/>
      <c r="H13" s="14"/>
      <c r="I13" s="14"/>
      <c r="J13" s="14"/>
      <c r="K13" s="14"/>
      <c r="L13" s="14"/>
    </row>
    <row r="14" spans="1:15" ht="25.5" x14ac:dyDescent="0.2">
      <c r="A14" s="14"/>
      <c r="B14" s="44"/>
      <c r="C14" s="44"/>
      <c r="D14" s="44"/>
      <c r="E14" s="48"/>
      <c r="F14" s="44" t="s">
        <v>509</v>
      </c>
      <c r="G14" s="14"/>
      <c r="H14" s="14"/>
      <c r="I14" s="14"/>
      <c r="J14" s="14"/>
      <c r="K14" s="14"/>
      <c r="L14" s="14"/>
    </row>
    <row r="15" spans="1:15" ht="127.5" x14ac:dyDescent="0.2">
      <c r="A15" s="14"/>
      <c r="B15" s="91"/>
      <c r="C15" s="91"/>
      <c r="D15" s="91"/>
      <c r="E15" s="130"/>
      <c r="F15" s="91" t="s">
        <v>510</v>
      </c>
      <c r="G15" s="14"/>
      <c r="H15" s="14"/>
      <c r="I15" s="14"/>
      <c r="J15" s="14"/>
      <c r="K15" s="14"/>
      <c r="L15" s="14"/>
    </row>
    <row r="16" spans="1:15" ht="102" x14ac:dyDescent="0.2">
      <c r="A16" s="14"/>
      <c r="B16" s="91"/>
      <c r="C16" s="91"/>
      <c r="D16" s="91"/>
      <c r="E16" s="130"/>
      <c r="F16" s="230" t="s">
        <v>739</v>
      </c>
      <c r="G16" s="14"/>
      <c r="H16" s="14"/>
      <c r="I16" s="14"/>
      <c r="J16" s="14"/>
      <c r="K16" s="14"/>
      <c r="L16" s="14"/>
    </row>
    <row r="17" spans="1:12" x14ac:dyDescent="0.2">
      <c r="A17" s="14"/>
      <c r="B17" s="40"/>
      <c r="C17" s="40"/>
      <c r="D17" s="91"/>
      <c r="E17" s="231"/>
      <c r="F17" s="50" t="s">
        <v>740</v>
      </c>
      <c r="G17" s="14" t="s">
        <v>552</v>
      </c>
      <c r="H17" s="14"/>
      <c r="I17" s="14"/>
      <c r="J17" s="14"/>
      <c r="K17" s="14"/>
      <c r="L17" s="14"/>
    </row>
    <row r="18" spans="1:12" x14ac:dyDescent="0.2">
      <c r="A18" s="23" t="s">
        <v>741</v>
      </c>
      <c r="B18" s="18"/>
      <c r="C18" s="18"/>
      <c r="D18" s="18"/>
      <c r="E18" s="134"/>
      <c r="F18" s="18" t="s">
        <v>742</v>
      </c>
      <c r="G18" s="23"/>
      <c r="H18" s="23"/>
      <c r="I18" s="23"/>
      <c r="J18" s="23"/>
      <c r="K18" s="23"/>
      <c r="L18" s="23"/>
    </row>
    <row r="19" spans="1:12" x14ac:dyDescent="0.2">
      <c r="A19" s="14"/>
      <c r="B19" s="232"/>
      <c r="C19" s="232"/>
      <c r="D19" s="232"/>
      <c r="E19" s="233"/>
      <c r="F19" s="232" t="s">
        <v>743</v>
      </c>
      <c r="G19" s="14"/>
      <c r="H19" s="14"/>
      <c r="I19" s="14"/>
      <c r="J19" s="14"/>
      <c r="K19" s="14"/>
      <c r="L19" s="14"/>
    </row>
    <row r="20" spans="1:12" ht="102" x14ac:dyDescent="0.2">
      <c r="A20" s="14">
        <v>3.1</v>
      </c>
      <c r="B20" s="40" t="s">
        <v>513</v>
      </c>
      <c r="C20" s="40" t="s">
        <v>744</v>
      </c>
      <c r="D20" s="40" t="s">
        <v>523</v>
      </c>
      <c r="E20" s="130" t="s">
        <v>745</v>
      </c>
      <c r="F20" s="91" t="s">
        <v>746</v>
      </c>
      <c r="G20" s="14" t="s">
        <v>516</v>
      </c>
      <c r="H20" s="14"/>
      <c r="I20" s="14"/>
      <c r="J20" s="14"/>
      <c r="K20" s="14"/>
      <c r="L20" s="14"/>
    </row>
    <row r="21" spans="1:12" ht="76.5" x14ac:dyDescent="0.2">
      <c r="A21" s="14">
        <v>3.2</v>
      </c>
      <c r="B21" s="40" t="s">
        <v>513</v>
      </c>
      <c r="C21" s="40" t="s">
        <v>744</v>
      </c>
      <c r="D21" s="40" t="s">
        <v>747</v>
      </c>
      <c r="E21" s="130" t="s">
        <v>748</v>
      </c>
      <c r="F21" s="91" t="s">
        <v>749</v>
      </c>
      <c r="G21" s="14" t="s">
        <v>516</v>
      </c>
      <c r="H21" s="14"/>
      <c r="I21" s="14"/>
      <c r="J21" s="14"/>
      <c r="K21" s="14"/>
      <c r="L21" s="14"/>
    </row>
    <row r="22" spans="1:12" ht="195.75" customHeight="1" x14ac:dyDescent="0.2">
      <c r="A22" s="14" t="s">
        <v>750</v>
      </c>
      <c r="B22" s="40"/>
      <c r="C22" s="40" t="s">
        <v>744</v>
      </c>
      <c r="D22" s="40" t="s">
        <v>751</v>
      </c>
      <c r="E22" s="131"/>
      <c r="F22" s="91" t="s">
        <v>752</v>
      </c>
      <c r="G22" s="14"/>
      <c r="H22" s="14"/>
      <c r="I22" s="14"/>
      <c r="J22" s="14"/>
      <c r="K22" s="14"/>
      <c r="L22" s="14"/>
    </row>
    <row r="23" spans="1:12" x14ac:dyDescent="0.2">
      <c r="A23" s="14" t="s">
        <v>753</v>
      </c>
      <c r="B23" s="234"/>
      <c r="C23" s="40"/>
      <c r="D23" s="40"/>
      <c r="E23" s="124" t="s">
        <v>754</v>
      </c>
      <c r="F23" s="91" t="s">
        <v>755</v>
      </c>
      <c r="G23" s="14" t="s">
        <v>516</v>
      </c>
      <c r="H23" s="14"/>
      <c r="I23" s="14"/>
      <c r="J23" s="14"/>
      <c r="K23" s="14"/>
      <c r="L23" s="14"/>
    </row>
    <row r="24" spans="1:12" x14ac:dyDescent="0.2">
      <c r="A24" s="14" t="s">
        <v>756</v>
      </c>
      <c r="B24" s="234"/>
      <c r="C24" s="40"/>
      <c r="D24" s="40"/>
      <c r="E24" s="124" t="s">
        <v>757</v>
      </c>
      <c r="F24" s="91" t="s">
        <v>758</v>
      </c>
      <c r="G24" s="14" t="s">
        <v>516</v>
      </c>
      <c r="H24" s="14"/>
      <c r="I24" s="14"/>
      <c r="J24" s="14"/>
      <c r="K24" s="14"/>
      <c r="L24" s="14"/>
    </row>
    <row r="25" spans="1:12" x14ac:dyDescent="0.2">
      <c r="A25" s="14" t="s">
        <v>759</v>
      </c>
      <c r="B25" s="234"/>
      <c r="C25" s="40"/>
      <c r="D25" s="40"/>
      <c r="E25" s="124" t="s">
        <v>760</v>
      </c>
      <c r="F25" s="91" t="s">
        <v>761</v>
      </c>
      <c r="G25" s="14" t="s">
        <v>516</v>
      </c>
      <c r="H25" s="14"/>
      <c r="I25" s="14"/>
      <c r="J25" s="14"/>
      <c r="K25" s="14"/>
      <c r="L25" s="14"/>
    </row>
    <row r="26" spans="1:12" s="22" customFormat="1" ht="38.25" x14ac:dyDescent="0.2">
      <c r="A26" s="235">
        <v>3.4</v>
      </c>
      <c r="B26" s="228" t="s">
        <v>513</v>
      </c>
      <c r="C26" s="228" t="s">
        <v>762</v>
      </c>
      <c r="D26" s="228" t="s">
        <v>77</v>
      </c>
      <c r="E26" s="236"/>
      <c r="F26" s="33" t="s">
        <v>763</v>
      </c>
      <c r="G26" s="237"/>
      <c r="H26" s="215"/>
      <c r="I26" s="215"/>
      <c r="J26" s="215"/>
      <c r="K26" s="215"/>
      <c r="L26" s="215"/>
    </row>
    <row r="27" spans="1:12" s="22" customFormat="1" x14ac:dyDescent="0.2">
      <c r="A27" s="215"/>
      <c r="B27" s="228"/>
      <c r="C27" s="228"/>
      <c r="D27" s="228"/>
      <c r="E27" s="128" t="s">
        <v>764</v>
      </c>
      <c r="F27" s="27" t="s">
        <v>765</v>
      </c>
      <c r="G27" s="237" t="s">
        <v>766</v>
      </c>
      <c r="H27" s="215"/>
      <c r="I27" s="215"/>
      <c r="J27" s="215"/>
      <c r="K27" s="215"/>
      <c r="L27" s="215"/>
    </row>
    <row r="28" spans="1:12" s="22" customFormat="1" x14ac:dyDescent="0.2">
      <c r="A28" s="215"/>
      <c r="B28" s="228"/>
      <c r="C28" s="228"/>
      <c r="D28" s="228"/>
      <c r="E28" s="128" t="s">
        <v>767</v>
      </c>
      <c r="F28" s="26" t="s">
        <v>768</v>
      </c>
      <c r="G28" s="237" t="s">
        <v>766</v>
      </c>
      <c r="H28" s="215"/>
      <c r="I28" s="215"/>
      <c r="J28" s="215"/>
      <c r="K28" s="215"/>
      <c r="L28" s="215"/>
    </row>
    <row r="29" spans="1:12" s="22" customFormat="1" x14ac:dyDescent="0.2">
      <c r="A29" s="215"/>
      <c r="B29" s="228"/>
      <c r="C29" s="228"/>
      <c r="D29" s="228"/>
      <c r="E29" s="128" t="s">
        <v>769</v>
      </c>
      <c r="F29" s="26" t="s">
        <v>770</v>
      </c>
      <c r="G29" s="237" t="s">
        <v>766</v>
      </c>
      <c r="H29" s="215"/>
      <c r="I29" s="215"/>
      <c r="J29" s="215"/>
      <c r="K29" s="215"/>
      <c r="L29" s="215"/>
    </row>
    <row r="30" spans="1:12" s="22" customFormat="1" x14ac:dyDescent="0.2">
      <c r="A30" s="215"/>
      <c r="B30" s="228"/>
      <c r="C30" s="228"/>
      <c r="D30" s="228"/>
      <c r="E30" s="128" t="s">
        <v>771</v>
      </c>
      <c r="F30" s="26" t="s">
        <v>772</v>
      </c>
      <c r="G30" s="237" t="s">
        <v>766</v>
      </c>
      <c r="H30" s="215"/>
      <c r="I30" s="215"/>
      <c r="J30" s="215"/>
      <c r="K30" s="215"/>
      <c r="L30" s="215"/>
    </row>
    <row r="31" spans="1:12" s="22" customFormat="1" x14ac:dyDescent="0.2">
      <c r="A31" s="215"/>
      <c r="B31" s="228"/>
      <c r="C31" s="228"/>
      <c r="D31" s="228"/>
      <c r="E31" s="128" t="s">
        <v>773</v>
      </c>
      <c r="F31" s="26" t="s">
        <v>774</v>
      </c>
      <c r="G31" s="237" t="s">
        <v>766</v>
      </c>
      <c r="H31" s="215"/>
      <c r="I31" s="215"/>
      <c r="J31" s="215"/>
      <c r="K31" s="215"/>
      <c r="L31" s="215"/>
    </row>
    <row r="32" spans="1:12" s="22" customFormat="1" ht="38.25" x14ac:dyDescent="0.2">
      <c r="A32" s="235">
        <v>3.5</v>
      </c>
      <c r="B32" s="228" t="s">
        <v>513</v>
      </c>
      <c r="C32" s="228" t="s">
        <v>775</v>
      </c>
      <c r="D32" s="228" t="s">
        <v>79</v>
      </c>
      <c r="E32" s="236"/>
      <c r="F32" s="26" t="s">
        <v>776</v>
      </c>
      <c r="G32" s="237"/>
      <c r="H32" s="215"/>
      <c r="I32" s="215"/>
      <c r="J32" s="215"/>
      <c r="K32" s="215"/>
      <c r="L32" s="215"/>
    </row>
    <row r="33" spans="1:13" s="22" customFormat="1" x14ac:dyDescent="0.2">
      <c r="A33" s="215"/>
      <c r="B33" s="228"/>
      <c r="C33" s="228"/>
      <c r="D33" s="228"/>
      <c r="E33" s="128" t="s">
        <v>777</v>
      </c>
      <c r="F33" s="26" t="s">
        <v>777</v>
      </c>
      <c r="G33" s="237" t="s">
        <v>766</v>
      </c>
      <c r="H33" s="215"/>
      <c r="I33" s="215"/>
      <c r="J33" s="215"/>
      <c r="K33" s="215"/>
      <c r="L33" s="215"/>
    </row>
    <row r="34" spans="1:13" s="22" customFormat="1" x14ac:dyDescent="0.2">
      <c r="A34" s="215"/>
      <c r="B34" s="228"/>
      <c r="C34" s="228"/>
      <c r="D34" s="228"/>
      <c r="E34" s="128" t="s">
        <v>778</v>
      </c>
      <c r="F34" s="26" t="s">
        <v>778</v>
      </c>
      <c r="G34" s="237" t="s">
        <v>766</v>
      </c>
      <c r="H34" s="215"/>
      <c r="I34" s="215"/>
      <c r="J34" s="215"/>
      <c r="K34" s="215"/>
      <c r="L34" s="215"/>
    </row>
    <row r="35" spans="1:13" s="22" customFormat="1" x14ac:dyDescent="0.2">
      <c r="A35" s="215"/>
      <c r="B35" s="228"/>
      <c r="C35" s="228"/>
      <c r="D35" s="228"/>
      <c r="E35" s="128" t="s">
        <v>779</v>
      </c>
      <c r="F35" s="26" t="s">
        <v>779</v>
      </c>
      <c r="G35" s="237" t="s">
        <v>766</v>
      </c>
      <c r="H35" s="215"/>
      <c r="I35" s="215"/>
      <c r="J35" s="215"/>
      <c r="K35" s="215"/>
      <c r="L35" s="215"/>
    </row>
    <row r="36" spans="1:13" s="22" customFormat="1" ht="63.75" x14ac:dyDescent="0.2">
      <c r="A36" s="215">
        <v>3.6</v>
      </c>
      <c r="B36" s="228" t="s">
        <v>513</v>
      </c>
      <c r="C36" s="228" t="s">
        <v>744</v>
      </c>
      <c r="D36" s="228" t="s">
        <v>780</v>
      </c>
      <c r="E36" s="238" t="s">
        <v>781</v>
      </c>
      <c r="F36" s="33" t="s">
        <v>782</v>
      </c>
      <c r="G36" s="237" t="s">
        <v>783</v>
      </c>
      <c r="H36" s="215"/>
      <c r="I36" s="215"/>
      <c r="J36" s="215"/>
      <c r="K36" s="215"/>
      <c r="L36" s="215"/>
    </row>
    <row r="37" spans="1:13" x14ac:dyDescent="0.2">
      <c r="A37" s="23"/>
      <c r="B37" s="23"/>
      <c r="C37" s="23"/>
      <c r="D37" s="23"/>
      <c r="E37" s="239"/>
      <c r="F37" s="240" t="s">
        <v>784</v>
      </c>
      <c r="G37" s="23"/>
      <c r="H37" s="23"/>
      <c r="I37" s="23"/>
      <c r="J37" s="23"/>
      <c r="K37" s="23"/>
      <c r="L37" s="23"/>
    </row>
    <row r="38" spans="1:13" s="22" customFormat="1" ht="38.25" x14ac:dyDescent="0.2">
      <c r="A38" s="207">
        <v>3.7</v>
      </c>
      <c r="B38" s="241" t="s">
        <v>513</v>
      </c>
      <c r="C38" s="241" t="s">
        <v>785</v>
      </c>
      <c r="D38" s="241" t="s">
        <v>786</v>
      </c>
      <c r="E38" s="242" t="s">
        <v>787</v>
      </c>
      <c r="F38" s="243" t="s">
        <v>788</v>
      </c>
      <c r="G38" s="207" t="s">
        <v>783</v>
      </c>
      <c r="H38" s="215"/>
      <c r="I38" s="215"/>
      <c r="J38" s="215"/>
      <c r="K38" s="215"/>
      <c r="L38" s="215"/>
    </row>
    <row r="39" spans="1:13" ht="171" customHeight="1" x14ac:dyDescent="0.2">
      <c r="A39" s="14">
        <v>3.8</v>
      </c>
      <c r="B39" s="40" t="s">
        <v>513</v>
      </c>
      <c r="C39" s="40" t="s">
        <v>63</v>
      </c>
      <c r="D39" s="40"/>
      <c r="E39" s="131" t="s">
        <v>789</v>
      </c>
      <c r="F39" s="244" t="s">
        <v>790</v>
      </c>
      <c r="G39" s="14"/>
      <c r="H39" s="14"/>
      <c r="I39" s="14"/>
      <c r="J39" s="14"/>
      <c r="K39" s="14"/>
      <c r="L39" s="14"/>
      <c r="M39" s="19" t="s">
        <v>791</v>
      </c>
    </row>
    <row r="40" spans="1:13" x14ac:dyDescent="0.2">
      <c r="A40" s="14" t="s">
        <v>792</v>
      </c>
      <c r="B40" s="40"/>
      <c r="C40" s="40"/>
      <c r="D40" s="40" t="s">
        <v>785</v>
      </c>
      <c r="E40" s="130"/>
      <c r="F40" s="93" t="s">
        <v>793</v>
      </c>
      <c r="G40" s="14" t="s">
        <v>530</v>
      </c>
      <c r="H40" s="14"/>
      <c r="I40" s="14"/>
      <c r="J40" s="14"/>
      <c r="K40" s="14"/>
      <c r="L40" s="14"/>
    </row>
    <row r="41" spans="1:13" x14ac:dyDescent="0.2">
      <c r="A41" s="14" t="s">
        <v>794</v>
      </c>
      <c r="B41" s="40"/>
      <c r="C41" s="40"/>
      <c r="D41" s="40" t="s">
        <v>785</v>
      </c>
      <c r="E41" s="130"/>
      <c r="F41" s="93" t="s">
        <v>795</v>
      </c>
      <c r="G41" s="14" t="s">
        <v>530</v>
      </c>
      <c r="H41" s="14"/>
      <c r="I41" s="14"/>
      <c r="J41" s="14"/>
      <c r="K41" s="14"/>
      <c r="L41" s="14"/>
    </row>
    <row r="42" spans="1:13" x14ac:dyDescent="0.2">
      <c r="A42" s="14" t="s">
        <v>796</v>
      </c>
      <c r="B42" s="40"/>
      <c r="C42" s="40"/>
      <c r="D42" s="40" t="s">
        <v>785</v>
      </c>
      <c r="E42" s="130"/>
      <c r="F42" s="93" t="s">
        <v>797</v>
      </c>
      <c r="G42" s="14" t="s">
        <v>530</v>
      </c>
      <c r="H42" s="14"/>
      <c r="I42" s="14"/>
      <c r="J42" s="14"/>
      <c r="K42" s="14"/>
      <c r="L42" s="14"/>
    </row>
    <row r="43" spans="1:13" x14ac:dyDescent="0.2">
      <c r="A43" s="14" t="s">
        <v>798</v>
      </c>
      <c r="B43" s="40"/>
      <c r="C43" s="40"/>
      <c r="D43" s="40" t="s">
        <v>785</v>
      </c>
      <c r="E43" s="130"/>
      <c r="F43" s="93" t="s">
        <v>799</v>
      </c>
      <c r="G43" s="14" t="s">
        <v>530</v>
      </c>
      <c r="H43" s="14"/>
      <c r="I43" s="14"/>
      <c r="J43" s="14"/>
      <c r="K43" s="14"/>
      <c r="L43" s="14"/>
    </row>
    <row r="44" spans="1:13" x14ac:dyDescent="0.2">
      <c r="A44" s="14" t="s">
        <v>800</v>
      </c>
      <c r="B44" s="40"/>
      <c r="C44" s="40"/>
      <c r="D44" s="40" t="s">
        <v>785</v>
      </c>
      <c r="E44" s="130"/>
      <c r="F44" s="93" t="s">
        <v>801</v>
      </c>
      <c r="G44" s="14" t="s">
        <v>530</v>
      </c>
      <c r="H44" s="14"/>
      <c r="I44" s="14"/>
      <c r="J44" s="14"/>
      <c r="K44" s="14"/>
      <c r="L44" s="14"/>
    </row>
    <row r="45" spans="1:13" x14ac:dyDescent="0.2">
      <c r="A45" s="23"/>
      <c r="B45" s="23"/>
      <c r="C45" s="23"/>
      <c r="D45" s="23"/>
      <c r="E45" s="239"/>
      <c r="F45" s="240" t="s">
        <v>802</v>
      </c>
      <c r="G45" s="23"/>
      <c r="H45" s="23"/>
      <c r="I45" s="23"/>
      <c r="J45" s="23"/>
      <c r="K45" s="23"/>
      <c r="L45" s="23"/>
    </row>
    <row r="46" spans="1:13" ht="140.25" x14ac:dyDescent="0.2">
      <c r="A46" s="14">
        <v>3.9</v>
      </c>
      <c r="B46" s="245" t="s">
        <v>513</v>
      </c>
      <c r="C46" s="245" t="s">
        <v>803</v>
      </c>
      <c r="D46" s="245" t="s">
        <v>804</v>
      </c>
      <c r="E46" s="231" t="s">
        <v>805</v>
      </c>
      <c r="F46" s="50" t="s">
        <v>806</v>
      </c>
      <c r="G46" s="14"/>
      <c r="H46" s="14"/>
      <c r="I46" s="14"/>
      <c r="J46" s="14"/>
      <c r="K46" s="14"/>
      <c r="L46" s="14"/>
    </row>
    <row r="47" spans="1:13" ht="102" x14ac:dyDescent="0.2">
      <c r="A47" s="14" t="s">
        <v>807</v>
      </c>
      <c r="B47" s="245" t="s">
        <v>513</v>
      </c>
      <c r="C47" s="245" t="s">
        <v>803</v>
      </c>
      <c r="D47" s="245" t="s">
        <v>804</v>
      </c>
      <c r="E47" s="246" t="s">
        <v>808</v>
      </c>
      <c r="F47" s="50" t="s">
        <v>809</v>
      </c>
      <c r="G47" s="14" t="s">
        <v>552</v>
      </c>
      <c r="H47" s="14"/>
      <c r="I47" s="14"/>
      <c r="J47" s="14"/>
      <c r="K47" s="14"/>
      <c r="L47" s="14"/>
      <c r="M47" s="19" t="s">
        <v>810</v>
      </c>
    </row>
    <row r="48" spans="1:13" ht="63.75" x14ac:dyDescent="0.2">
      <c r="A48" s="92">
        <v>3.1</v>
      </c>
      <c r="B48" s="40" t="s">
        <v>513</v>
      </c>
      <c r="C48" s="40" t="s">
        <v>811</v>
      </c>
      <c r="D48" s="40" t="s">
        <v>812</v>
      </c>
      <c r="E48" s="130" t="s">
        <v>813</v>
      </c>
      <c r="F48" s="91" t="s">
        <v>814</v>
      </c>
      <c r="G48" s="14"/>
      <c r="H48" s="14"/>
      <c r="I48" s="14"/>
      <c r="J48" s="14"/>
      <c r="K48" s="14"/>
      <c r="L48" s="14"/>
    </row>
    <row r="49" spans="1:12" x14ac:dyDescent="0.2">
      <c r="A49" s="14" t="s">
        <v>815</v>
      </c>
      <c r="B49" s="40"/>
      <c r="C49" s="40"/>
      <c r="D49" s="40"/>
      <c r="E49" s="130"/>
      <c r="F49" s="93" t="s">
        <v>816</v>
      </c>
      <c r="G49" s="14" t="s">
        <v>783</v>
      </c>
      <c r="H49" s="14"/>
      <c r="I49" s="14"/>
      <c r="J49" s="14"/>
      <c r="K49" s="14"/>
      <c r="L49" s="14"/>
    </row>
    <row r="50" spans="1:12" x14ac:dyDescent="0.2">
      <c r="A50" s="14" t="s">
        <v>817</v>
      </c>
      <c r="B50" s="40"/>
      <c r="C50" s="40"/>
      <c r="D50" s="40"/>
      <c r="E50" s="130"/>
      <c r="F50" s="93" t="s">
        <v>818</v>
      </c>
      <c r="G50" s="14" t="s">
        <v>783</v>
      </c>
      <c r="H50" s="14"/>
      <c r="I50" s="14"/>
      <c r="J50" s="14"/>
      <c r="K50" s="14"/>
      <c r="L50" s="14"/>
    </row>
    <row r="51" spans="1:12" x14ac:dyDescent="0.2">
      <c r="A51" s="14" t="s">
        <v>819</v>
      </c>
      <c r="B51" s="40"/>
      <c r="C51" s="40"/>
      <c r="D51" s="40"/>
      <c r="E51" s="130"/>
      <c r="F51" s="93" t="s">
        <v>820</v>
      </c>
      <c r="G51" s="14" t="s">
        <v>783</v>
      </c>
      <c r="H51" s="14"/>
      <c r="I51" s="14"/>
      <c r="J51" s="14"/>
      <c r="K51" s="14"/>
      <c r="L51" s="14"/>
    </row>
    <row r="52" spans="1:12" x14ac:dyDescent="0.2">
      <c r="A52" s="14" t="s">
        <v>821</v>
      </c>
      <c r="B52" s="40"/>
      <c r="C52" s="40"/>
      <c r="D52" s="40"/>
      <c r="E52" s="130"/>
      <c r="F52" s="93" t="s">
        <v>822</v>
      </c>
      <c r="G52" s="14" t="s">
        <v>783</v>
      </c>
      <c r="H52" s="14"/>
      <c r="I52" s="14"/>
      <c r="J52" s="14"/>
      <c r="K52" s="14"/>
      <c r="L52" s="14"/>
    </row>
    <row r="53" spans="1:12" x14ac:dyDescent="0.2">
      <c r="A53" s="14" t="s">
        <v>823</v>
      </c>
      <c r="B53" s="40"/>
      <c r="C53" s="40"/>
      <c r="D53" s="40"/>
      <c r="E53" s="130"/>
      <c r="F53" s="93" t="s">
        <v>824</v>
      </c>
      <c r="G53" s="14" t="s">
        <v>783</v>
      </c>
      <c r="H53" s="14"/>
      <c r="I53" s="14"/>
      <c r="J53" s="14"/>
      <c r="K53" s="14"/>
      <c r="L53" s="14"/>
    </row>
    <row r="54" spans="1:12" x14ac:dyDescent="0.2">
      <c r="A54" s="23"/>
      <c r="B54" s="23"/>
      <c r="C54" s="23"/>
      <c r="D54" s="23"/>
      <c r="E54" s="239"/>
      <c r="F54" s="240" t="s">
        <v>825</v>
      </c>
      <c r="G54" s="23"/>
      <c r="H54" s="23"/>
      <c r="I54" s="23"/>
      <c r="J54" s="23"/>
      <c r="K54" s="23"/>
      <c r="L54" s="23"/>
    </row>
    <row r="55" spans="1:12" ht="180.75" x14ac:dyDescent="0.2">
      <c r="A55" s="14">
        <v>3.11</v>
      </c>
      <c r="B55" s="40" t="s">
        <v>513</v>
      </c>
      <c r="C55" s="40" t="s">
        <v>826</v>
      </c>
      <c r="D55" s="40" t="s">
        <v>827</v>
      </c>
      <c r="E55" s="131" t="s">
        <v>828</v>
      </c>
      <c r="F55" s="50" t="s">
        <v>829</v>
      </c>
      <c r="G55" s="14" t="s">
        <v>552</v>
      </c>
      <c r="H55" s="14"/>
      <c r="I55" s="14"/>
      <c r="J55" s="14"/>
      <c r="K55" s="14"/>
      <c r="L55" s="14"/>
    </row>
    <row r="56" spans="1:12" ht="63.75" x14ac:dyDescent="0.2">
      <c r="A56" s="92">
        <v>3.12</v>
      </c>
      <c r="B56" s="40" t="s">
        <v>513</v>
      </c>
      <c r="C56" s="40" t="s">
        <v>744</v>
      </c>
      <c r="D56" s="40" t="s">
        <v>830</v>
      </c>
      <c r="E56" s="131" t="s">
        <v>831</v>
      </c>
      <c r="F56" s="91" t="s">
        <v>832</v>
      </c>
      <c r="G56" s="14" t="s">
        <v>552</v>
      </c>
      <c r="H56" s="14"/>
      <c r="I56" s="14"/>
      <c r="J56" s="14"/>
      <c r="K56" s="14"/>
      <c r="L56" s="14"/>
    </row>
    <row r="57" spans="1:12" ht="51" x14ac:dyDescent="0.2">
      <c r="A57" s="92">
        <v>3.13</v>
      </c>
      <c r="B57" s="40" t="s">
        <v>513</v>
      </c>
      <c r="C57" s="40" t="s">
        <v>744</v>
      </c>
      <c r="D57" s="40" t="s">
        <v>833</v>
      </c>
      <c r="E57" s="130" t="s">
        <v>834</v>
      </c>
      <c r="F57" s="91" t="s">
        <v>835</v>
      </c>
      <c r="G57" s="14"/>
      <c r="H57" s="14"/>
      <c r="I57" s="14"/>
      <c r="J57" s="14"/>
      <c r="K57" s="14"/>
      <c r="L57" s="14"/>
    </row>
    <row r="58" spans="1:12" x14ac:dyDescent="0.2">
      <c r="A58" s="14" t="s">
        <v>836</v>
      </c>
      <c r="B58" s="40"/>
      <c r="C58" s="40"/>
      <c r="D58" s="40"/>
      <c r="E58" s="130"/>
      <c r="F58" s="91" t="s">
        <v>837</v>
      </c>
      <c r="G58" s="14" t="s">
        <v>783</v>
      </c>
      <c r="H58" s="14"/>
      <c r="I58" s="14"/>
      <c r="J58" s="14"/>
      <c r="K58" s="14"/>
      <c r="L58" s="14"/>
    </row>
    <row r="59" spans="1:12" x14ac:dyDescent="0.2">
      <c r="A59" s="14" t="s">
        <v>838</v>
      </c>
      <c r="B59" s="40"/>
      <c r="C59" s="40"/>
      <c r="D59" s="40"/>
      <c r="E59" s="130"/>
      <c r="F59" s="91" t="s">
        <v>839</v>
      </c>
      <c r="G59" s="14" t="s">
        <v>783</v>
      </c>
      <c r="H59" s="14"/>
      <c r="I59" s="14"/>
      <c r="J59" s="14"/>
      <c r="K59" s="14"/>
      <c r="L59" s="14"/>
    </row>
    <row r="60" spans="1:12" x14ac:dyDescent="0.2">
      <c r="A60" s="14" t="s">
        <v>840</v>
      </c>
      <c r="B60" s="40"/>
      <c r="C60" s="40"/>
      <c r="D60" s="40"/>
      <c r="E60" s="130"/>
      <c r="F60" s="91" t="s">
        <v>841</v>
      </c>
      <c r="G60" s="14" t="s">
        <v>783</v>
      </c>
      <c r="H60" s="14"/>
      <c r="I60" s="14"/>
      <c r="J60" s="14"/>
      <c r="K60" s="14"/>
      <c r="L60" s="14"/>
    </row>
    <row r="61" spans="1:12" x14ac:dyDescent="0.2">
      <c r="A61" s="14" t="s">
        <v>842</v>
      </c>
      <c r="B61" s="40"/>
      <c r="C61" s="40"/>
      <c r="D61" s="40"/>
      <c r="E61" s="130"/>
      <c r="F61" s="91" t="s">
        <v>843</v>
      </c>
      <c r="G61" s="14" t="s">
        <v>783</v>
      </c>
      <c r="H61" s="14"/>
      <c r="I61" s="14"/>
      <c r="J61" s="14"/>
      <c r="K61" s="14"/>
      <c r="L61" s="14"/>
    </row>
    <row r="62" spans="1:12" x14ac:dyDescent="0.2">
      <c r="A62" s="14" t="s">
        <v>844</v>
      </c>
      <c r="B62" s="40"/>
      <c r="C62" s="40"/>
      <c r="D62" s="40"/>
      <c r="E62" s="130"/>
      <c r="F62" s="91" t="s">
        <v>845</v>
      </c>
      <c r="G62" s="14" t="s">
        <v>783</v>
      </c>
      <c r="H62" s="14"/>
      <c r="I62" s="14"/>
      <c r="J62" s="14"/>
      <c r="K62" s="14"/>
      <c r="L62" s="14"/>
    </row>
    <row r="63" spans="1:12" ht="51" x14ac:dyDescent="0.2">
      <c r="A63" s="92">
        <v>3.14</v>
      </c>
      <c r="B63" s="40" t="s">
        <v>513</v>
      </c>
      <c r="C63" s="40" t="s">
        <v>846</v>
      </c>
      <c r="D63" s="40" t="s">
        <v>847</v>
      </c>
      <c r="E63" s="131" t="s">
        <v>848</v>
      </c>
      <c r="F63" s="91" t="s">
        <v>849</v>
      </c>
      <c r="G63" s="14"/>
      <c r="H63" s="14"/>
      <c r="I63" s="14"/>
      <c r="J63" s="14"/>
      <c r="K63" s="14"/>
      <c r="L63" s="14"/>
    </row>
    <row r="64" spans="1:12" x14ac:dyDescent="0.2">
      <c r="A64" s="14" t="s">
        <v>850</v>
      </c>
      <c r="B64" s="40"/>
      <c r="C64" s="40"/>
      <c r="D64" s="40"/>
      <c r="E64" s="130"/>
      <c r="F64" s="91" t="s">
        <v>837</v>
      </c>
      <c r="G64" s="14" t="s">
        <v>783</v>
      </c>
      <c r="H64" s="14"/>
      <c r="I64" s="14"/>
      <c r="J64" s="14"/>
      <c r="K64" s="14"/>
      <c r="L64" s="14"/>
    </row>
    <row r="65" spans="1:12" x14ac:dyDescent="0.2">
      <c r="A65" s="14" t="s">
        <v>851</v>
      </c>
      <c r="B65" s="40"/>
      <c r="C65" s="40"/>
      <c r="D65" s="40"/>
      <c r="E65" s="130"/>
      <c r="F65" s="91" t="s">
        <v>839</v>
      </c>
      <c r="G65" s="14" t="s">
        <v>783</v>
      </c>
      <c r="H65" s="14"/>
      <c r="I65" s="14"/>
      <c r="J65" s="14"/>
      <c r="K65" s="14"/>
      <c r="L65" s="14"/>
    </row>
    <row r="66" spans="1:12" x14ac:dyDescent="0.2">
      <c r="A66" s="14" t="s">
        <v>852</v>
      </c>
      <c r="B66" s="40"/>
      <c r="C66" s="40"/>
      <c r="D66" s="40"/>
      <c r="E66" s="130"/>
      <c r="F66" s="91" t="s">
        <v>841</v>
      </c>
      <c r="G66" s="14" t="s">
        <v>783</v>
      </c>
      <c r="H66" s="14"/>
      <c r="I66" s="14"/>
      <c r="J66" s="14"/>
      <c r="K66" s="14"/>
      <c r="L66" s="14"/>
    </row>
    <row r="67" spans="1:12" x14ac:dyDescent="0.2">
      <c r="A67" s="14" t="s">
        <v>853</v>
      </c>
      <c r="B67" s="40"/>
      <c r="C67" s="40"/>
      <c r="D67" s="40"/>
      <c r="E67" s="130"/>
      <c r="F67" s="91" t="s">
        <v>843</v>
      </c>
      <c r="G67" s="14" t="s">
        <v>783</v>
      </c>
      <c r="H67" s="14"/>
      <c r="I67" s="14"/>
      <c r="J67" s="14"/>
      <c r="K67" s="14"/>
      <c r="L67" s="14"/>
    </row>
    <row r="68" spans="1:12" x14ac:dyDescent="0.2">
      <c r="A68" s="14" t="s">
        <v>854</v>
      </c>
      <c r="B68" s="40"/>
      <c r="C68" s="40"/>
      <c r="D68" s="40"/>
      <c r="E68" s="130"/>
      <c r="F68" s="91" t="s">
        <v>845</v>
      </c>
      <c r="G68" s="14" t="s">
        <v>783</v>
      </c>
      <c r="H68" s="14"/>
      <c r="I68" s="14"/>
      <c r="J68" s="14"/>
      <c r="K68" s="14"/>
      <c r="L68" s="14"/>
    </row>
    <row r="69" spans="1:12" s="22" customFormat="1" ht="38.25" x14ac:dyDescent="0.2">
      <c r="A69" s="215">
        <v>3.15</v>
      </c>
      <c r="B69" s="228" t="s">
        <v>513</v>
      </c>
      <c r="C69" s="228" t="s">
        <v>826</v>
      </c>
      <c r="D69" s="228" t="s">
        <v>855</v>
      </c>
      <c r="E69" s="238" t="s">
        <v>856</v>
      </c>
      <c r="F69" s="26" t="s">
        <v>857</v>
      </c>
      <c r="G69" s="237"/>
      <c r="H69" s="215"/>
      <c r="I69" s="215"/>
      <c r="J69" s="215"/>
      <c r="K69" s="215"/>
      <c r="L69" s="215"/>
    </row>
    <row r="70" spans="1:12" s="22" customFormat="1" x14ac:dyDescent="0.2">
      <c r="A70" s="215" t="s">
        <v>858</v>
      </c>
      <c r="B70" s="228"/>
      <c r="C70" s="228"/>
      <c r="D70" s="247"/>
      <c r="E70" s="236"/>
      <c r="F70" s="34" t="s">
        <v>859</v>
      </c>
      <c r="G70" s="237" t="s">
        <v>860</v>
      </c>
      <c r="H70" s="215"/>
      <c r="I70" s="215"/>
      <c r="J70" s="215"/>
      <c r="K70" s="215"/>
      <c r="L70" s="215"/>
    </row>
    <row r="71" spans="1:12" s="22" customFormat="1" x14ac:dyDescent="0.2">
      <c r="A71" s="215" t="s">
        <v>861</v>
      </c>
      <c r="B71" s="228"/>
      <c r="C71" s="228"/>
      <c r="D71" s="247"/>
      <c r="E71" s="236"/>
      <c r="F71" s="34" t="s">
        <v>862</v>
      </c>
      <c r="G71" s="237" t="s">
        <v>860</v>
      </c>
      <c r="H71" s="215"/>
      <c r="I71" s="215"/>
      <c r="J71" s="215"/>
      <c r="K71" s="215"/>
      <c r="L71" s="215"/>
    </row>
    <row r="72" spans="1:12" s="22" customFormat="1" x14ac:dyDescent="0.2">
      <c r="A72" s="215" t="s">
        <v>863</v>
      </c>
      <c r="B72" s="228"/>
      <c r="C72" s="228"/>
      <c r="D72" s="247"/>
      <c r="E72" s="236"/>
      <c r="F72" s="34" t="s">
        <v>864</v>
      </c>
      <c r="G72" s="237" t="s">
        <v>783</v>
      </c>
      <c r="H72" s="215"/>
      <c r="I72" s="215"/>
      <c r="J72" s="215"/>
      <c r="K72" s="215"/>
      <c r="L72" s="215"/>
    </row>
    <row r="73" spans="1:12" s="22" customFormat="1" x14ac:dyDescent="0.2">
      <c r="A73" s="215" t="s">
        <v>865</v>
      </c>
      <c r="B73" s="228"/>
      <c r="C73" s="228"/>
      <c r="D73" s="247"/>
      <c r="E73" s="236"/>
      <c r="F73" s="34" t="s">
        <v>866</v>
      </c>
      <c r="G73" s="237" t="s">
        <v>783</v>
      </c>
      <c r="H73" s="215"/>
      <c r="I73" s="215"/>
      <c r="J73" s="215"/>
      <c r="K73" s="215"/>
      <c r="L73" s="215"/>
    </row>
    <row r="74" spans="1:12" s="22" customFormat="1" x14ac:dyDescent="0.2">
      <c r="A74" s="215" t="s">
        <v>867</v>
      </c>
      <c r="B74" s="228"/>
      <c r="C74" s="228"/>
      <c r="D74" s="247"/>
      <c r="E74" s="236"/>
      <c r="F74" s="34" t="s">
        <v>868</v>
      </c>
      <c r="G74" s="237" t="s">
        <v>860</v>
      </c>
      <c r="H74" s="215"/>
      <c r="I74" s="215"/>
      <c r="J74" s="215"/>
      <c r="K74" s="215"/>
      <c r="L74" s="215"/>
    </row>
    <row r="75" spans="1:12" s="22" customFormat="1" x14ac:dyDescent="0.2">
      <c r="A75" s="215" t="s">
        <v>869</v>
      </c>
      <c r="B75" s="228"/>
      <c r="C75" s="228"/>
      <c r="D75" s="247"/>
      <c r="E75" s="236"/>
      <c r="F75" s="274" t="s">
        <v>870</v>
      </c>
      <c r="G75" s="248" t="s">
        <v>871</v>
      </c>
      <c r="H75" s="215"/>
      <c r="I75" s="215"/>
      <c r="J75" s="215"/>
      <c r="K75" s="215"/>
      <c r="L75" s="215"/>
    </row>
    <row r="76" spans="1:12" s="22" customFormat="1" ht="89.25" x14ac:dyDescent="0.2">
      <c r="A76" s="215">
        <v>3.16</v>
      </c>
      <c r="B76" s="228" t="s">
        <v>872</v>
      </c>
      <c r="C76" s="228" t="s">
        <v>873</v>
      </c>
      <c r="D76" s="228" t="s">
        <v>873</v>
      </c>
      <c r="E76" s="236" t="s">
        <v>874</v>
      </c>
      <c r="F76" s="249" t="s">
        <v>875</v>
      </c>
      <c r="G76" s="215" t="s">
        <v>876</v>
      </c>
      <c r="H76" s="215"/>
      <c r="I76" s="215"/>
      <c r="J76" s="215"/>
      <c r="K76" s="215"/>
      <c r="L76" s="215"/>
    </row>
    <row r="77" spans="1:12" x14ac:dyDescent="0.2">
      <c r="A77" s="23"/>
      <c r="B77" s="23"/>
      <c r="C77" s="23"/>
      <c r="D77" s="23"/>
      <c r="E77" s="239"/>
      <c r="F77" s="240" t="s">
        <v>877</v>
      </c>
      <c r="G77" s="23"/>
      <c r="H77" s="23"/>
      <c r="I77" s="23"/>
      <c r="J77" s="23"/>
      <c r="K77" s="23"/>
      <c r="L77" s="23"/>
    </row>
    <row r="78" spans="1:12" ht="89.25" x14ac:dyDescent="0.2">
      <c r="A78" s="14">
        <v>3.17</v>
      </c>
      <c r="B78" s="40" t="s">
        <v>513</v>
      </c>
      <c r="C78" s="40" t="s">
        <v>878</v>
      </c>
      <c r="D78" s="40" t="s">
        <v>69</v>
      </c>
      <c r="E78" s="131" t="s">
        <v>879</v>
      </c>
      <c r="F78" s="44" t="s">
        <v>880</v>
      </c>
      <c r="G78" s="14"/>
      <c r="H78" s="14"/>
      <c r="I78" s="14"/>
      <c r="J78" s="14"/>
      <c r="K78" s="14"/>
      <c r="L78" s="14"/>
    </row>
    <row r="79" spans="1:12" x14ac:dyDescent="0.2">
      <c r="A79" s="14" t="s">
        <v>881</v>
      </c>
      <c r="B79" s="40"/>
      <c r="C79" s="40"/>
      <c r="D79" s="40" t="s">
        <v>882</v>
      </c>
      <c r="E79" s="131" t="s">
        <v>883</v>
      </c>
      <c r="F79" s="94" t="s">
        <v>884</v>
      </c>
      <c r="G79" s="14" t="s">
        <v>885</v>
      </c>
      <c r="H79" s="14"/>
      <c r="I79" s="14"/>
      <c r="J79" s="14"/>
      <c r="K79" s="14"/>
      <c r="L79" s="14"/>
    </row>
    <row r="80" spans="1:12" x14ac:dyDescent="0.2">
      <c r="A80" s="14" t="s">
        <v>886</v>
      </c>
      <c r="B80" s="40"/>
      <c r="C80" s="40"/>
      <c r="D80" s="40" t="s">
        <v>887</v>
      </c>
      <c r="E80" s="130" t="s">
        <v>888</v>
      </c>
      <c r="F80" s="93" t="s">
        <v>888</v>
      </c>
      <c r="G80" s="14" t="s">
        <v>885</v>
      </c>
      <c r="H80" s="14"/>
      <c r="I80" s="14"/>
      <c r="J80" s="14"/>
      <c r="K80" s="14"/>
      <c r="L80" s="14"/>
    </row>
    <row r="81" spans="1:12" x14ac:dyDescent="0.2">
      <c r="A81" s="14" t="s">
        <v>889</v>
      </c>
      <c r="B81" s="40"/>
      <c r="C81" s="40"/>
      <c r="D81" s="40" t="s">
        <v>890</v>
      </c>
      <c r="E81" s="130" t="s">
        <v>891</v>
      </c>
      <c r="F81" s="93" t="s">
        <v>892</v>
      </c>
      <c r="G81" s="14" t="s">
        <v>885</v>
      </c>
      <c r="H81" s="14"/>
      <c r="I81" s="14"/>
      <c r="J81" s="14"/>
      <c r="K81" s="14"/>
      <c r="L81" s="14"/>
    </row>
    <row r="82" spans="1:12" x14ac:dyDescent="0.2">
      <c r="A82" s="14" t="s">
        <v>893</v>
      </c>
      <c r="B82" s="40"/>
      <c r="C82" s="40"/>
      <c r="D82" s="40" t="s">
        <v>894</v>
      </c>
      <c r="E82" s="130" t="s">
        <v>895</v>
      </c>
      <c r="F82" s="93" t="s">
        <v>896</v>
      </c>
      <c r="G82" s="14" t="s">
        <v>885</v>
      </c>
      <c r="H82" s="14"/>
      <c r="I82" s="14"/>
      <c r="J82" s="14"/>
      <c r="K82" s="14"/>
      <c r="L82" s="14"/>
    </row>
    <row r="83" spans="1:12" x14ac:dyDescent="0.2">
      <c r="A83" s="14" t="s">
        <v>897</v>
      </c>
      <c r="B83" s="40"/>
      <c r="C83" s="40"/>
      <c r="D83" s="40" t="s">
        <v>894</v>
      </c>
      <c r="E83" s="130" t="s">
        <v>898</v>
      </c>
      <c r="F83" s="93" t="s">
        <v>896</v>
      </c>
      <c r="G83" s="14" t="s">
        <v>885</v>
      </c>
      <c r="H83" s="14"/>
      <c r="I83" s="14"/>
      <c r="J83" s="14"/>
      <c r="K83" s="14"/>
      <c r="L83" s="14"/>
    </row>
    <row r="84" spans="1:12" x14ac:dyDescent="0.2">
      <c r="A84" s="14" t="s">
        <v>899</v>
      </c>
      <c r="B84" s="40"/>
      <c r="C84" s="40"/>
      <c r="D84" s="40" t="s">
        <v>894</v>
      </c>
      <c r="E84" s="130" t="s">
        <v>895</v>
      </c>
      <c r="F84" s="93" t="s">
        <v>900</v>
      </c>
      <c r="G84" s="14" t="s">
        <v>885</v>
      </c>
      <c r="H84" s="14"/>
      <c r="I84" s="14"/>
      <c r="J84" s="14"/>
      <c r="K84" s="14"/>
      <c r="L84" s="14"/>
    </row>
    <row r="85" spans="1:12" x14ac:dyDescent="0.2">
      <c r="A85" s="14" t="s">
        <v>901</v>
      </c>
      <c r="B85" s="40"/>
      <c r="C85" s="40"/>
      <c r="D85" s="40" t="s">
        <v>894</v>
      </c>
      <c r="E85" s="130" t="s">
        <v>898</v>
      </c>
      <c r="F85" s="93" t="s">
        <v>900</v>
      </c>
      <c r="G85" s="14" t="s">
        <v>885</v>
      </c>
      <c r="H85" s="14"/>
      <c r="I85" s="14"/>
      <c r="J85" s="14"/>
      <c r="K85" s="14"/>
      <c r="L85" s="14"/>
    </row>
    <row r="86" spans="1:12" x14ac:dyDescent="0.2">
      <c r="A86" s="14" t="s">
        <v>902</v>
      </c>
      <c r="B86" s="40"/>
      <c r="C86" s="40"/>
      <c r="D86" s="40" t="s">
        <v>894</v>
      </c>
      <c r="E86" s="130" t="s">
        <v>895</v>
      </c>
      <c r="F86" s="93" t="s">
        <v>903</v>
      </c>
      <c r="G86" s="14" t="s">
        <v>885</v>
      </c>
      <c r="H86" s="14"/>
      <c r="I86" s="14"/>
      <c r="J86" s="14"/>
      <c r="K86" s="14"/>
      <c r="L86" s="14"/>
    </row>
    <row r="87" spans="1:12" x14ac:dyDescent="0.2">
      <c r="A87" s="14" t="s">
        <v>904</v>
      </c>
      <c r="B87" s="40"/>
      <c r="C87" s="40"/>
      <c r="D87" s="40" t="s">
        <v>894</v>
      </c>
      <c r="E87" s="130" t="s">
        <v>898</v>
      </c>
      <c r="F87" s="93" t="s">
        <v>903</v>
      </c>
      <c r="G87" s="14" t="s">
        <v>885</v>
      </c>
      <c r="H87" s="14"/>
      <c r="I87" s="14"/>
      <c r="J87" s="14"/>
      <c r="K87" s="14"/>
      <c r="L87" s="14"/>
    </row>
    <row r="88" spans="1:12" x14ac:dyDescent="0.2">
      <c r="A88" s="14" t="s">
        <v>905</v>
      </c>
      <c r="B88" s="40"/>
      <c r="C88" s="40"/>
      <c r="D88" s="40" t="s">
        <v>906</v>
      </c>
      <c r="E88" s="130" t="s">
        <v>907</v>
      </c>
      <c r="F88" s="93" t="s">
        <v>896</v>
      </c>
      <c r="G88" s="14" t="s">
        <v>885</v>
      </c>
      <c r="H88" s="14"/>
      <c r="I88" s="14"/>
      <c r="J88" s="14"/>
      <c r="K88" s="14"/>
      <c r="L88" s="14"/>
    </row>
    <row r="89" spans="1:12" x14ac:dyDescent="0.2">
      <c r="A89" s="14" t="s">
        <v>908</v>
      </c>
      <c r="B89" s="40"/>
      <c r="C89" s="40"/>
      <c r="D89" s="40" t="s">
        <v>906</v>
      </c>
      <c r="E89" s="130" t="s">
        <v>907</v>
      </c>
      <c r="F89" s="93" t="s">
        <v>900</v>
      </c>
      <c r="G89" s="14" t="s">
        <v>885</v>
      </c>
      <c r="H89" s="14"/>
      <c r="I89" s="14"/>
      <c r="J89" s="14"/>
      <c r="K89" s="14"/>
      <c r="L89" s="14"/>
    </row>
    <row r="90" spans="1:12" x14ac:dyDescent="0.2">
      <c r="A90" s="14" t="s">
        <v>909</v>
      </c>
      <c r="B90" s="40"/>
      <c r="C90" s="40"/>
      <c r="D90" s="40" t="s">
        <v>906</v>
      </c>
      <c r="E90" s="130" t="s">
        <v>907</v>
      </c>
      <c r="F90" s="93" t="s">
        <v>903</v>
      </c>
      <c r="G90" s="14" t="s">
        <v>885</v>
      </c>
      <c r="H90" s="14"/>
      <c r="I90" s="14"/>
      <c r="J90" s="14"/>
      <c r="K90" s="14"/>
      <c r="L90" s="14"/>
    </row>
    <row r="91" spans="1:12" ht="25.5" x14ac:dyDescent="0.2">
      <c r="A91" s="14" t="s">
        <v>910</v>
      </c>
      <c r="B91" s="40"/>
      <c r="C91" s="40"/>
      <c r="D91" s="40" t="s">
        <v>911</v>
      </c>
      <c r="E91" s="131" t="s">
        <v>912</v>
      </c>
      <c r="F91" s="93" t="s">
        <v>896</v>
      </c>
      <c r="G91" s="14" t="s">
        <v>885</v>
      </c>
      <c r="H91" s="14"/>
      <c r="I91" s="14"/>
      <c r="J91" s="14"/>
      <c r="K91" s="14"/>
      <c r="L91" s="14"/>
    </row>
    <row r="92" spans="1:12" x14ac:dyDescent="0.2">
      <c r="A92" s="14" t="s">
        <v>913</v>
      </c>
      <c r="B92" s="40"/>
      <c r="C92" s="40"/>
      <c r="D92" s="40" t="s">
        <v>911</v>
      </c>
      <c r="E92" s="131" t="s">
        <v>914</v>
      </c>
      <c r="F92" s="93" t="s">
        <v>900</v>
      </c>
      <c r="G92" s="14" t="s">
        <v>885</v>
      </c>
      <c r="H92" s="14"/>
      <c r="I92" s="14"/>
      <c r="J92" s="14"/>
      <c r="K92" s="14"/>
      <c r="L92" s="14"/>
    </row>
    <row r="93" spans="1:12" x14ac:dyDescent="0.2">
      <c r="A93" s="14" t="s">
        <v>915</v>
      </c>
      <c r="B93" s="40"/>
      <c r="C93" s="40"/>
      <c r="D93" s="40" t="s">
        <v>911</v>
      </c>
      <c r="E93" s="131" t="s">
        <v>914</v>
      </c>
      <c r="F93" s="93" t="s">
        <v>903</v>
      </c>
      <c r="G93" s="14" t="s">
        <v>885</v>
      </c>
      <c r="H93" s="14"/>
      <c r="I93" s="14"/>
      <c r="J93" s="14"/>
      <c r="K93" s="14"/>
      <c r="L93" s="14"/>
    </row>
    <row r="94" spans="1:12" s="22" customFormat="1" ht="25.5" x14ac:dyDescent="0.2">
      <c r="A94" s="215" t="s">
        <v>916</v>
      </c>
      <c r="B94" s="228" t="s">
        <v>513</v>
      </c>
      <c r="C94" s="228" t="s">
        <v>878</v>
      </c>
      <c r="D94" s="228" t="s">
        <v>917</v>
      </c>
      <c r="E94" s="236" t="s">
        <v>80</v>
      </c>
      <c r="F94" s="26" t="s">
        <v>918</v>
      </c>
      <c r="G94" s="237"/>
      <c r="H94" s="215"/>
      <c r="I94" s="215"/>
      <c r="J94" s="215"/>
      <c r="K94" s="215"/>
      <c r="L94" s="215"/>
    </row>
    <row r="95" spans="1:12" s="22" customFormat="1" x14ac:dyDescent="0.2">
      <c r="A95" s="215" t="s">
        <v>919</v>
      </c>
      <c r="B95" s="228"/>
      <c r="C95" s="228"/>
      <c r="D95" s="228"/>
      <c r="E95" s="236"/>
      <c r="F95" s="26" t="s">
        <v>920</v>
      </c>
      <c r="G95" s="237" t="s">
        <v>766</v>
      </c>
      <c r="H95" s="215"/>
      <c r="I95" s="215"/>
      <c r="J95" s="215"/>
      <c r="K95" s="215"/>
      <c r="L95" s="215"/>
    </row>
    <row r="96" spans="1:12" s="22" customFormat="1" x14ac:dyDescent="0.2">
      <c r="A96" s="215" t="s">
        <v>921</v>
      </c>
      <c r="B96" s="228"/>
      <c r="C96" s="228"/>
      <c r="D96" s="228"/>
      <c r="E96" s="236"/>
      <c r="F96" s="26" t="s">
        <v>922</v>
      </c>
      <c r="G96" s="237" t="s">
        <v>766</v>
      </c>
      <c r="H96" s="215"/>
      <c r="I96" s="215"/>
      <c r="J96" s="215"/>
      <c r="K96" s="215"/>
      <c r="L96" s="215"/>
    </row>
    <row r="97" spans="1:12" s="22" customFormat="1" x14ac:dyDescent="0.2">
      <c r="A97" s="215" t="s">
        <v>923</v>
      </c>
      <c r="B97" s="228"/>
      <c r="C97" s="228"/>
      <c r="D97" s="228"/>
      <c r="E97" s="236"/>
      <c r="F97" s="26" t="s">
        <v>924</v>
      </c>
      <c r="G97" s="237" t="s">
        <v>766</v>
      </c>
      <c r="H97" s="215"/>
      <c r="I97" s="215"/>
      <c r="J97" s="215"/>
      <c r="K97" s="215"/>
      <c r="L97" s="215"/>
    </row>
    <row r="98" spans="1:12" s="22" customFormat="1" x14ac:dyDescent="0.2">
      <c r="A98" s="215" t="s">
        <v>925</v>
      </c>
      <c r="B98" s="228"/>
      <c r="C98" s="228"/>
      <c r="D98" s="228"/>
      <c r="E98" s="236"/>
      <c r="F98" s="26" t="s">
        <v>926</v>
      </c>
      <c r="G98" s="237" t="s">
        <v>766</v>
      </c>
      <c r="H98" s="215"/>
      <c r="I98" s="215"/>
      <c r="J98" s="215"/>
      <c r="K98" s="215"/>
      <c r="L98" s="215"/>
    </row>
    <row r="99" spans="1:12" x14ac:dyDescent="0.2">
      <c r="A99" s="23"/>
      <c r="B99" s="23"/>
      <c r="C99" s="23"/>
      <c r="D99" s="23"/>
      <c r="E99" s="239"/>
      <c r="F99" s="240" t="s">
        <v>927</v>
      </c>
      <c r="G99" s="23"/>
      <c r="H99" s="23"/>
      <c r="I99" s="23"/>
      <c r="J99" s="23"/>
      <c r="K99" s="23"/>
      <c r="L99" s="23"/>
    </row>
    <row r="100" spans="1:12" ht="38.25" x14ac:dyDescent="0.2">
      <c r="A100" s="14">
        <v>3.19</v>
      </c>
      <c r="B100" s="40" t="s">
        <v>513</v>
      </c>
      <c r="C100" s="40" t="s">
        <v>928</v>
      </c>
      <c r="D100" s="40" t="s">
        <v>71</v>
      </c>
      <c r="E100" s="130" t="s">
        <v>929</v>
      </c>
      <c r="F100" s="91" t="s">
        <v>930</v>
      </c>
      <c r="G100" s="14"/>
      <c r="H100" s="14"/>
      <c r="I100" s="14"/>
      <c r="J100" s="14"/>
      <c r="K100" s="14"/>
      <c r="L100" s="14"/>
    </row>
    <row r="101" spans="1:12" x14ac:dyDescent="0.2">
      <c r="A101" s="14" t="s">
        <v>931</v>
      </c>
      <c r="B101" s="40"/>
      <c r="C101" s="40"/>
      <c r="D101" s="40"/>
      <c r="E101" s="130"/>
      <c r="F101" s="93" t="s">
        <v>932</v>
      </c>
      <c r="G101" s="14" t="s">
        <v>783</v>
      </c>
      <c r="H101" s="14"/>
      <c r="I101" s="14"/>
      <c r="J101" s="14"/>
      <c r="K101" s="14"/>
      <c r="L101" s="14"/>
    </row>
    <row r="102" spans="1:12" x14ac:dyDescent="0.2">
      <c r="A102" s="14" t="s">
        <v>933</v>
      </c>
      <c r="B102" s="40"/>
      <c r="C102" s="40"/>
      <c r="D102" s="40"/>
      <c r="E102" s="130"/>
      <c r="F102" s="93" t="s">
        <v>934</v>
      </c>
      <c r="G102" s="14" t="s">
        <v>783</v>
      </c>
      <c r="H102" s="14"/>
      <c r="I102" s="14"/>
      <c r="J102" s="14"/>
      <c r="K102" s="14"/>
      <c r="L102" s="14"/>
    </row>
    <row r="103" spans="1:12" x14ac:dyDescent="0.2">
      <c r="A103" s="14" t="s">
        <v>935</v>
      </c>
      <c r="B103" s="40"/>
      <c r="C103" s="40"/>
      <c r="D103" s="40"/>
      <c r="E103" s="130"/>
      <c r="F103" s="93" t="s">
        <v>936</v>
      </c>
      <c r="G103" s="14" t="s">
        <v>783</v>
      </c>
      <c r="H103" s="14"/>
      <c r="I103" s="14"/>
      <c r="J103" s="14"/>
      <c r="K103" s="14"/>
      <c r="L103" s="14"/>
    </row>
    <row r="104" spans="1:12" x14ac:dyDescent="0.2">
      <c r="A104" s="14" t="s">
        <v>937</v>
      </c>
      <c r="B104" s="40"/>
      <c r="C104" s="40"/>
      <c r="D104" s="40"/>
      <c r="E104" s="130"/>
      <c r="F104" s="93" t="s">
        <v>938</v>
      </c>
      <c r="G104" s="14" t="s">
        <v>783</v>
      </c>
      <c r="H104" s="14"/>
      <c r="I104" s="14"/>
      <c r="J104" s="14"/>
      <c r="K104" s="14"/>
      <c r="L104" s="14"/>
    </row>
    <row r="105" spans="1:12" x14ac:dyDescent="0.2">
      <c r="A105" s="14" t="s">
        <v>939</v>
      </c>
      <c r="B105" s="40"/>
      <c r="C105" s="40"/>
      <c r="E105" s="130"/>
      <c r="F105" s="93" t="s">
        <v>903</v>
      </c>
      <c r="G105" s="14" t="s">
        <v>783</v>
      </c>
      <c r="H105" s="14"/>
      <c r="I105" s="14"/>
      <c r="J105" s="14"/>
      <c r="K105" s="14"/>
      <c r="L105" s="14"/>
    </row>
    <row r="106" spans="1:12" s="22" customFormat="1" ht="25.5" x14ac:dyDescent="0.2">
      <c r="A106" s="250">
        <v>3.2</v>
      </c>
      <c r="B106" s="228" t="s">
        <v>513</v>
      </c>
      <c r="C106" s="228" t="s">
        <v>928</v>
      </c>
      <c r="D106" s="228" t="s">
        <v>940</v>
      </c>
      <c r="E106" s="238" t="s">
        <v>941</v>
      </c>
      <c r="F106" s="26" t="s">
        <v>942</v>
      </c>
      <c r="G106" s="237" t="s">
        <v>871</v>
      </c>
      <c r="H106" s="215"/>
      <c r="I106" s="215"/>
      <c r="J106" s="215"/>
      <c r="K106" s="215"/>
      <c r="L106" s="215"/>
    </row>
    <row r="107" spans="1:12" s="22" customFormat="1" ht="29.25" customHeight="1" x14ac:dyDescent="0.2">
      <c r="A107" s="215">
        <v>3.21</v>
      </c>
      <c r="B107" s="228" t="s">
        <v>513</v>
      </c>
      <c r="C107" s="228" t="s">
        <v>928</v>
      </c>
      <c r="D107" s="228" t="s">
        <v>940</v>
      </c>
      <c r="E107" s="236" t="s">
        <v>943</v>
      </c>
      <c r="F107" s="27" t="s">
        <v>944</v>
      </c>
      <c r="G107" s="237" t="s">
        <v>945</v>
      </c>
      <c r="H107" s="215"/>
      <c r="I107" s="215"/>
      <c r="J107" s="215"/>
      <c r="K107" s="215"/>
      <c r="L107" s="215"/>
    </row>
    <row r="108" spans="1:12" x14ac:dyDescent="0.2">
      <c r="A108" s="23" t="s">
        <v>946</v>
      </c>
      <c r="B108" s="23"/>
      <c r="C108" s="23"/>
      <c r="D108" s="23"/>
      <c r="E108" s="239"/>
      <c r="F108" s="240" t="s">
        <v>947</v>
      </c>
      <c r="G108" s="23"/>
      <c r="H108" s="23"/>
      <c r="I108" s="23"/>
      <c r="J108" s="23"/>
      <c r="K108" s="23"/>
      <c r="L108" s="23"/>
    </row>
    <row r="109" spans="1:12" ht="25.5" x14ac:dyDescent="0.2">
      <c r="A109" s="14">
        <v>3.22</v>
      </c>
      <c r="B109" s="40" t="s">
        <v>513</v>
      </c>
      <c r="C109" s="40" t="s">
        <v>948</v>
      </c>
      <c r="D109" s="40" t="s">
        <v>949</v>
      </c>
      <c r="E109" s="131" t="s">
        <v>950</v>
      </c>
      <c r="F109" s="91" t="s">
        <v>951</v>
      </c>
      <c r="G109" s="14" t="s">
        <v>952</v>
      </c>
      <c r="H109" s="14"/>
      <c r="I109" s="14"/>
      <c r="J109" s="14"/>
      <c r="K109" s="14"/>
      <c r="L109" s="14"/>
    </row>
    <row r="110" spans="1:12" ht="114.75" x14ac:dyDescent="0.2">
      <c r="A110" s="14">
        <v>3.23</v>
      </c>
      <c r="B110" s="40" t="s">
        <v>513</v>
      </c>
      <c r="C110" s="40" t="s">
        <v>948</v>
      </c>
      <c r="D110" s="40" t="s">
        <v>953</v>
      </c>
      <c r="E110" s="130" t="s">
        <v>954</v>
      </c>
      <c r="F110" s="91" t="s">
        <v>955</v>
      </c>
      <c r="G110" s="14" t="s">
        <v>766</v>
      </c>
      <c r="H110" s="14"/>
      <c r="I110" s="14"/>
      <c r="J110" s="14"/>
      <c r="K110" s="14"/>
      <c r="L110" s="14"/>
    </row>
    <row r="111" spans="1:12" ht="63.75" x14ac:dyDescent="0.2">
      <c r="A111" s="14">
        <v>3.24</v>
      </c>
      <c r="B111" s="40" t="s">
        <v>513</v>
      </c>
      <c r="C111" s="40" t="s">
        <v>948</v>
      </c>
      <c r="D111" s="40" t="s">
        <v>956</v>
      </c>
      <c r="E111" s="131" t="s">
        <v>957</v>
      </c>
      <c r="F111" s="91" t="s">
        <v>958</v>
      </c>
      <c r="G111" s="14" t="s">
        <v>766</v>
      </c>
      <c r="H111" s="14"/>
      <c r="I111" s="14"/>
      <c r="J111" s="14"/>
      <c r="K111" s="14"/>
      <c r="L111" s="14"/>
    </row>
    <row r="112" spans="1:12" ht="63.75" x14ac:dyDescent="0.2">
      <c r="A112" s="14">
        <v>3.25</v>
      </c>
      <c r="B112" s="40" t="s">
        <v>513</v>
      </c>
      <c r="C112" s="40" t="s">
        <v>948</v>
      </c>
      <c r="D112" s="40" t="s">
        <v>956</v>
      </c>
      <c r="E112" s="131" t="s">
        <v>957</v>
      </c>
      <c r="F112" s="91" t="s">
        <v>959</v>
      </c>
      <c r="G112" s="14" t="s">
        <v>766</v>
      </c>
      <c r="H112" s="14"/>
      <c r="I112" s="14"/>
      <c r="J112" s="14"/>
      <c r="K112" s="14"/>
      <c r="L112" s="14"/>
    </row>
    <row r="113" spans="1:12" ht="204" x14ac:dyDescent="0.2">
      <c r="A113" s="92">
        <v>3.26</v>
      </c>
      <c r="B113" s="40" t="s">
        <v>513</v>
      </c>
      <c r="C113" s="40" t="s">
        <v>744</v>
      </c>
      <c r="D113" s="91" t="s">
        <v>960</v>
      </c>
      <c r="E113" s="124" t="s">
        <v>961</v>
      </c>
      <c r="F113" s="91" t="s">
        <v>962</v>
      </c>
      <c r="G113" s="14"/>
      <c r="H113" s="14"/>
      <c r="I113" s="14"/>
      <c r="J113" s="14"/>
      <c r="K113" s="14"/>
      <c r="L113" s="14"/>
    </row>
    <row r="114" spans="1:12" x14ac:dyDescent="0.2">
      <c r="A114" s="14" t="s">
        <v>963</v>
      </c>
      <c r="B114" s="40"/>
      <c r="C114" s="40"/>
      <c r="D114" s="40"/>
      <c r="E114" s="130"/>
      <c r="F114" s="91" t="s">
        <v>964</v>
      </c>
      <c r="G114" s="14" t="s">
        <v>530</v>
      </c>
      <c r="H114" s="14"/>
      <c r="I114" s="14"/>
      <c r="J114" s="14"/>
      <c r="K114" s="14"/>
      <c r="L114" s="14"/>
    </row>
    <row r="115" spans="1:12" x14ac:dyDescent="0.2">
      <c r="A115" s="14" t="s">
        <v>965</v>
      </c>
      <c r="B115" s="40"/>
      <c r="C115" s="40"/>
      <c r="D115" s="40"/>
      <c r="E115" s="130"/>
      <c r="F115" s="91" t="s">
        <v>966</v>
      </c>
      <c r="G115" s="14" t="s">
        <v>766</v>
      </c>
      <c r="H115" s="14"/>
      <c r="I115" s="14"/>
      <c r="J115" s="14"/>
      <c r="K115" s="14"/>
      <c r="L115" s="14"/>
    </row>
    <row r="116" spans="1:12" x14ac:dyDescent="0.2">
      <c r="A116" s="14" t="s">
        <v>967</v>
      </c>
      <c r="B116" s="40"/>
      <c r="C116" s="40"/>
      <c r="D116" s="40"/>
      <c r="E116" s="130"/>
      <c r="F116" s="91" t="s">
        <v>968</v>
      </c>
      <c r="G116" s="14" t="s">
        <v>530</v>
      </c>
      <c r="H116" s="14"/>
      <c r="I116" s="14"/>
      <c r="J116" s="14"/>
      <c r="K116" s="14"/>
      <c r="L116" s="14"/>
    </row>
    <row r="117" spans="1:12" s="22" customFormat="1" ht="38.25" x14ac:dyDescent="0.2">
      <c r="A117" s="28">
        <v>3.27</v>
      </c>
      <c r="B117" s="29" t="s">
        <v>513</v>
      </c>
      <c r="C117" s="29" t="s">
        <v>744</v>
      </c>
      <c r="D117" s="24" t="s">
        <v>960</v>
      </c>
      <c r="E117" s="129" t="s">
        <v>969</v>
      </c>
      <c r="F117" s="26" t="s">
        <v>970</v>
      </c>
      <c r="G117" s="251"/>
      <c r="H117" s="252"/>
      <c r="I117" s="252"/>
      <c r="J117" s="252"/>
      <c r="K117" s="252"/>
      <c r="L117" s="252"/>
    </row>
    <row r="118" spans="1:12" s="22" customFormat="1" ht="15" customHeight="1" x14ac:dyDescent="0.2">
      <c r="A118" s="28" t="s">
        <v>971</v>
      </c>
      <c r="B118" s="275"/>
      <c r="C118" s="275"/>
      <c r="D118" s="24"/>
      <c r="E118" s="276"/>
      <c r="F118" s="253" t="s">
        <v>972</v>
      </c>
      <c r="G118" s="251" t="s">
        <v>860</v>
      </c>
      <c r="H118" s="30"/>
      <c r="I118" s="30"/>
      <c r="J118" s="30"/>
      <c r="K118" s="30"/>
      <c r="L118" s="30"/>
    </row>
    <row r="119" spans="1:12" s="22" customFormat="1" ht="15" customHeight="1" x14ac:dyDescent="0.2">
      <c r="A119" s="28" t="s">
        <v>973</v>
      </c>
      <c r="B119" s="275"/>
      <c r="C119" s="275"/>
      <c r="D119" s="24"/>
      <c r="E119" s="276"/>
      <c r="F119" s="253" t="s">
        <v>974</v>
      </c>
      <c r="G119" s="251" t="s">
        <v>860</v>
      </c>
      <c r="H119" s="31"/>
      <c r="I119" s="31"/>
      <c r="J119" s="31"/>
      <c r="K119" s="31"/>
      <c r="L119" s="31"/>
    </row>
    <row r="120" spans="1:12" ht="51" x14ac:dyDescent="0.2">
      <c r="A120" s="92">
        <v>3.28</v>
      </c>
      <c r="B120" s="40" t="s">
        <v>513</v>
      </c>
      <c r="C120" s="40" t="s">
        <v>826</v>
      </c>
      <c r="D120" s="25" t="s">
        <v>975</v>
      </c>
      <c r="E120" s="277" t="s">
        <v>976</v>
      </c>
      <c r="F120" s="50" t="s">
        <v>977</v>
      </c>
      <c r="G120" s="278" t="s">
        <v>516</v>
      </c>
      <c r="H120" s="14"/>
      <c r="I120" s="14"/>
      <c r="J120" s="14"/>
      <c r="K120" s="14"/>
      <c r="L120" s="14"/>
    </row>
    <row r="121" spans="1:12" ht="63.75" x14ac:dyDescent="0.2">
      <c r="A121" s="14">
        <v>3.29</v>
      </c>
      <c r="B121" s="40" t="s">
        <v>513</v>
      </c>
      <c r="C121" s="29" t="s">
        <v>744</v>
      </c>
      <c r="D121" s="40" t="s">
        <v>978</v>
      </c>
      <c r="E121" s="130" t="s">
        <v>979</v>
      </c>
      <c r="F121" s="254" t="s">
        <v>980</v>
      </c>
      <c r="G121" s="279" t="s">
        <v>783</v>
      </c>
      <c r="I121" s="14"/>
      <c r="J121" s="14"/>
      <c r="K121" s="14"/>
      <c r="L121" s="14"/>
    </row>
    <row r="122" spans="1:12" s="22" customFormat="1" ht="25.5" x14ac:dyDescent="0.2">
      <c r="A122" s="250">
        <v>3.3</v>
      </c>
      <c r="B122" s="40" t="s">
        <v>513</v>
      </c>
      <c r="C122" s="104" t="s">
        <v>744</v>
      </c>
      <c r="D122" s="40" t="s">
        <v>978</v>
      </c>
      <c r="E122" s="130" t="s">
        <v>981</v>
      </c>
      <c r="F122" s="107" t="s">
        <v>982</v>
      </c>
      <c r="G122" s="14" t="s">
        <v>952</v>
      </c>
      <c r="H122" s="215"/>
      <c r="I122" s="215"/>
      <c r="J122" s="215"/>
      <c r="K122" s="215"/>
      <c r="L122" s="215"/>
    </row>
    <row r="123" spans="1:12" ht="63.75" x14ac:dyDescent="0.2">
      <c r="A123" s="14">
        <v>3.31</v>
      </c>
      <c r="B123" s="40" t="s">
        <v>513</v>
      </c>
      <c r="C123" s="40" t="s">
        <v>983</v>
      </c>
      <c r="D123" s="40" t="s">
        <v>984</v>
      </c>
      <c r="E123" s="130" t="s">
        <v>985</v>
      </c>
      <c r="F123" s="254" t="s">
        <v>986</v>
      </c>
      <c r="G123" s="279" t="s">
        <v>987</v>
      </c>
      <c r="H123" s="255"/>
      <c r="I123" s="14"/>
      <c r="J123" s="14"/>
      <c r="K123" s="14"/>
      <c r="L123" s="14"/>
    </row>
    <row r="124" spans="1:12" ht="76.5" x14ac:dyDescent="0.2">
      <c r="A124" s="14">
        <v>3.32</v>
      </c>
      <c r="B124" s="40" t="s">
        <v>513</v>
      </c>
      <c r="C124" s="40" t="s">
        <v>983</v>
      </c>
      <c r="D124" s="40" t="s">
        <v>988</v>
      </c>
      <c r="E124" s="131" t="s">
        <v>989</v>
      </c>
      <c r="F124" s="254" t="s">
        <v>990</v>
      </c>
      <c r="G124" s="14" t="s">
        <v>871</v>
      </c>
      <c r="H124" s="14"/>
      <c r="I124" s="14"/>
      <c r="J124" s="14"/>
      <c r="K124" s="14"/>
      <c r="L124" s="14"/>
    </row>
    <row r="125" spans="1:12" x14ac:dyDescent="0.2">
      <c r="A125" s="23"/>
      <c r="B125" s="18"/>
      <c r="C125" s="18"/>
      <c r="D125" s="18"/>
      <c r="E125" s="134"/>
      <c r="F125" s="18" t="s">
        <v>991</v>
      </c>
      <c r="G125" s="23"/>
      <c r="H125" s="23"/>
      <c r="I125" s="23"/>
      <c r="J125" s="23"/>
      <c r="K125" s="23"/>
      <c r="L125" s="23"/>
    </row>
    <row r="126" spans="1:12" x14ac:dyDescent="0.2">
      <c r="A126" s="21"/>
      <c r="F126" s="9"/>
      <c r="G126" s="21"/>
    </row>
  </sheetData>
  <autoFilter ref="A5:L93" xr:uid="{9A2391BB-6F69-4FEB-97B0-EE999A5A9D15}"/>
  <printOptions horizontalCentered="1"/>
  <pageMargins left="0.82677165354330717" right="0.43307086614173229" top="0.74803149606299213" bottom="0.55118110236220474" header="0.31496062992125984" footer="0.31496062992125984"/>
  <pageSetup paperSize="9" scale="58" orientation="landscape" r:id="rId1"/>
  <headerFooter>
    <oddFooter>&amp;LTFS - BOQ Standardisation&amp;RPage No.: &amp;P of &amp;N</oddFooter>
  </headerFooter>
  <rowBreaks count="5" manualBreakCount="5">
    <brk id="26" max="16383" man="1"/>
    <brk id="46" max="16383" man="1"/>
    <brk id="65" max="6" man="1"/>
    <brk id="90" max="6" man="1"/>
    <brk id="11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D51EA-0C49-4D9C-A317-80B6B8126E29}">
  <sheetPr>
    <tabColor rgb="FFFFFF00"/>
  </sheetPr>
  <dimension ref="A1:O75"/>
  <sheetViews>
    <sheetView zoomScaleNormal="100" workbookViewId="0">
      <pane xSplit="6" ySplit="5" topLeftCell="G6" activePane="bottomRight" state="frozen"/>
      <selection pane="topRight" activeCell="G1" sqref="G1"/>
      <selection pane="bottomLeft" activeCell="A6" sqref="A6"/>
      <selection pane="bottomRight" activeCell="G6" sqref="G6"/>
    </sheetView>
  </sheetViews>
  <sheetFormatPr defaultRowHeight="12.75" x14ac:dyDescent="0.2"/>
  <cols>
    <col min="1" max="1" width="6" style="11" customWidth="1"/>
    <col min="2" max="2" width="12.7109375" style="11" customWidth="1"/>
    <col min="3" max="3" width="12.7109375" style="96" customWidth="1"/>
    <col min="4" max="5" width="25.42578125" style="11" customWidth="1"/>
    <col min="6" max="6" width="73.42578125" style="11" customWidth="1"/>
    <col min="7" max="7" width="8.85546875" style="11" customWidth="1"/>
    <col min="8" max="11" width="12.85546875" style="11" customWidth="1"/>
    <col min="12" max="12" width="19.28515625" style="11" customWidth="1"/>
    <col min="13" max="14" width="9.140625" style="11"/>
    <col min="15" max="15" width="15.42578125" style="11" bestFit="1" customWidth="1"/>
    <col min="16" max="16384" width="9.140625" style="11"/>
  </cols>
  <sheetData>
    <row r="1" spans="1:15" x14ac:dyDescent="0.2">
      <c r="A1" s="8" t="s">
        <v>482</v>
      </c>
      <c r="B1" s="8"/>
      <c r="C1" s="121"/>
      <c r="D1" s="8"/>
      <c r="E1" s="126"/>
      <c r="F1" s="9"/>
      <c r="G1" s="10"/>
      <c r="H1" s="10"/>
      <c r="I1" s="10"/>
      <c r="J1" s="10"/>
      <c r="K1" s="10"/>
      <c r="L1" s="10"/>
    </row>
    <row r="2" spans="1:15" x14ac:dyDescent="0.2">
      <c r="A2" s="12" t="s">
        <v>1</v>
      </c>
      <c r="B2" s="12"/>
      <c r="C2" s="12"/>
      <c r="D2" s="12"/>
      <c r="E2" s="127"/>
      <c r="F2" s="13"/>
      <c r="G2" s="13"/>
      <c r="H2" s="13"/>
      <c r="I2" s="13"/>
      <c r="J2" s="13"/>
      <c r="K2" s="13"/>
      <c r="L2" s="13"/>
    </row>
    <row r="3" spans="1:15" x14ac:dyDescent="0.2">
      <c r="A3" s="12" t="s">
        <v>2</v>
      </c>
      <c r="B3" s="12"/>
      <c r="C3" s="12"/>
      <c r="D3" s="12"/>
      <c r="E3" s="127"/>
      <c r="F3" s="13"/>
      <c r="G3" s="13"/>
      <c r="H3" s="13"/>
      <c r="I3" s="13"/>
      <c r="J3" s="13"/>
      <c r="K3" s="13"/>
      <c r="L3" s="13"/>
    </row>
    <row r="4" spans="1:15" x14ac:dyDescent="0.2">
      <c r="A4" s="12"/>
      <c r="B4" s="12"/>
      <c r="C4" s="12"/>
      <c r="D4" s="12"/>
      <c r="E4" s="127"/>
      <c r="F4" s="12"/>
      <c r="G4" s="12"/>
      <c r="H4" s="12"/>
      <c r="I4" s="12"/>
      <c r="J4" s="12"/>
      <c r="K4" s="12"/>
      <c r="L4" s="12"/>
    </row>
    <row r="5" spans="1:15" ht="38.25" x14ac:dyDescent="0.2">
      <c r="A5" s="223" t="s">
        <v>485</v>
      </c>
      <c r="B5" s="97" t="s">
        <v>486</v>
      </c>
      <c r="C5" s="135" t="s">
        <v>487</v>
      </c>
      <c r="D5" s="97" t="s">
        <v>1151</v>
      </c>
      <c r="E5" s="137" t="s">
        <v>489</v>
      </c>
      <c r="F5" s="97" t="s">
        <v>672</v>
      </c>
      <c r="G5" s="97" t="s">
        <v>491</v>
      </c>
      <c r="H5" s="97" t="s">
        <v>492</v>
      </c>
      <c r="I5" s="97" t="s">
        <v>493</v>
      </c>
      <c r="J5" s="97" t="s">
        <v>494</v>
      </c>
      <c r="K5" s="97" t="s">
        <v>495</v>
      </c>
      <c r="L5" s="97" t="s">
        <v>496</v>
      </c>
    </row>
    <row r="6" spans="1:15" x14ac:dyDescent="0.2">
      <c r="A6" s="87"/>
      <c r="B6" s="88"/>
      <c r="C6" s="88"/>
      <c r="D6" s="88"/>
      <c r="E6" s="132"/>
      <c r="F6" s="88"/>
      <c r="G6" s="87"/>
      <c r="H6" s="87"/>
      <c r="I6" s="87"/>
      <c r="J6" s="87"/>
      <c r="K6" s="87"/>
      <c r="L6" s="87"/>
      <c r="O6" s="89"/>
    </row>
    <row r="7" spans="1:15" x14ac:dyDescent="0.2">
      <c r="A7" s="14"/>
      <c r="B7" s="90"/>
      <c r="C7" s="90"/>
      <c r="D7" s="90"/>
      <c r="E7" s="133"/>
      <c r="F7" s="90" t="s">
        <v>497</v>
      </c>
      <c r="G7" s="14"/>
      <c r="H7" s="14"/>
      <c r="I7" s="14"/>
      <c r="J7" s="14"/>
      <c r="K7" s="14"/>
      <c r="L7" s="14"/>
      <c r="O7" s="15"/>
    </row>
    <row r="8" spans="1:15" ht="25.5" x14ac:dyDescent="0.2">
      <c r="A8" s="14" t="s">
        <v>498</v>
      </c>
      <c r="B8" s="44"/>
      <c r="C8" s="44"/>
      <c r="D8" s="44"/>
      <c r="E8" s="48"/>
      <c r="F8" s="44" t="s">
        <v>499</v>
      </c>
      <c r="G8" s="14"/>
      <c r="H8" s="14"/>
      <c r="I8" s="14"/>
      <c r="J8" s="14"/>
      <c r="K8" s="14"/>
      <c r="L8" s="14"/>
      <c r="O8" s="16"/>
    </row>
    <row r="9" spans="1:15" ht="25.5" x14ac:dyDescent="0.2">
      <c r="A9" s="14" t="s">
        <v>500</v>
      </c>
      <c r="B9" s="44"/>
      <c r="C9" s="44"/>
      <c r="D9" s="44"/>
      <c r="E9" s="48"/>
      <c r="F9" s="44" t="s">
        <v>501</v>
      </c>
      <c r="G9" s="14"/>
      <c r="H9" s="14"/>
      <c r="I9" s="14"/>
      <c r="J9" s="14"/>
      <c r="K9" s="14"/>
      <c r="L9" s="14"/>
      <c r="O9" s="16"/>
    </row>
    <row r="10" spans="1:15" ht="38.25" x14ac:dyDescent="0.2">
      <c r="A10" s="14" t="s">
        <v>502</v>
      </c>
      <c r="B10" s="44"/>
      <c r="C10" s="44"/>
      <c r="D10" s="44"/>
      <c r="E10" s="48"/>
      <c r="F10" s="44" t="s">
        <v>503</v>
      </c>
      <c r="G10" s="14"/>
      <c r="H10" s="14"/>
      <c r="I10" s="14"/>
      <c r="J10" s="14"/>
      <c r="K10" s="14"/>
      <c r="L10" s="14"/>
      <c r="O10" s="17"/>
    </row>
    <row r="11" spans="1:15" x14ac:dyDescent="0.2">
      <c r="A11" s="14" t="s">
        <v>504</v>
      </c>
      <c r="B11" s="44"/>
      <c r="C11" s="44"/>
      <c r="D11" s="44"/>
      <c r="E11" s="48"/>
      <c r="F11" s="44" t="s">
        <v>505</v>
      </c>
      <c r="G11" s="14"/>
      <c r="H11" s="14"/>
      <c r="I11" s="14"/>
      <c r="J11" s="14"/>
      <c r="K11" s="14"/>
      <c r="L11" s="14"/>
    </row>
    <row r="12" spans="1:15" x14ac:dyDescent="0.2">
      <c r="A12" s="14"/>
      <c r="B12" s="44"/>
      <c r="C12" s="44"/>
      <c r="D12" s="44"/>
      <c r="E12" s="48"/>
      <c r="F12" s="44" t="s">
        <v>506</v>
      </c>
      <c r="G12" s="14"/>
      <c r="H12" s="14"/>
      <c r="I12" s="14"/>
      <c r="J12" s="14"/>
      <c r="K12" s="14"/>
      <c r="L12" s="14"/>
    </row>
    <row r="13" spans="1:15" x14ac:dyDescent="0.2">
      <c r="A13" s="14"/>
      <c r="B13" s="44"/>
      <c r="C13" s="44"/>
      <c r="D13" s="44"/>
      <c r="E13" s="48"/>
      <c r="F13" s="44" t="s">
        <v>507</v>
      </c>
      <c r="G13" s="14"/>
      <c r="H13" s="14"/>
      <c r="I13" s="14"/>
      <c r="J13" s="14"/>
      <c r="K13" s="14"/>
      <c r="L13" s="14"/>
    </row>
    <row r="14" spans="1:15" x14ac:dyDescent="0.2">
      <c r="A14" s="14"/>
      <c r="B14" s="44"/>
      <c r="C14" s="44"/>
      <c r="D14" s="44"/>
      <c r="E14" s="48"/>
      <c r="F14" s="44" t="s">
        <v>508</v>
      </c>
      <c r="G14" s="14"/>
      <c r="H14" s="14"/>
      <c r="I14" s="14"/>
      <c r="J14" s="14"/>
      <c r="K14" s="14"/>
      <c r="L14" s="14"/>
    </row>
    <row r="15" spans="1:15" ht="25.5" x14ac:dyDescent="0.2">
      <c r="A15" s="14"/>
      <c r="B15" s="44"/>
      <c r="C15" s="44"/>
      <c r="D15" s="44"/>
      <c r="E15" s="48"/>
      <c r="F15" s="44" t="s">
        <v>509</v>
      </c>
      <c r="G15" s="14"/>
      <c r="H15" s="14"/>
      <c r="I15" s="14"/>
      <c r="J15" s="14"/>
      <c r="K15" s="14"/>
      <c r="L15" s="14"/>
    </row>
    <row r="16" spans="1:15" ht="127.5" x14ac:dyDescent="0.2">
      <c r="A16" s="14"/>
      <c r="B16" s="91"/>
      <c r="C16" s="91"/>
      <c r="D16" s="91"/>
      <c r="E16" s="130"/>
      <c r="F16" s="91" t="s">
        <v>510</v>
      </c>
      <c r="G16" s="14"/>
      <c r="H16" s="14"/>
      <c r="I16" s="14"/>
      <c r="J16" s="14"/>
      <c r="K16" s="14"/>
      <c r="L16" s="14"/>
    </row>
    <row r="17" spans="1:12" x14ac:dyDescent="0.2">
      <c r="A17" s="14"/>
      <c r="B17" s="298"/>
      <c r="C17" s="298"/>
      <c r="D17" s="298"/>
      <c r="E17" s="299"/>
      <c r="F17" s="298"/>
      <c r="G17" s="14"/>
      <c r="H17" s="14"/>
      <c r="I17" s="14"/>
      <c r="J17" s="14"/>
      <c r="K17" s="14"/>
      <c r="L17" s="14"/>
    </row>
    <row r="18" spans="1:12" x14ac:dyDescent="0.2">
      <c r="A18" s="23">
        <v>8</v>
      </c>
      <c r="B18" s="18"/>
      <c r="C18" s="18"/>
      <c r="D18" s="18"/>
      <c r="E18" s="134"/>
      <c r="F18" s="18" t="s">
        <v>1152</v>
      </c>
      <c r="G18" s="14"/>
      <c r="H18" s="14"/>
      <c r="I18" s="14"/>
      <c r="J18" s="14"/>
      <c r="K18" s="14"/>
      <c r="L18" s="14"/>
    </row>
    <row r="19" spans="1:12" ht="102" x14ac:dyDescent="0.2">
      <c r="A19" s="14">
        <v>8.1</v>
      </c>
      <c r="B19" s="40" t="s">
        <v>872</v>
      </c>
      <c r="C19" s="40" t="s">
        <v>1153</v>
      </c>
      <c r="D19" s="91" t="s">
        <v>1154</v>
      </c>
      <c r="E19" s="130" t="s">
        <v>1155</v>
      </c>
      <c r="F19" s="91" t="s">
        <v>1156</v>
      </c>
      <c r="G19" s="14"/>
      <c r="H19" s="14"/>
      <c r="I19" s="14"/>
      <c r="J19" s="14"/>
      <c r="K19" s="14"/>
      <c r="L19" s="14"/>
    </row>
    <row r="20" spans="1:12" ht="76.5" x14ac:dyDescent="0.2">
      <c r="A20" s="14">
        <v>8.1999999999999993</v>
      </c>
      <c r="B20" s="40" t="s">
        <v>872</v>
      </c>
      <c r="C20" s="40" t="s">
        <v>1153</v>
      </c>
      <c r="D20" s="91" t="s">
        <v>1154</v>
      </c>
      <c r="E20" s="131" t="s">
        <v>1157</v>
      </c>
      <c r="F20" s="91" t="s">
        <v>1158</v>
      </c>
      <c r="G20" s="14" t="s">
        <v>530</v>
      </c>
      <c r="H20" s="14"/>
      <c r="I20" s="14"/>
      <c r="J20" s="14"/>
      <c r="K20" s="14"/>
      <c r="L20" s="14"/>
    </row>
    <row r="21" spans="1:12" x14ac:dyDescent="0.2">
      <c r="A21" s="14"/>
      <c r="B21" s="40"/>
      <c r="C21" s="40"/>
      <c r="D21" s="50"/>
      <c r="E21" s="130"/>
      <c r="F21" s="300" t="s">
        <v>1159</v>
      </c>
      <c r="G21" s="14"/>
      <c r="H21" s="14"/>
      <c r="I21" s="14"/>
      <c r="J21" s="14"/>
      <c r="K21" s="14"/>
      <c r="L21" s="14"/>
    </row>
    <row r="22" spans="1:12" ht="76.5" x14ac:dyDescent="0.2">
      <c r="A22" s="14">
        <v>8.3000000000000007</v>
      </c>
      <c r="B22" s="40" t="s">
        <v>872</v>
      </c>
      <c r="C22" s="40" t="s">
        <v>1153</v>
      </c>
      <c r="D22" s="91" t="s">
        <v>1154</v>
      </c>
      <c r="E22" s="130" t="s">
        <v>1160</v>
      </c>
      <c r="F22" s="91" t="s">
        <v>1161</v>
      </c>
      <c r="G22" s="14" t="s">
        <v>530</v>
      </c>
      <c r="H22" s="14"/>
      <c r="I22" s="14"/>
      <c r="J22" s="14"/>
      <c r="K22" s="14"/>
      <c r="L22" s="14"/>
    </row>
    <row r="23" spans="1:12" x14ac:dyDescent="0.2">
      <c r="A23" s="14"/>
      <c r="B23" s="40"/>
      <c r="C23" s="40"/>
      <c r="D23" s="91"/>
      <c r="E23" s="130"/>
      <c r="F23" s="300" t="s">
        <v>1162</v>
      </c>
      <c r="G23" s="14"/>
      <c r="H23" s="14"/>
      <c r="I23" s="14"/>
      <c r="J23" s="14"/>
      <c r="K23" s="14"/>
      <c r="L23" s="14"/>
    </row>
    <row r="24" spans="1:12" ht="51" x14ac:dyDescent="0.2">
      <c r="A24" s="14">
        <v>8.4</v>
      </c>
      <c r="B24" s="40" t="s">
        <v>872</v>
      </c>
      <c r="C24" s="40" t="s">
        <v>1163</v>
      </c>
      <c r="D24" s="91" t="s">
        <v>1154</v>
      </c>
      <c r="E24" s="130" t="s">
        <v>1164</v>
      </c>
      <c r="F24" s="91" t="s">
        <v>1165</v>
      </c>
      <c r="G24" s="14" t="s">
        <v>530</v>
      </c>
      <c r="H24" s="14"/>
      <c r="I24" s="14"/>
      <c r="J24" s="14"/>
      <c r="K24" s="14"/>
      <c r="L24" s="14"/>
    </row>
    <row r="25" spans="1:12" x14ac:dyDescent="0.2">
      <c r="A25" s="14"/>
      <c r="B25" s="40"/>
      <c r="C25" s="40"/>
      <c r="D25" s="91"/>
      <c r="E25" s="130"/>
      <c r="F25" s="91" t="s">
        <v>1166</v>
      </c>
      <c r="G25" s="14"/>
      <c r="H25" s="14"/>
      <c r="I25" s="14"/>
      <c r="J25" s="14"/>
      <c r="K25" s="14"/>
      <c r="L25" s="14"/>
    </row>
    <row r="26" spans="1:12" ht="51" x14ac:dyDescent="0.2">
      <c r="A26" s="14">
        <v>8.5</v>
      </c>
      <c r="B26" s="40" t="s">
        <v>872</v>
      </c>
      <c r="C26" s="40" t="s">
        <v>1163</v>
      </c>
      <c r="D26" s="91" t="s">
        <v>1154</v>
      </c>
      <c r="E26" s="130" t="s">
        <v>1167</v>
      </c>
      <c r="F26" s="91" t="s">
        <v>1168</v>
      </c>
      <c r="G26" s="14" t="s">
        <v>530</v>
      </c>
      <c r="H26" s="14"/>
      <c r="I26" s="14"/>
      <c r="J26" s="14"/>
      <c r="K26" s="14"/>
      <c r="L26" s="14"/>
    </row>
    <row r="27" spans="1:12" x14ac:dyDescent="0.2">
      <c r="A27" s="14"/>
      <c r="B27" s="40"/>
      <c r="C27" s="40"/>
      <c r="D27" s="91"/>
      <c r="E27" s="131"/>
      <c r="F27" s="91" t="s">
        <v>1169</v>
      </c>
      <c r="G27" s="14"/>
      <c r="H27" s="14"/>
      <c r="I27" s="14"/>
      <c r="J27" s="14"/>
      <c r="K27" s="14"/>
      <c r="L27" s="14"/>
    </row>
    <row r="28" spans="1:12" ht="76.5" x14ac:dyDescent="0.2">
      <c r="A28" s="14">
        <v>8.6</v>
      </c>
      <c r="B28" s="40" t="s">
        <v>872</v>
      </c>
      <c r="C28" s="40" t="s">
        <v>1163</v>
      </c>
      <c r="D28" s="91" t="s">
        <v>1154</v>
      </c>
      <c r="E28" s="130" t="s">
        <v>1170</v>
      </c>
      <c r="F28" s="91" t="s">
        <v>1171</v>
      </c>
      <c r="G28" s="14" t="s">
        <v>530</v>
      </c>
      <c r="H28" s="14"/>
      <c r="I28" s="14"/>
      <c r="J28" s="14"/>
      <c r="K28" s="14"/>
      <c r="L28" s="14"/>
    </row>
    <row r="29" spans="1:12" x14ac:dyDescent="0.2">
      <c r="A29" s="14"/>
      <c r="B29" s="40"/>
      <c r="C29" s="40"/>
      <c r="D29" s="91"/>
      <c r="E29" s="130"/>
      <c r="F29" s="300" t="s">
        <v>1172</v>
      </c>
      <c r="G29" s="14"/>
      <c r="H29" s="14"/>
      <c r="I29" s="14"/>
      <c r="J29" s="14"/>
      <c r="K29" s="14"/>
      <c r="L29" s="14"/>
    </row>
    <row r="30" spans="1:12" ht="51" x14ac:dyDescent="0.2">
      <c r="A30" s="14">
        <v>8.6999999999999993</v>
      </c>
      <c r="B30" s="40" t="s">
        <v>872</v>
      </c>
      <c r="C30" s="40" t="s">
        <v>1163</v>
      </c>
      <c r="D30" s="91" t="s">
        <v>1154</v>
      </c>
      <c r="E30" s="130" t="s">
        <v>1173</v>
      </c>
      <c r="F30" s="91" t="s">
        <v>1174</v>
      </c>
      <c r="G30" s="14" t="s">
        <v>530</v>
      </c>
      <c r="H30" s="14"/>
      <c r="I30" s="14"/>
      <c r="J30" s="14"/>
      <c r="K30" s="14"/>
      <c r="L30" s="14"/>
    </row>
    <row r="31" spans="1:12" ht="17.25" customHeight="1" x14ac:dyDescent="0.2">
      <c r="A31" s="14"/>
      <c r="B31" s="40"/>
      <c r="C31" s="40"/>
      <c r="D31" s="91"/>
      <c r="E31" s="130"/>
      <c r="F31" s="300" t="s">
        <v>1175</v>
      </c>
      <c r="G31" s="14"/>
      <c r="H31" s="14"/>
      <c r="I31" s="14"/>
      <c r="J31" s="14"/>
      <c r="K31" s="14"/>
      <c r="L31" s="14"/>
    </row>
    <row r="32" spans="1:12" ht="76.5" x14ac:dyDescent="0.2">
      <c r="A32" s="14">
        <v>8.8000000000000007</v>
      </c>
      <c r="B32" s="40" t="s">
        <v>872</v>
      </c>
      <c r="C32" s="40" t="s">
        <v>1163</v>
      </c>
      <c r="D32" s="91" t="s">
        <v>1154</v>
      </c>
      <c r="E32" s="130" t="s">
        <v>1176</v>
      </c>
      <c r="F32" s="91" t="s">
        <v>1177</v>
      </c>
      <c r="G32" s="14" t="s">
        <v>530</v>
      </c>
      <c r="H32" s="14"/>
      <c r="I32" s="14"/>
      <c r="J32" s="14"/>
      <c r="K32" s="14"/>
      <c r="L32" s="14"/>
    </row>
    <row r="33" spans="1:12" ht="15" customHeight="1" x14ac:dyDescent="0.2">
      <c r="A33" s="14"/>
      <c r="B33" s="40"/>
      <c r="C33" s="40"/>
      <c r="D33" s="91"/>
      <c r="E33" s="130"/>
      <c r="F33" s="91" t="s">
        <v>1178</v>
      </c>
      <c r="G33" s="14"/>
      <c r="H33" s="14"/>
      <c r="I33" s="14"/>
      <c r="J33" s="14"/>
      <c r="K33" s="14"/>
      <c r="L33" s="14"/>
    </row>
    <row r="34" spans="1:12" ht="51" x14ac:dyDescent="0.2">
      <c r="A34" s="301">
        <v>8.9</v>
      </c>
      <c r="B34" s="40" t="s">
        <v>872</v>
      </c>
      <c r="C34" s="40" t="s">
        <v>1163</v>
      </c>
      <c r="D34" s="91" t="s">
        <v>1154</v>
      </c>
      <c r="E34" s="130" t="s">
        <v>1179</v>
      </c>
      <c r="F34" s="91" t="s">
        <v>1180</v>
      </c>
      <c r="G34" s="14" t="s">
        <v>530</v>
      </c>
      <c r="H34" s="14"/>
      <c r="I34" s="14"/>
      <c r="J34" s="14"/>
      <c r="K34" s="14"/>
      <c r="L34" s="14"/>
    </row>
    <row r="35" spans="1:12" ht="15" customHeight="1" x14ac:dyDescent="0.2">
      <c r="A35" s="301"/>
      <c r="B35" s="40"/>
      <c r="C35" s="40"/>
      <c r="D35" s="91"/>
      <c r="E35" s="130"/>
      <c r="F35" s="91" t="s">
        <v>1181</v>
      </c>
      <c r="G35" s="14"/>
      <c r="H35" s="14"/>
      <c r="I35" s="14"/>
      <c r="J35" s="14"/>
      <c r="K35" s="14"/>
      <c r="L35" s="14"/>
    </row>
    <row r="36" spans="1:12" ht="76.5" x14ac:dyDescent="0.2">
      <c r="A36" s="92">
        <v>8.1</v>
      </c>
      <c r="B36" s="40" t="s">
        <v>872</v>
      </c>
      <c r="C36" s="40" t="s">
        <v>1163</v>
      </c>
      <c r="D36" s="91" t="s">
        <v>1154</v>
      </c>
      <c r="E36" s="131" t="s">
        <v>1182</v>
      </c>
      <c r="F36" s="91" t="s">
        <v>1183</v>
      </c>
      <c r="G36" s="14" t="s">
        <v>530</v>
      </c>
      <c r="H36" s="14"/>
      <c r="I36" s="14"/>
      <c r="J36" s="14"/>
      <c r="K36" s="14"/>
      <c r="L36" s="14"/>
    </row>
    <row r="37" spans="1:12" x14ac:dyDescent="0.2">
      <c r="A37" s="92"/>
      <c r="B37" s="40"/>
      <c r="C37" s="40"/>
      <c r="D37" s="50"/>
      <c r="E37" s="130"/>
      <c r="F37" s="91" t="s">
        <v>1184</v>
      </c>
      <c r="G37" s="14"/>
      <c r="H37" s="14"/>
      <c r="I37" s="14"/>
      <c r="J37" s="14"/>
      <c r="K37" s="14"/>
      <c r="L37" s="14"/>
    </row>
    <row r="38" spans="1:12" ht="76.5" x14ac:dyDescent="0.2">
      <c r="A38" s="14">
        <v>8.11</v>
      </c>
      <c r="B38" s="40" t="s">
        <v>872</v>
      </c>
      <c r="C38" s="40" t="s">
        <v>1163</v>
      </c>
      <c r="D38" s="91" t="s">
        <v>1154</v>
      </c>
      <c r="E38" s="131" t="s">
        <v>1182</v>
      </c>
      <c r="F38" s="91" t="s">
        <v>1183</v>
      </c>
      <c r="G38" s="14" t="s">
        <v>530</v>
      </c>
      <c r="H38" s="14"/>
      <c r="I38" s="14"/>
      <c r="J38" s="14"/>
      <c r="K38" s="14"/>
      <c r="L38" s="14"/>
    </row>
    <row r="39" spans="1:12" ht="15" customHeight="1" x14ac:dyDescent="0.2">
      <c r="A39" s="14"/>
      <c r="B39" s="40"/>
      <c r="C39" s="40"/>
      <c r="D39" s="50"/>
      <c r="E39" s="130"/>
      <c r="F39" s="91" t="s">
        <v>1185</v>
      </c>
      <c r="G39" s="14"/>
      <c r="H39" s="14"/>
      <c r="I39" s="14"/>
      <c r="J39" s="14"/>
      <c r="K39" s="14"/>
      <c r="L39" s="14"/>
    </row>
    <row r="40" spans="1:12" ht="51" x14ac:dyDescent="0.2">
      <c r="A40" s="14">
        <v>8.1199999999999992</v>
      </c>
      <c r="B40" s="40" t="s">
        <v>872</v>
      </c>
      <c r="C40" s="40" t="s">
        <v>1163</v>
      </c>
      <c r="D40" s="91" t="s">
        <v>1154</v>
      </c>
      <c r="E40" s="130" t="s">
        <v>1186</v>
      </c>
      <c r="F40" s="91" t="s">
        <v>1187</v>
      </c>
      <c r="G40" s="14" t="s">
        <v>530</v>
      </c>
      <c r="H40" s="14"/>
      <c r="I40" s="14"/>
      <c r="J40" s="14"/>
      <c r="K40" s="14"/>
      <c r="L40" s="14"/>
    </row>
    <row r="41" spans="1:12" ht="15" customHeight="1" x14ac:dyDescent="0.2">
      <c r="A41" s="14"/>
      <c r="B41" s="40"/>
      <c r="C41" s="40"/>
      <c r="D41" s="50"/>
      <c r="E41" s="130"/>
      <c r="F41" s="91" t="s">
        <v>1188</v>
      </c>
      <c r="G41" s="14"/>
      <c r="H41" s="14"/>
      <c r="I41" s="14"/>
      <c r="J41" s="14"/>
      <c r="K41" s="14"/>
      <c r="L41" s="14"/>
    </row>
    <row r="42" spans="1:12" ht="51" x14ac:dyDescent="0.2">
      <c r="A42" s="14">
        <v>8.1300000000000008</v>
      </c>
      <c r="B42" s="40" t="s">
        <v>872</v>
      </c>
      <c r="C42" s="40" t="s">
        <v>1163</v>
      </c>
      <c r="D42" s="91" t="s">
        <v>1154</v>
      </c>
      <c r="E42" s="131" t="s">
        <v>1189</v>
      </c>
      <c r="F42" s="91" t="s">
        <v>1190</v>
      </c>
      <c r="G42" s="14" t="s">
        <v>530</v>
      </c>
      <c r="H42" s="14"/>
      <c r="I42" s="14"/>
      <c r="J42" s="14"/>
      <c r="K42" s="14"/>
      <c r="L42" s="14"/>
    </row>
    <row r="43" spans="1:12" ht="15" customHeight="1" x14ac:dyDescent="0.2">
      <c r="A43" s="14"/>
      <c r="B43" s="40"/>
      <c r="C43" s="40"/>
      <c r="D43" s="50"/>
      <c r="E43" s="130"/>
      <c r="F43" s="91" t="s">
        <v>1191</v>
      </c>
      <c r="G43" s="14"/>
      <c r="H43" s="14"/>
      <c r="I43" s="14"/>
      <c r="J43" s="14"/>
      <c r="K43" s="14"/>
      <c r="L43" s="14"/>
    </row>
    <row r="44" spans="1:12" ht="51" x14ac:dyDescent="0.2">
      <c r="A44" s="14">
        <v>8.14</v>
      </c>
      <c r="B44" s="40" t="s">
        <v>872</v>
      </c>
      <c r="C44" s="40" t="s">
        <v>1192</v>
      </c>
      <c r="D44" s="50" t="s">
        <v>1193</v>
      </c>
      <c r="E44" s="131" t="s">
        <v>1194</v>
      </c>
      <c r="F44" s="91" t="s">
        <v>1195</v>
      </c>
      <c r="G44" s="14" t="s">
        <v>530</v>
      </c>
      <c r="H44" s="14"/>
      <c r="I44" s="14"/>
      <c r="J44" s="14"/>
      <c r="K44" s="14"/>
      <c r="L44" s="14"/>
    </row>
    <row r="45" spans="1:12" x14ac:dyDescent="0.2">
      <c r="A45" s="14"/>
      <c r="B45" s="40"/>
      <c r="C45" s="40"/>
      <c r="D45" s="50"/>
      <c r="E45" s="130"/>
      <c r="F45" s="91" t="s">
        <v>1196</v>
      </c>
      <c r="G45" s="14"/>
      <c r="H45" s="14"/>
      <c r="I45" s="14"/>
      <c r="J45" s="14"/>
      <c r="K45" s="14"/>
      <c r="L45" s="14"/>
    </row>
    <row r="46" spans="1:12" ht="63.75" x14ac:dyDescent="0.2">
      <c r="A46" s="14">
        <v>8.16</v>
      </c>
      <c r="B46" s="40" t="s">
        <v>872</v>
      </c>
      <c r="C46" s="40" t="s">
        <v>1192</v>
      </c>
      <c r="D46" s="91" t="s">
        <v>1154</v>
      </c>
      <c r="E46" s="48" t="s">
        <v>1197</v>
      </c>
      <c r="F46" s="91" t="s">
        <v>1198</v>
      </c>
      <c r="G46" s="14" t="s">
        <v>530</v>
      </c>
      <c r="H46" s="14"/>
      <c r="I46" s="14"/>
      <c r="J46" s="14"/>
      <c r="K46" s="14"/>
      <c r="L46" s="14"/>
    </row>
    <row r="47" spans="1:12" x14ac:dyDescent="0.2">
      <c r="A47" s="14"/>
      <c r="B47" s="40"/>
      <c r="C47" s="40"/>
      <c r="D47" s="44"/>
      <c r="E47" s="130"/>
      <c r="F47" s="91" t="s">
        <v>1199</v>
      </c>
      <c r="G47" s="14"/>
      <c r="H47" s="14"/>
      <c r="I47" s="14"/>
      <c r="J47" s="14"/>
      <c r="K47" s="14"/>
      <c r="L47" s="14"/>
    </row>
    <row r="48" spans="1:12" ht="63.75" x14ac:dyDescent="0.2">
      <c r="A48" s="14">
        <v>8.17</v>
      </c>
      <c r="B48" s="40" t="s">
        <v>872</v>
      </c>
      <c r="C48" s="40" t="s">
        <v>1192</v>
      </c>
      <c r="D48" s="91" t="s">
        <v>1154</v>
      </c>
      <c r="E48" s="131" t="s">
        <v>1197</v>
      </c>
      <c r="F48" s="91" t="s">
        <v>1200</v>
      </c>
      <c r="G48" s="14" t="s">
        <v>530</v>
      </c>
      <c r="H48" s="14"/>
      <c r="I48" s="14"/>
      <c r="J48" s="14"/>
      <c r="K48" s="14"/>
      <c r="L48" s="14"/>
    </row>
    <row r="49" spans="1:12" ht="15" customHeight="1" x14ac:dyDescent="0.2">
      <c r="A49" s="14"/>
      <c r="B49" s="40"/>
      <c r="C49" s="40"/>
      <c r="D49" s="50"/>
      <c r="E49" s="130"/>
      <c r="F49" s="91" t="s">
        <v>1201</v>
      </c>
      <c r="G49" s="14"/>
      <c r="H49" s="14"/>
      <c r="I49" s="14"/>
      <c r="J49" s="14"/>
      <c r="K49" s="14"/>
      <c r="L49" s="14"/>
    </row>
    <row r="50" spans="1:12" ht="63.75" x14ac:dyDescent="0.2">
      <c r="A50" s="14">
        <v>8.18</v>
      </c>
      <c r="B50" s="40" t="s">
        <v>872</v>
      </c>
      <c r="C50" s="40" t="s">
        <v>1192</v>
      </c>
      <c r="D50" s="91" t="s">
        <v>1154</v>
      </c>
      <c r="E50" s="131" t="s">
        <v>1197</v>
      </c>
      <c r="F50" s="91" t="s">
        <v>1202</v>
      </c>
      <c r="G50" s="14" t="s">
        <v>530</v>
      </c>
      <c r="H50" s="14"/>
      <c r="I50" s="14"/>
      <c r="J50" s="14"/>
      <c r="K50" s="14"/>
      <c r="L50" s="14"/>
    </row>
    <row r="51" spans="1:12" ht="15" customHeight="1" x14ac:dyDescent="0.2">
      <c r="A51" s="14"/>
      <c r="B51" s="40"/>
      <c r="C51" s="40"/>
      <c r="D51" s="50"/>
      <c r="E51" s="130"/>
      <c r="F51" s="91" t="s">
        <v>1203</v>
      </c>
      <c r="G51" s="14"/>
      <c r="H51" s="14"/>
      <c r="I51" s="14"/>
      <c r="J51" s="14"/>
      <c r="K51" s="14"/>
      <c r="L51" s="14"/>
    </row>
    <row r="52" spans="1:12" ht="76.5" x14ac:dyDescent="0.2">
      <c r="A52" s="14">
        <v>8.19</v>
      </c>
      <c r="B52" s="40" t="s">
        <v>872</v>
      </c>
      <c r="C52" s="40" t="s">
        <v>1204</v>
      </c>
      <c r="D52" s="91" t="s">
        <v>1154</v>
      </c>
      <c r="E52" s="131" t="s">
        <v>1205</v>
      </c>
      <c r="F52" s="91" t="s">
        <v>1206</v>
      </c>
      <c r="G52" s="14" t="s">
        <v>530</v>
      </c>
      <c r="H52" s="14"/>
      <c r="I52" s="14"/>
      <c r="J52" s="14"/>
      <c r="K52" s="14"/>
      <c r="L52" s="14"/>
    </row>
    <row r="53" spans="1:12" ht="38.25" x14ac:dyDescent="0.2">
      <c r="A53" s="92">
        <v>8.1999999999999993</v>
      </c>
      <c r="B53" s="40" t="s">
        <v>872</v>
      </c>
      <c r="C53" s="40" t="s">
        <v>1207</v>
      </c>
      <c r="D53" s="50" t="s">
        <v>1208</v>
      </c>
      <c r="E53" s="131" t="s">
        <v>1209</v>
      </c>
      <c r="F53" s="91" t="s">
        <v>1210</v>
      </c>
      <c r="G53" s="14" t="s">
        <v>530</v>
      </c>
      <c r="H53" s="14"/>
      <c r="I53" s="14"/>
      <c r="J53" s="14"/>
      <c r="K53" s="14"/>
      <c r="L53" s="14"/>
    </row>
    <row r="54" spans="1:12" ht="89.25" x14ac:dyDescent="0.2">
      <c r="A54" s="14">
        <v>8.2100000000000009</v>
      </c>
      <c r="B54" s="40" t="s">
        <v>872</v>
      </c>
      <c r="C54" s="40" t="s">
        <v>1204</v>
      </c>
      <c r="D54" s="91" t="s">
        <v>1211</v>
      </c>
      <c r="E54" s="131" t="s">
        <v>1212</v>
      </c>
      <c r="F54" s="93" t="s">
        <v>1213</v>
      </c>
      <c r="G54" s="14" t="s">
        <v>530</v>
      </c>
      <c r="H54" s="14"/>
      <c r="I54" s="14"/>
      <c r="J54" s="14"/>
      <c r="K54" s="14"/>
      <c r="L54" s="14"/>
    </row>
    <row r="55" spans="1:12" ht="76.5" x14ac:dyDescent="0.2">
      <c r="A55" s="92">
        <v>8.2200000000000006</v>
      </c>
      <c r="B55" s="40" t="s">
        <v>872</v>
      </c>
      <c r="C55" s="40" t="s">
        <v>1204</v>
      </c>
      <c r="D55" s="50" t="s">
        <v>1214</v>
      </c>
      <c r="E55" s="131" t="s">
        <v>1215</v>
      </c>
      <c r="F55" s="93" t="s">
        <v>1216</v>
      </c>
      <c r="G55" s="14" t="s">
        <v>530</v>
      </c>
      <c r="H55" s="14"/>
      <c r="I55" s="14"/>
      <c r="J55" s="14"/>
      <c r="K55" s="14"/>
      <c r="L55" s="14"/>
    </row>
    <row r="56" spans="1:12" ht="89.25" x14ac:dyDescent="0.2">
      <c r="A56" s="14">
        <v>8.23</v>
      </c>
      <c r="B56" s="40" t="s">
        <v>872</v>
      </c>
      <c r="C56" s="40" t="s">
        <v>1204</v>
      </c>
      <c r="D56" s="50" t="s">
        <v>1217</v>
      </c>
      <c r="E56" s="131" t="s">
        <v>1217</v>
      </c>
      <c r="F56" s="91" t="s">
        <v>1218</v>
      </c>
      <c r="G56" s="14" t="s">
        <v>530</v>
      </c>
      <c r="H56" s="14"/>
      <c r="I56" s="14"/>
      <c r="J56" s="14"/>
      <c r="K56" s="14"/>
      <c r="L56" s="14"/>
    </row>
    <row r="57" spans="1:12" ht="89.25" x14ac:dyDescent="0.2">
      <c r="A57" s="92">
        <v>8.24</v>
      </c>
      <c r="B57" s="40" t="s">
        <v>872</v>
      </c>
      <c r="C57" s="40" t="s">
        <v>1192</v>
      </c>
      <c r="D57" s="50" t="s">
        <v>1219</v>
      </c>
      <c r="E57" s="131" t="s">
        <v>1220</v>
      </c>
      <c r="F57" s="91" t="s">
        <v>1221</v>
      </c>
      <c r="G57" s="14" t="s">
        <v>530</v>
      </c>
      <c r="H57" s="14"/>
      <c r="I57" s="14"/>
      <c r="J57" s="14"/>
      <c r="K57" s="14"/>
      <c r="L57" s="14"/>
    </row>
    <row r="58" spans="1:12" ht="76.5" x14ac:dyDescent="0.2">
      <c r="A58" s="14">
        <v>8.25</v>
      </c>
      <c r="B58" s="40" t="s">
        <v>872</v>
      </c>
      <c r="C58" s="40" t="s">
        <v>1204</v>
      </c>
      <c r="D58" s="50" t="s">
        <v>1222</v>
      </c>
      <c r="E58" s="131" t="s">
        <v>1223</v>
      </c>
      <c r="F58" s="91" t="s">
        <v>1224</v>
      </c>
      <c r="G58" s="14" t="s">
        <v>530</v>
      </c>
      <c r="H58" s="14"/>
      <c r="I58" s="14"/>
      <c r="J58" s="14"/>
      <c r="K58" s="14"/>
      <c r="L58" s="14"/>
    </row>
    <row r="59" spans="1:12" ht="89.25" x14ac:dyDescent="0.2">
      <c r="A59" s="92">
        <v>8.26</v>
      </c>
      <c r="B59" s="40" t="s">
        <v>872</v>
      </c>
      <c r="C59" s="40" t="s">
        <v>1204</v>
      </c>
      <c r="D59" s="50" t="s">
        <v>1225</v>
      </c>
      <c r="E59" s="131" t="s">
        <v>1226</v>
      </c>
      <c r="F59" s="91" t="s">
        <v>1227</v>
      </c>
      <c r="G59" s="14" t="s">
        <v>530</v>
      </c>
      <c r="H59" s="14"/>
      <c r="I59" s="14"/>
      <c r="J59" s="14"/>
      <c r="K59" s="14"/>
      <c r="L59" s="14"/>
    </row>
    <row r="60" spans="1:12" ht="87.75" customHeight="1" x14ac:dyDescent="0.2">
      <c r="A60" s="14">
        <v>8.27</v>
      </c>
      <c r="B60" s="40" t="s">
        <v>1228</v>
      </c>
      <c r="C60" s="40" t="s">
        <v>1204</v>
      </c>
      <c r="D60" s="91" t="s">
        <v>1229</v>
      </c>
      <c r="E60" s="130" t="s">
        <v>1230</v>
      </c>
      <c r="F60" s="91" t="s">
        <v>1231</v>
      </c>
      <c r="G60" s="14"/>
      <c r="H60" s="14"/>
      <c r="I60" s="14"/>
      <c r="J60" s="14"/>
      <c r="K60" s="14"/>
      <c r="L60" s="14"/>
    </row>
    <row r="61" spans="1:12" ht="25.5" x14ac:dyDescent="0.2">
      <c r="A61" s="92" t="s">
        <v>1232</v>
      </c>
      <c r="B61" s="40" t="s">
        <v>1228</v>
      </c>
      <c r="C61" s="40" t="s">
        <v>1204</v>
      </c>
      <c r="D61" s="91" t="s">
        <v>1229</v>
      </c>
      <c r="E61" s="130"/>
      <c r="F61" s="94" t="s">
        <v>1233</v>
      </c>
      <c r="G61" s="14" t="s">
        <v>530</v>
      </c>
      <c r="H61" s="14"/>
      <c r="I61" s="14"/>
      <c r="J61" s="14"/>
      <c r="K61" s="14"/>
      <c r="L61" s="14"/>
    </row>
    <row r="62" spans="1:12" ht="25.5" x14ac:dyDescent="0.2">
      <c r="A62" s="92" t="s">
        <v>1234</v>
      </c>
      <c r="B62" s="40" t="s">
        <v>1228</v>
      </c>
      <c r="C62" s="40" t="s">
        <v>1204</v>
      </c>
      <c r="D62" s="91" t="s">
        <v>1229</v>
      </c>
      <c r="E62" s="130"/>
      <c r="F62" s="93" t="s">
        <v>1235</v>
      </c>
      <c r="G62" s="14" t="s">
        <v>530</v>
      </c>
      <c r="H62" s="14"/>
      <c r="I62" s="14"/>
      <c r="J62" s="14"/>
      <c r="K62" s="14"/>
      <c r="L62" s="14"/>
    </row>
    <row r="63" spans="1:12" ht="25.5" x14ac:dyDescent="0.2">
      <c r="A63" s="92">
        <v>8.2799999999999994</v>
      </c>
      <c r="B63" s="40" t="s">
        <v>1228</v>
      </c>
      <c r="C63" s="40" t="s">
        <v>1204</v>
      </c>
      <c r="D63" s="91" t="s">
        <v>1236</v>
      </c>
      <c r="E63" s="130" t="s">
        <v>1237</v>
      </c>
      <c r="F63" s="91" t="s">
        <v>1238</v>
      </c>
      <c r="G63" s="14" t="s">
        <v>530</v>
      </c>
      <c r="H63" s="14"/>
      <c r="I63" s="14"/>
      <c r="J63" s="14"/>
      <c r="K63" s="14"/>
      <c r="L63" s="14"/>
    </row>
    <row r="64" spans="1:12" ht="63.75" x14ac:dyDescent="0.2">
      <c r="A64" s="92">
        <v>8.2899999999999991</v>
      </c>
      <c r="B64" s="40" t="s">
        <v>872</v>
      </c>
      <c r="C64" s="40" t="s">
        <v>1192</v>
      </c>
      <c r="D64" s="50" t="s">
        <v>1239</v>
      </c>
      <c r="E64" s="131" t="s">
        <v>167</v>
      </c>
      <c r="F64" s="91" t="s">
        <v>1240</v>
      </c>
      <c r="G64" s="14" t="s">
        <v>530</v>
      </c>
      <c r="H64" s="14"/>
      <c r="I64" s="14"/>
      <c r="J64" s="14"/>
      <c r="K64" s="14"/>
      <c r="L64" s="14"/>
    </row>
    <row r="65" spans="1:12" ht="25.5" x14ac:dyDescent="0.2">
      <c r="A65" s="92">
        <v>8.3000000000000007</v>
      </c>
      <c r="B65" s="40" t="s">
        <v>1228</v>
      </c>
      <c r="C65" s="40" t="s">
        <v>1204</v>
      </c>
      <c r="D65" s="91" t="s">
        <v>1241</v>
      </c>
      <c r="E65" s="130" t="s">
        <v>1242</v>
      </c>
      <c r="F65" s="91" t="s">
        <v>1243</v>
      </c>
      <c r="G65" s="14" t="s">
        <v>530</v>
      </c>
      <c r="H65" s="14"/>
      <c r="I65" s="14"/>
      <c r="J65" s="14"/>
      <c r="K65" s="14"/>
      <c r="L65" s="14"/>
    </row>
    <row r="66" spans="1:12" ht="38.25" x14ac:dyDescent="0.2">
      <c r="A66" s="92">
        <v>8.31</v>
      </c>
      <c r="B66" s="40" t="s">
        <v>1228</v>
      </c>
      <c r="C66" s="40" t="s">
        <v>1204</v>
      </c>
      <c r="D66" s="91" t="s">
        <v>1244</v>
      </c>
      <c r="E66" s="130" t="s">
        <v>143</v>
      </c>
      <c r="F66" s="94" t="s">
        <v>1245</v>
      </c>
      <c r="G66" s="14" t="s">
        <v>530</v>
      </c>
      <c r="H66" s="14"/>
      <c r="I66" s="14"/>
      <c r="J66" s="14"/>
      <c r="K66" s="14"/>
      <c r="L66" s="14"/>
    </row>
    <row r="67" spans="1:12" ht="38.25" x14ac:dyDescent="0.2">
      <c r="A67" s="92">
        <v>8.32</v>
      </c>
      <c r="B67" s="40" t="s">
        <v>1228</v>
      </c>
      <c r="C67" s="40" t="s">
        <v>1204</v>
      </c>
      <c r="D67" s="91" t="s">
        <v>173</v>
      </c>
      <c r="E67" s="130" t="s">
        <v>1246</v>
      </c>
      <c r="F67" s="91" t="s">
        <v>1247</v>
      </c>
      <c r="G67" s="14" t="s">
        <v>530</v>
      </c>
      <c r="H67" s="14"/>
      <c r="I67" s="14"/>
      <c r="J67" s="14"/>
      <c r="K67" s="14"/>
      <c r="L67" s="14"/>
    </row>
    <row r="68" spans="1:12" ht="56.25" customHeight="1" x14ac:dyDescent="0.2">
      <c r="A68" s="92">
        <v>8.33</v>
      </c>
      <c r="B68" s="40" t="s">
        <v>1228</v>
      </c>
      <c r="C68" s="40" t="s">
        <v>1204</v>
      </c>
      <c r="D68" s="91" t="s">
        <v>1248</v>
      </c>
      <c r="E68" s="130" t="s">
        <v>1249</v>
      </c>
      <c r="F68" s="91" t="s">
        <v>1250</v>
      </c>
      <c r="G68" s="14" t="s">
        <v>530</v>
      </c>
      <c r="H68" s="14"/>
      <c r="I68" s="14"/>
      <c r="J68" s="14"/>
      <c r="K68" s="14"/>
      <c r="L68" s="14"/>
    </row>
    <row r="69" spans="1:12" ht="38.25" x14ac:dyDescent="0.2">
      <c r="A69" s="92">
        <v>8.34</v>
      </c>
      <c r="B69" s="40" t="s">
        <v>1228</v>
      </c>
      <c r="C69" s="40" t="s">
        <v>1204</v>
      </c>
      <c r="D69" s="50" t="s">
        <v>1251</v>
      </c>
      <c r="E69" s="131" t="s">
        <v>1252</v>
      </c>
      <c r="F69" s="91" t="s">
        <v>1253</v>
      </c>
      <c r="G69" s="14" t="s">
        <v>530</v>
      </c>
      <c r="H69" s="14"/>
      <c r="I69" s="14"/>
      <c r="J69" s="14"/>
      <c r="K69" s="14"/>
      <c r="L69" s="14"/>
    </row>
    <row r="70" spans="1:12" ht="76.5" x14ac:dyDescent="0.2">
      <c r="A70" s="92">
        <v>8.35</v>
      </c>
      <c r="B70" s="40" t="s">
        <v>1228</v>
      </c>
      <c r="C70" s="40" t="s">
        <v>1204</v>
      </c>
      <c r="D70" s="91" t="s">
        <v>1254</v>
      </c>
      <c r="E70" s="130" t="s">
        <v>1255</v>
      </c>
      <c r="F70" s="91" t="s">
        <v>1256</v>
      </c>
      <c r="G70" s="14" t="s">
        <v>530</v>
      </c>
      <c r="H70" s="14"/>
      <c r="I70" s="14"/>
      <c r="J70" s="14"/>
      <c r="K70" s="14"/>
      <c r="L70" s="14"/>
    </row>
    <row r="71" spans="1:12" ht="38.25" x14ac:dyDescent="0.2">
      <c r="A71" s="92">
        <v>8.36</v>
      </c>
      <c r="B71" s="40" t="s">
        <v>1228</v>
      </c>
      <c r="C71" s="40" t="s">
        <v>1204</v>
      </c>
      <c r="D71" s="91" t="s">
        <v>1257</v>
      </c>
      <c r="E71" s="130" t="s">
        <v>1258</v>
      </c>
      <c r="F71" s="95" t="s">
        <v>1259</v>
      </c>
      <c r="G71" s="14" t="s">
        <v>530</v>
      </c>
      <c r="H71" s="14"/>
      <c r="I71" s="14"/>
      <c r="J71" s="14"/>
      <c r="K71" s="14"/>
      <c r="L71" s="14"/>
    </row>
    <row r="72" spans="1:12" ht="38.25" x14ac:dyDescent="0.2">
      <c r="A72" s="92">
        <v>8.3699999999999992</v>
      </c>
      <c r="B72" s="40" t="s">
        <v>1228</v>
      </c>
      <c r="C72" s="40" t="s">
        <v>1204</v>
      </c>
      <c r="D72" s="91" t="s">
        <v>1260</v>
      </c>
      <c r="E72" s="130" t="s">
        <v>1261</v>
      </c>
      <c r="F72" s="95" t="s">
        <v>1262</v>
      </c>
      <c r="G72" s="14" t="s">
        <v>530</v>
      </c>
      <c r="H72" s="14"/>
      <c r="I72" s="14"/>
      <c r="J72" s="14"/>
      <c r="K72" s="14"/>
      <c r="L72" s="14"/>
    </row>
    <row r="73" spans="1:12" ht="38.25" x14ac:dyDescent="0.2">
      <c r="A73" s="92">
        <v>8.3800000000000008</v>
      </c>
      <c r="B73" s="40" t="s">
        <v>1228</v>
      </c>
      <c r="C73" s="40" t="s">
        <v>1204</v>
      </c>
      <c r="D73" s="91" t="s">
        <v>1263</v>
      </c>
      <c r="E73" s="130" t="s">
        <v>1264</v>
      </c>
      <c r="F73" s="95" t="s">
        <v>1265</v>
      </c>
      <c r="G73" s="14" t="s">
        <v>530</v>
      </c>
      <c r="H73" s="14"/>
      <c r="I73" s="14"/>
      <c r="J73" s="14"/>
      <c r="K73" s="14"/>
      <c r="L73" s="14"/>
    </row>
    <row r="74" spans="1:12" ht="38.25" x14ac:dyDescent="0.2">
      <c r="A74" s="92">
        <v>8.39</v>
      </c>
      <c r="B74" s="40" t="s">
        <v>1228</v>
      </c>
      <c r="C74" s="40" t="s">
        <v>1204</v>
      </c>
      <c r="D74" s="91" t="s">
        <v>1266</v>
      </c>
      <c r="E74" s="130" t="s">
        <v>171</v>
      </c>
      <c r="F74" s="302" t="s">
        <v>1267</v>
      </c>
      <c r="G74" s="14" t="s">
        <v>530</v>
      </c>
      <c r="H74" s="14"/>
      <c r="I74" s="14"/>
      <c r="J74" s="14"/>
      <c r="K74" s="14"/>
      <c r="L74" s="14"/>
    </row>
    <row r="75" spans="1:12" x14ac:dyDescent="0.2">
      <c r="A75" s="23"/>
      <c r="B75" s="18"/>
      <c r="C75" s="18"/>
      <c r="D75" s="18"/>
      <c r="E75" s="134"/>
      <c r="F75" s="18" t="s">
        <v>1268</v>
      </c>
      <c r="G75" s="18"/>
      <c r="H75" s="18"/>
      <c r="I75" s="18"/>
      <c r="J75" s="18"/>
      <c r="K75" s="18"/>
      <c r="L75" s="18"/>
    </row>
  </sheetData>
  <pageMargins left="0.70866141732283472" right="0.70866141732283472" top="0.74803149606299213" bottom="0.74803149606299213" header="0.31496062992125984" footer="0.31496062992125984"/>
  <pageSetup paperSize="9" scale="69" orientation="portrait" r:id="rId1"/>
  <rowBreaks count="1" manualBreakCount="1">
    <brk id="6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7636-A0A7-4308-BD5F-B38361B5655F}">
  <dimension ref="A1:L30"/>
  <sheetViews>
    <sheetView zoomScaleNormal="100" zoomScaleSheetLayoutView="80" workbookViewId="0">
      <pane xSplit="7" ySplit="5" topLeftCell="H6" activePane="bottomRight" state="frozen"/>
      <selection pane="topRight" activeCell="H1" sqref="H1"/>
      <selection pane="bottomLeft" activeCell="A6" sqref="A6"/>
      <selection pane="bottomRight" activeCell="H6" sqref="H6"/>
    </sheetView>
  </sheetViews>
  <sheetFormatPr defaultRowHeight="12.75" x14ac:dyDescent="0.2"/>
  <cols>
    <col min="1" max="1" width="7.42578125" style="10" customWidth="1"/>
    <col min="2" max="2" width="12.7109375" style="11" customWidth="1"/>
    <col min="3" max="3" width="12.42578125" style="21" customWidth="1"/>
    <col min="4" max="4" width="12.42578125" style="136" customWidth="1"/>
    <col min="5" max="5" width="25.42578125" style="11" customWidth="1"/>
    <col min="6" max="6" width="73.42578125" style="11" customWidth="1"/>
    <col min="7" max="7" width="9.140625" style="11"/>
    <col min="8" max="8" width="12.28515625" style="11" customWidth="1"/>
    <col min="9" max="10" width="13" style="11" customWidth="1"/>
    <col min="11" max="11" width="12.85546875" style="11" customWidth="1"/>
    <col min="12" max="12" width="18.42578125" style="11" customWidth="1"/>
    <col min="13" max="16384" width="9.140625" style="11"/>
  </cols>
  <sheetData>
    <row r="1" spans="1:12" x14ac:dyDescent="0.2">
      <c r="A1" s="8" t="s">
        <v>482</v>
      </c>
    </row>
    <row r="2" spans="1:12" x14ac:dyDescent="0.2">
      <c r="A2" s="12" t="s">
        <v>1</v>
      </c>
    </row>
    <row r="3" spans="1:12" x14ac:dyDescent="0.2">
      <c r="A3" s="12" t="s">
        <v>2</v>
      </c>
    </row>
    <row r="4" spans="1:12" x14ac:dyDescent="0.2">
      <c r="A4" s="12"/>
    </row>
    <row r="5" spans="1:12" ht="38.25" x14ac:dyDescent="0.2">
      <c r="A5" s="223" t="s">
        <v>485</v>
      </c>
      <c r="B5" s="97" t="s">
        <v>1269</v>
      </c>
      <c r="C5" s="135" t="s">
        <v>486</v>
      </c>
      <c r="D5" s="97" t="s">
        <v>1151</v>
      </c>
      <c r="E5" s="137" t="s">
        <v>489</v>
      </c>
      <c r="F5" s="97" t="s">
        <v>672</v>
      </c>
      <c r="G5" s="97" t="s">
        <v>491</v>
      </c>
      <c r="H5" s="97" t="s">
        <v>492</v>
      </c>
      <c r="I5" s="97" t="s">
        <v>493</v>
      </c>
      <c r="J5" s="97" t="s">
        <v>494</v>
      </c>
      <c r="K5" s="97" t="s">
        <v>495</v>
      </c>
      <c r="L5" s="97" t="s">
        <v>496</v>
      </c>
    </row>
    <row r="6" spans="1:12" ht="25.5" x14ac:dyDescent="0.2">
      <c r="A6" s="98">
        <v>1</v>
      </c>
      <c r="B6" s="99"/>
      <c r="C6" s="40" t="s">
        <v>513</v>
      </c>
      <c r="D6" s="337" t="s">
        <v>2274</v>
      </c>
      <c r="E6" s="99"/>
      <c r="F6" s="100" t="s">
        <v>2275</v>
      </c>
      <c r="G6" s="101" t="s">
        <v>2276</v>
      </c>
      <c r="H6" s="99"/>
      <c r="I6" s="99"/>
      <c r="J6" s="99"/>
      <c r="K6" s="99"/>
      <c r="L6" s="99"/>
    </row>
    <row r="7" spans="1:12" x14ac:dyDescent="0.2">
      <c r="A7" s="261">
        <v>2</v>
      </c>
      <c r="B7" s="262"/>
      <c r="C7" s="263"/>
      <c r="D7" s="264"/>
      <c r="E7" s="262"/>
      <c r="F7" s="265" t="s">
        <v>2277</v>
      </c>
      <c r="G7" s="266" t="s">
        <v>2276</v>
      </c>
      <c r="H7" s="262"/>
      <c r="I7" s="262"/>
      <c r="J7" s="262"/>
      <c r="K7" s="262"/>
      <c r="L7" s="262"/>
    </row>
    <row r="8" spans="1:12" x14ac:dyDescent="0.2">
      <c r="A8" s="261">
        <v>3</v>
      </c>
      <c r="B8" s="262"/>
      <c r="C8" s="263"/>
      <c r="D8" s="264"/>
      <c r="E8" s="262"/>
      <c r="F8" s="265" t="s">
        <v>2278</v>
      </c>
      <c r="G8" s="266" t="s">
        <v>2279</v>
      </c>
      <c r="H8" s="262"/>
      <c r="I8" s="262"/>
      <c r="J8" s="262"/>
      <c r="K8" s="262"/>
      <c r="L8" s="262"/>
    </row>
    <row r="9" spans="1:12" x14ac:dyDescent="0.2">
      <c r="A9" s="261">
        <v>4</v>
      </c>
      <c r="B9" s="262"/>
      <c r="C9" s="263"/>
      <c r="D9" s="264"/>
      <c r="E9" s="262"/>
      <c r="F9" s="265" t="s">
        <v>2280</v>
      </c>
      <c r="G9" s="266" t="s">
        <v>2279</v>
      </c>
      <c r="H9" s="262"/>
      <c r="I9" s="262"/>
      <c r="J9" s="262"/>
      <c r="K9" s="262"/>
      <c r="L9" s="262"/>
    </row>
    <row r="10" spans="1:12" x14ac:dyDescent="0.2">
      <c r="A10" s="261">
        <v>5</v>
      </c>
      <c r="B10" s="262"/>
      <c r="C10" s="263"/>
      <c r="D10" s="264"/>
      <c r="E10" s="262"/>
      <c r="F10" s="265" t="s">
        <v>2281</v>
      </c>
      <c r="G10" s="266" t="s">
        <v>2279</v>
      </c>
      <c r="H10" s="262"/>
      <c r="I10" s="262"/>
      <c r="J10" s="262"/>
      <c r="K10" s="262"/>
      <c r="L10" s="262"/>
    </row>
    <row r="11" spans="1:12" x14ac:dyDescent="0.2">
      <c r="A11" s="261">
        <v>6</v>
      </c>
      <c r="B11" s="262"/>
      <c r="C11" s="263"/>
      <c r="D11" s="264"/>
      <c r="E11" s="262"/>
      <c r="F11" s="265" t="s">
        <v>2282</v>
      </c>
      <c r="G11" s="266" t="s">
        <v>2283</v>
      </c>
      <c r="H11" s="262"/>
      <c r="I11" s="262"/>
      <c r="J11" s="262"/>
      <c r="K11" s="262"/>
      <c r="L11" s="262"/>
    </row>
    <row r="12" spans="1:12" x14ac:dyDescent="0.2">
      <c r="A12" s="261">
        <v>7</v>
      </c>
      <c r="B12" s="262"/>
      <c r="C12" s="263"/>
      <c r="D12" s="264"/>
      <c r="E12" s="262"/>
      <c r="F12" s="265" t="s">
        <v>2284</v>
      </c>
      <c r="G12" s="266" t="s">
        <v>2283</v>
      </c>
      <c r="H12" s="262"/>
      <c r="I12" s="262"/>
      <c r="J12" s="262"/>
      <c r="K12" s="262"/>
      <c r="L12" s="262"/>
    </row>
    <row r="13" spans="1:12" x14ac:dyDescent="0.2">
      <c r="A13" s="261">
        <v>8</v>
      </c>
      <c r="B13" s="262"/>
      <c r="C13" s="263"/>
      <c r="D13" s="264"/>
      <c r="E13" s="262"/>
      <c r="F13" s="265" t="s">
        <v>2285</v>
      </c>
      <c r="G13" s="266"/>
      <c r="H13" s="262"/>
      <c r="I13" s="262"/>
      <c r="J13" s="262"/>
      <c r="K13" s="262"/>
      <c r="L13" s="262"/>
    </row>
    <row r="14" spans="1:12" x14ac:dyDescent="0.2">
      <c r="A14" s="267"/>
      <c r="B14" s="262"/>
      <c r="C14" s="263"/>
      <c r="D14" s="264"/>
      <c r="E14" s="262"/>
      <c r="F14" s="265" t="s">
        <v>2286</v>
      </c>
      <c r="G14" s="266" t="s">
        <v>2283</v>
      </c>
      <c r="H14" s="262"/>
      <c r="I14" s="262"/>
      <c r="J14" s="262"/>
      <c r="K14" s="262"/>
      <c r="L14" s="262"/>
    </row>
    <row r="15" spans="1:12" x14ac:dyDescent="0.2">
      <c r="A15" s="267"/>
      <c r="B15" s="262"/>
      <c r="C15" s="263"/>
      <c r="D15" s="264"/>
      <c r="E15" s="262"/>
      <c r="F15" s="265" t="s">
        <v>2287</v>
      </c>
      <c r="G15" s="266" t="s">
        <v>2283</v>
      </c>
      <c r="H15" s="262"/>
      <c r="I15" s="262"/>
      <c r="J15" s="262"/>
      <c r="K15" s="262"/>
      <c r="L15" s="262"/>
    </row>
    <row r="16" spans="1:12" x14ac:dyDescent="0.2">
      <c r="A16" s="267"/>
      <c r="B16" s="262"/>
      <c r="C16" s="263"/>
      <c r="D16" s="264"/>
      <c r="E16" s="262"/>
      <c r="F16" s="265" t="s">
        <v>2288</v>
      </c>
      <c r="G16" s="266" t="s">
        <v>2283</v>
      </c>
      <c r="H16" s="262"/>
      <c r="I16" s="262"/>
      <c r="J16" s="262"/>
      <c r="K16" s="262"/>
      <c r="L16" s="262"/>
    </row>
    <row r="17" spans="1:12" x14ac:dyDescent="0.2">
      <c r="A17" s="267"/>
      <c r="B17" s="262"/>
      <c r="C17" s="263"/>
      <c r="D17" s="264"/>
      <c r="E17" s="262"/>
      <c r="F17" s="265" t="s">
        <v>2289</v>
      </c>
      <c r="G17" s="266" t="s">
        <v>2283</v>
      </c>
      <c r="H17" s="262"/>
      <c r="I17" s="262"/>
      <c r="J17" s="262"/>
      <c r="K17" s="262"/>
      <c r="L17" s="262"/>
    </row>
    <row r="18" spans="1:12" x14ac:dyDescent="0.2">
      <c r="A18" s="267">
        <v>9</v>
      </c>
      <c r="B18" s="262"/>
      <c r="C18" s="263"/>
      <c r="D18" s="264"/>
      <c r="E18" s="262"/>
      <c r="F18" s="265" t="s">
        <v>2290</v>
      </c>
      <c r="G18" s="266"/>
      <c r="H18" s="262"/>
      <c r="I18" s="262"/>
      <c r="J18" s="262"/>
      <c r="K18" s="262"/>
      <c r="L18" s="262"/>
    </row>
    <row r="19" spans="1:12" x14ac:dyDescent="0.2">
      <c r="A19" s="267"/>
      <c r="B19" s="262"/>
      <c r="C19" s="263"/>
      <c r="D19" s="264"/>
      <c r="E19" s="262"/>
      <c r="F19" s="265" t="s">
        <v>2291</v>
      </c>
      <c r="G19" s="266" t="s">
        <v>2283</v>
      </c>
      <c r="H19" s="262"/>
      <c r="I19" s="262"/>
      <c r="J19" s="262"/>
      <c r="K19" s="262"/>
      <c r="L19" s="262"/>
    </row>
    <row r="20" spans="1:12" x14ac:dyDescent="0.2">
      <c r="A20" s="267"/>
      <c r="B20" s="262"/>
      <c r="C20" s="263"/>
      <c r="D20" s="264"/>
      <c r="E20" s="262"/>
      <c r="F20" s="265" t="s">
        <v>2292</v>
      </c>
      <c r="G20" s="266" t="s">
        <v>2283</v>
      </c>
      <c r="H20" s="262"/>
      <c r="I20" s="262"/>
      <c r="J20" s="262"/>
      <c r="K20" s="262"/>
      <c r="L20" s="262"/>
    </row>
    <row r="21" spans="1:12" ht="15" customHeight="1" x14ac:dyDescent="0.2">
      <c r="A21" s="267"/>
      <c r="B21" s="262"/>
      <c r="C21" s="263"/>
      <c r="D21" s="264"/>
      <c r="E21" s="262"/>
      <c r="F21" s="265" t="s">
        <v>2293</v>
      </c>
      <c r="G21" s="266" t="s">
        <v>2283</v>
      </c>
      <c r="H21" s="262"/>
      <c r="I21" s="262"/>
      <c r="J21" s="262"/>
      <c r="K21" s="262"/>
      <c r="L21" s="262"/>
    </row>
    <row r="22" spans="1:12" x14ac:dyDescent="0.2">
      <c r="A22" s="267"/>
      <c r="B22" s="262"/>
      <c r="C22" s="263"/>
      <c r="D22" s="264"/>
      <c r="E22" s="262"/>
      <c r="F22" s="265" t="s">
        <v>2294</v>
      </c>
      <c r="G22" s="266" t="s">
        <v>2283</v>
      </c>
      <c r="H22" s="262"/>
      <c r="I22" s="262"/>
      <c r="J22" s="262"/>
      <c r="K22" s="262"/>
      <c r="L22" s="262"/>
    </row>
    <row r="23" spans="1:12" ht="15" customHeight="1" x14ac:dyDescent="0.2">
      <c r="A23" s="267"/>
      <c r="B23" s="262"/>
      <c r="C23" s="263"/>
      <c r="D23" s="264"/>
      <c r="E23" s="262"/>
      <c r="F23" s="265" t="s">
        <v>2295</v>
      </c>
      <c r="G23" s="266" t="s">
        <v>2283</v>
      </c>
      <c r="H23" s="262"/>
      <c r="I23" s="262"/>
      <c r="J23" s="262"/>
      <c r="K23" s="262"/>
      <c r="L23" s="262"/>
    </row>
    <row r="24" spans="1:12" x14ac:dyDescent="0.2">
      <c r="A24" s="267">
        <v>10</v>
      </c>
      <c r="B24" s="262"/>
      <c r="C24" s="263"/>
      <c r="D24" s="264"/>
      <c r="E24" s="262"/>
      <c r="F24" s="265" t="s">
        <v>2296</v>
      </c>
      <c r="G24" s="266" t="s">
        <v>2297</v>
      </c>
      <c r="H24" s="262"/>
      <c r="I24" s="262"/>
      <c r="J24" s="262"/>
      <c r="K24" s="262"/>
      <c r="L24" s="262"/>
    </row>
    <row r="25" spans="1:12" ht="25.5" x14ac:dyDescent="0.2">
      <c r="A25" s="267">
        <v>11</v>
      </c>
      <c r="B25" s="262"/>
      <c r="C25" s="263"/>
      <c r="D25" s="264"/>
      <c r="E25" s="262"/>
      <c r="F25" s="265" t="s">
        <v>2298</v>
      </c>
      <c r="G25" s="266" t="s">
        <v>2283</v>
      </c>
      <c r="H25" s="262"/>
      <c r="I25" s="262"/>
      <c r="J25" s="262"/>
      <c r="K25" s="262"/>
      <c r="L25" s="262"/>
    </row>
    <row r="26" spans="1:12" ht="25.5" x14ac:dyDescent="0.2">
      <c r="A26" s="267">
        <v>12</v>
      </c>
      <c r="B26" s="262"/>
      <c r="C26" s="263"/>
      <c r="D26" s="264"/>
      <c r="E26" s="262"/>
      <c r="F26" s="265" t="s">
        <v>2299</v>
      </c>
      <c r="G26" s="266" t="s">
        <v>2283</v>
      </c>
      <c r="H26" s="262"/>
      <c r="I26" s="262"/>
      <c r="J26" s="262"/>
      <c r="K26" s="262"/>
      <c r="L26" s="262"/>
    </row>
    <row r="27" spans="1:12" ht="25.5" x14ac:dyDescent="0.2">
      <c r="A27" s="268">
        <v>13</v>
      </c>
      <c r="B27" s="269"/>
      <c r="C27" s="270"/>
      <c r="D27" s="271"/>
      <c r="E27" s="269"/>
      <c r="F27" s="272" t="s">
        <v>2300</v>
      </c>
      <c r="G27" s="273" t="s">
        <v>663</v>
      </c>
      <c r="H27" s="269"/>
      <c r="I27" s="269"/>
      <c r="J27" s="269"/>
      <c r="K27" s="269"/>
      <c r="L27" s="269"/>
    </row>
    <row r="29" spans="1:12" x14ac:dyDescent="0.2">
      <c r="F29" s="102" t="s">
        <v>2301</v>
      </c>
    </row>
    <row r="30" spans="1:12" ht="63.75" x14ac:dyDescent="0.2">
      <c r="F30" s="19" t="s">
        <v>2302</v>
      </c>
    </row>
  </sheetData>
  <printOptions horizontalCentered="1"/>
  <pageMargins left="0.31496062992125984" right="0.31496062992125984" top="0.74803149606299213" bottom="0.55118110236220474" header="0.31496062992125984" footer="0.31496062992125984"/>
  <pageSetup paperSize="9" scale="63" orientation="landscape" verticalDpi="0" r:id="rId1"/>
  <headerFooter>
    <oddFooter>&amp;LTFS - BOQ Standardisation&amp;C&amp;A&amp;RPage No.: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032AE-6F67-4DCC-B56A-DA1AC54876A8}">
  <sheetPr filterMode="1">
    <tabColor rgb="FF00B050"/>
  </sheetPr>
  <dimension ref="A1:S197"/>
  <sheetViews>
    <sheetView tabSelected="1" zoomScale="54" zoomScaleNormal="60" workbookViewId="0">
      <pane xSplit="6" ySplit="2" topLeftCell="G176" activePane="bottomRight" state="frozen"/>
      <selection pane="topRight" activeCell="G1" sqref="G1"/>
      <selection pane="bottomLeft"/>
      <selection pane="bottomRight" activeCell="A183" sqref="A183"/>
    </sheetView>
  </sheetViews>
  <sheetFormatPr defaultRowHeight="18.75" x14ac:dyDescent="0.25"/>
  <cols>
    <col min="1" max="1" width="8.85546875" style="464" customWidth="1"/>
    <col min="2" max="2" width="12.7109375" style="464" customWidth="1"/>
    <col min="3" max="3" width="14" style="464" customWidth="1"/>
    <col min="4" max="4" width="14.42578125" style="464" customWidth="1"/>
    <col min="5" max="5" width="25.42578125" style="464" customWidth="1"/>
    <col min="6" max="6" width="101" style="464" customWidth="1"/>
    <col min="7" max="7" width="14.28515625" style="901" customWidth="1"/>
    <col min="8" max="8" width="16" style="916" customWidth="1"/>
    <col min="9" max="9" width="15.85546875" style="901" customWidth="1"/>
    <col min="10" max="10" width="23.140625" style="901" customWidth="1"/>
    <col min="11" max="11" width="13.140625" style="899" customWidth="1"/>
    <col min="12" max="12" width="16.28515625" style="901" customWidth="1"/>
    <col min="13" max="13" width="25.85546875" style="901" customWidth="1"/>
    <col min="14" max="14" width="22.5703125" style="1125" customWidth="1"/>
    <col min="15" max="15" width="26.85546875" style="1125" customWidth="1"/>
    <col min="16" max="16" width="33.5703125" style="145" customWidth="1"/>
    <col min="17" max="17" width="10.85546875" style="644" customWidth="1"/>
    <col min="18" max="18" width="29" style="644" customWidth="1"/>
    <col min="19" max="19" width="55.85546875" style="145" customWidth="1"/>
    <col min="20" max="16384" width="9.140625" style="145"/>
  </cols>
  <sheetData>
    <row r="1" spans="1:18" x14ac:dyDescent="0.25">
      <c r="A1" s="547"/>
      <c r="B1" s="547"/>
      <c r="C1" s="547"/>
      <c r="D1" s="547"/>
      <c r="E1" s="898" t="s">
        <v>992</v>
      </c>
      <c r="F1" s="547"/>
      <c r="G1" s="899"/>
      <c r="H1" s="900"/>
      <c r="I1" s="899"/>
      <c r="J1" s="899"/>
    </row>
    <row r="2" spans="1:18" s="897" customFormat="1" ht="47.25" x14ac:dyDescent="0.25">
      <c r="A2" s="680" t="s">
        <v>485</v>
      </c>
      <c r="B2" s="458" t="s">
        <v>486</v>
      </c>
      <c r="C2" s="458" t="s">
        <v>487</v>
      </c>
      <c r="D2" s="458" t="s">
        <v>488</v>
      </c>
      <c r="E2" s="458" t="s">
        <v>489</v>
      </c>
      <c r="F2" s="458" t="s">
        <v>672</v>
      </c>
      <c r="G2" s="458" t="s">
        <v>491</v>
      </c>
      <c r="H2" s="902" t="s">
        <v>993</v>
      </c>
      <c r="I2" s="458" t="s">
        <v>495</v>
      </c>
      <c r="J2" s="458" t="s">
        <v>496</v>
      </c>
      <c r="K2" s="1158" t="s">
        <v>2381</v>
      </c>
      <c r="L2" s="458" t="s">
        <v>2382</v>
      </c>
      <c r="M2" s="1047" t="s">
        <v>2803</v>
      </c>
      <c r="N2" s="1197" t="s">
        <v>2804</v>
      </c>
      <c r="O2" s="1197" t="s">
        <v>2805</v>
      </c>
      <c r="Q2" s="1114"/>
      <c r="R2" s="1114"/>
    </row>
    <row r="3" spans="1:18" ht="12" hidden="1" x14ac:dyDescent="0.25">
      <c r="A3" s="143"/>
      <c r="B3" s="280"/>
      <c r="C3" s="280"/>
      <c r="D3" s="280"/>
      <c r="E3" s="280"/>
      <c r="F3" s="280" t="s">
        <v>497</v>
      </c>
      <c r="G3" s="143"/>
      <c r="H3" s="171"/>
      <c r="I3" s="143"/>
      <c r="J3" s="143"/>
      <c r="K3" s="145"/>
      <c r="L3" s="176"/>
      <c r="M3" s="176"/>
      <c r="N3" s="145"/>
      <c r="O3" s="145"/>
      <c r="Q3" s="145"/>
      <c r="R3" s="145"/>
    </row>
    <row r="4" spans="1:18" ht="12" hidden="1" x14ac:dyDescent="0.25">
      <c r="A4" s="143" t="s">
        <v>498</v>
      </c>
      <c r="B4" s="281"/>
      <c r="C4" s="281"/>
      <c r="D4" s="281"/>
      <c r="E4" s="281"/>
      <c r="F4" s="281" t="s">
        <v>499</v>
      </c>
      <c r="G4" s="143"/>
      <c r="H4" s="171"/>
      <c r="I4" s="143"/>
      <c r="J4" s="143"/>
      <c r="K4" s="145"/>
      <c r="L4" s="177"/>
      <c r="M4" s="177"/>
      <c r="N4" s="145"/>
      <c r="O4" s="145"/>
      <c r="Q4" s="145"/>
      <c r="R4" s="145"/>
    </row>
    <row r="5" spans="1:18" ht="24" hidden="1" x14ac:dyDescent="0.25">
      <c r="A5" s="143" t="s">
        <v>500</v>
      </c>
      <c r="B5" s="281"/>
      <c r="C5" s="281"/>
      <c r="D5" s="281"/>
      <c r="E5" s="281"/>
      <c r="F5" s="281" t="s">
        <v>501</v>
      </c>
      <c r="G5" s="143"/>
      <c r="H5" s="171"/>
      <c r="I5" s="143"/>
      <c r="J5" s="143"/>
      <c r="K5" s="145"/>
      <c r="L5" s="177"/>
      <c r="M5" s="177"/>
      <c r="N5" s="145"/>
      <c r="O5" s="145"/>
      <c r="Q5" s="145"/>
      <c r="R5" s="145"/>
    </row>
    <row r="6" spans="1:18" ht="24" hidden="1" x14ac:dyDescent="0.25">
      <c r="A6" s="143" t="s">
        <v>502</v>
      </c>
      <c r="B6" s="281"/>
      <c r="C6" s="281"/>
      <c r="D6" s="281"/>
      <c r="E6" s="281"/>
      <c r="F6" s="281" t="s">
        <v>503</v>
      </c>
      <c r="G6" s="143"/>
      <c r="H6" s="171"/>
      <c r="I6" s="143"/>
      <c r="J6" s="143"/>
      <c r="K6" s="145"/>
      <c r="L6" s="177"/>
      <c r="M6" s="177"/>
      <c r="N6" s="145"/>
      <c r="O6" s="145"/>
      <c r="Q6" s="145"/>
      <c r="R6" s="145"/>
    </row>
    <row r="7" spans="1:18" ht="12" hidden="1" x14ac:dyDescent="0.25">
      <c r="A7" s="143" t="s">
        <v>504</v>
      </c>
      <c r="B7" s="281"/>
      <c r="C7" s="281"/>
      <c r="D7" s="281"/>
      <c r="E7" s="281"/>
      <c r="F7" s="281" t="s">
        <v>505</v>
      </c>
      <c r="G7" s="143"/>
      <c r="H7" s="171"/>
      <c r="I7" s="143"/>
      <c r="J7" s="143"/>
      <c r="K7" s="145"/>
      <c r="L7" s="145"/>
      <c r="M7" s="145"/>
      <c r="N7" s="145"/>
      <c r="O7" s="145"/>
      <c r="Q7" s="145"/>
      <c r="R7" s="145"/>
    </row>
    <row r="8" spans="1:18" ht="12" hidden="1" x14ac:dyDescent="0.25">
      <c r="A8" s="143"/>
      <c r="B8" s="281"/>
      <c r="C8" s="281"/>
      <c r="D8" s="281"/>
      <c r="E8" s="281"/>
      <c r="F8" s="281" t="s">
        <v>506</v>
      </c>
      <c r="G8" s="143"/>
      <c r="H8" s="171"/>
      <c r="I8" s="143"/>
      <c r="J8" s="143"/>
      <c r="K8" s="145"/>
      <c r="L8" s="145"/>
      <c r="M8" s="145"/>
      <c r="N8" s="145"/>
      <c r="O8" s="145"/>
      <c r="Q8" s="145"/>
      <c r="R8" s="145"/>
    </row>
    <row r="9" spans="1:18" ht="12" hidden="1" x14ac:dyDescent="0.25">
      <c r="A9" s="143"/>
      <c r="B9" s="281"/>
      <c r="C9" s="281"/>
      <c r="D9" s="281"/>
      <c r="E9" s="281"/>
      <c r="F9" s="281" t="s">
        <v>507</v>
      </c>
      <c r="G9" s="143"/>
      <c r="H9" s="171"/>
      <c r="I9" s="143"/>
      <c r="J9" s="143"/>
      <c r="K9" s="145"/>
      <c r="L9" s="145"/>
      <c r="M9" s="145"/>
      <c r="N9" s="145"/>
      <c r="O9" s="145"/>
      <c r="Q9" s="145"/>
      <c r="R9" s="145"/>
    </row>
    <row r="10" spans="1:18" ht="12" hidden="1" x14ac:dyDescent="0.25">
      <c r="A10" s="143"/>
      <c r="B10" s="281"/>
      <c r="C10" s="281"/>
      <c r="D10" s="281"/>
      <c r="E10" s="281"/>
      <c r="F10" s="281" t="s">
        <v>508</v>
      </c>
      <c r="G10" s="143"/>
      <c r="H10" s="171"/>
      <c r="I10" s="143"/>
      <c r="J10" s="143"/>
      <c r="K10" s="145"/>
      <c r="L10" s="145"/>
      <c r="M10" s="145"/>
      <c r="N10" s="145"/>
      <c r="O10" s="145"/>
      <c r="Q10" s="145"/>
      <c r="R10" s="145"/>
    </row>
    <row r="11" spans="1:18" ht="24" hidden="1" customHeight="1" x14ac:dyDescent="0.25">
      <c r="A11" s="143"/>
      <c r="B11" s="281"/>
      <c r="C11" s="281"/>
      <c r="D11" s="281"/>
      <c r="E11" s="281"/>
      <c r="F11" s="281" t="s">
        <v>509</v>
      </c>
      <c r="G11" s="143"/>
      <c r="H11" s="171"/>
      <c r="I11" s="143"/>
      <c r="J11" s="143"/>
      <c r="K11" s="145"/>
      <c r="L11" s="145"/>
      <c r="M11" s="145"/>
      <c r="N11" s="145"/>
      <c r="O11" s="145"/>
      <c r="Q11" s="145"/>
      <c r="R11" s="145"/>
    </row>
    <row r="12" spans="1:18" ht="120" hidden="1" customHeight="1" x14ac:dyDescent="0.25">
      <c r="A12" s="143"/>
      <c r="B12" s="148"/>
      <c r="C12" s="148"/>
      <c r="D12" s="148"/>
      <c r="E12" s="148"/>
      <c r="F12" s="148" t="s">
        <v>510</v>
      </c>
      <c r="G12" s="143"/>
      <c r="H12" s="171"/>
      <c r="I12" s="143"/>
      <c r="J12" s="143"/>
      <c r="K12" s="145"/>
      <c r="L12" s="145"/>
      <c r="M12" s="145"/>
      <c r="N12" s="145"/>
      <c r="O12" s="145"/>
      <c r="Q12" s="145"/>
      <c r="R12" s="145"/>
    </row>
    <row r="13" spans="1:18" ht="120" hidden="1" x14ac:dyDescent="0.25">
      <c r="A13" s="143"/>
      <c r="B13" s="282"/>
      <c r="C13" s="282"/>
      <c r="D13" s="282"/>
      <c r="E13" s="282"/>
      <c r="F13" s="148" t="s">
        <v>994</v>
      </c>
      <c r="G13" s="143"/>
      <c r="H13" s="171"/>
      <c r="I13" s="143"/>
      <c r="J13" s="143"/>
      <c r="K13" s="145"/>
      <c r="L13" s="145"/>
      <c r="M13" s="145"/>
      <c r="N13" s="145"/>
      <c r="O13" s="145"/>
      <c r="Q13" s="145"/>
      <c r="R13" s="145"/>
    </row>
    <row r="14" spans="1:18" ht="12" hidden="1" x14ac:dyDescent="0.25">
      <c r="A14" s="149">
        <v>4</v>
      </c>
      <c r="B14" s="149"/>
      <c r="C14" s="149"/>
      <c r="D14" s="149"/>
      <c r="E14" s="149"/>
      <c r="F14" s="283" t="s">
        <v>995</v>
      </c>
      <c r="G14" s="149"/>
      <c r="H14" s="168"/>
      <c r="I14" s="149"/>
      <c r="J14" s="149"/>
      <c r="K14" s="145"/>
      <c r="L14" s="145"/>
      <c r="M14" s="145"/>
      <c r="N14" s="145"/>
      <c r="O14" s="145"/>
      <c r="Q14" s="145"/>
      <c r="R14" s="145"/>
    </row>
    <row r="15" spans="1:18" ht="36" hidden="1" x14ac:dyDescent="0.25">
      <c r="A15" s="143">
        <v>4.0999999999999996</v>
      </c>
      <c r="B15" s="151" t="s">
        <v>996</v>
      </c>
      <c r="C15" s="151" t="s">
        <v>997</v>
      </c>
      <c r="D15" s="151" t="s">
        <v>998</v>
      </c>
      <c r="E15" s="152" t="s">
        <v>999</v>
      </c>
      <c r="F15" s="148" t="s">
        <v>1000</v>
      </c>
      <c r="G15" s="143" t="s">
        <v>530</v>
      </c>
      <c r="H15" s="171"/>
      <c r="I15" s="143"/>
      <c r="J15" s="143"/>
      <c r="K15" s="145"/>
      <c r="L15" s="145"/>
      <c r="M15" s="145"/>
      <c r="N15" s="145"/>
      <c r="O15" s="145"/>
      <c r="Q15" s="145"/>
      <c r="R15" s="145"/>
    </row>
    <row r="16" spans="1:18" s="153" customFormat="1" ht="36" hidden="1" x14ac:dyDescent="0.25">
      <c r="A16" s="284">
        <v>4.2</v>
      </c>
      <c r="B16" s="285" t="s">
        <v>996</v>
      </c>
      <c r="C16" s="285" t="s">
        <v>997</v>
      </c>
      <c r="D16" s="151" t="s">
        <v>1001</v>
      </c>
      <c r="E16" s="286" t="s">
        <v>1002</v>
      </c>
      <c r="F16" s="287" t="s">
        <v>1003</v>
      </c>
      <c r="G16" s="284" t="s">
        <v>530</v>
      </c>
      <c r="H16" s="288"/>
      <c r="I16" s="284"/>
      <c r="J16" s="284"/>
    </row>
    <row r="17" spans="1:18" s="153" customFormat="1" ht="204" hidden="1" customHeight="1" x14ac:dyDescent="0.25">
      <c r="A17" s="143">
        <v>4.3</v>
      </c>
      <c r="B17" s="285" t="s">
        <v>996</v>
      </c>
      <c r="C17" s="285" t="s">
        <v>997</v>
      </c>
      <c r="D17" s="151" t="s">
        <v>1004</v>
      </c>
      <c r="E17" s="178"/>
      <c r="F17" s="179" t="s">
        <v>1005</v>
      </c>
      <c r="G17" s="879"/>
      <c r="H17" s="188"/>
      <c r="I17" s="879"/>
      <c r="J17" s="879"/>
    </row>
    <row r="18" spans="1:18" ht="157.5" customHeight="1" x14ac:dyDescent="0.25">
      <c r="A18" s="459">
        <v>4.4000000000000004</v>
      </c>
      <c r="B18" s="593" t="s">
        <v>996</v>
      </c>
      <c r="C18" s="522" t="s">
        <v>997</v>
      </c>
      <c r="D18" s="593" t="s">
        <v>1006</v>
      </c>
      <c r="E18" s="522" t="s">
        <v>1007</v>
      </c>
      <c r="F18" s="522" t="s">
        <v>2715</v>
      </c>
      <c r="G18" s="903" t="s">
        <v>530</v>
      </c>
      <c r="H18" s="904">
        <v>34.5</v>
      </c>
      <c r="I18" s="903">
        <v>1695</v>
      </c>
      <c r="J18" s="905">
        <f>I18*H18</f>
        <v>58477.5</v>
      </c>
      <c r="K18" s="906">
        <f>'MB waterproffing '!G14</f>
        <v>63.961765000000007</v>
      </c>
      <c r="L18" s="907">
        <f>I18*K18</f>
        <v>108415.19167500001</v>
      </c>
      <c r="M18" s="940">
        <f>J18-L18</f>
        <v>-49937.691675000009</v>
      </c>
      <c r="N18" s="1126"/>
      <c r="O18" s="1126"/>
    </row>
    <row r="19" spans="1:18" ht="157.5" customHeight="1" x14ac:dyDescent="0.25">
      <c r="A19" s="908" t="s">
        <v>1008</v>
      </c>
      <c r="B19" s="593" t="s">
        <v>996</v>
      </c>
      <c r="C19" s="522" t="s">
        <v>997</v>
      </c>
      <c r="D19" s="593" t="s">
        <v>1006</v>
      </c>
      <c r="E19" s="522" t="s">
        <v>1009</v>
      </c>
      <c r="F19" s="522" t="s">
        <v>2716</v>
      </c>
      <c r="G19" s="903" t="s">
        <v>530</v>
      </c>
      <c r="H19" s="904">
        <f>26.6*0.9</f>
        <v>23.94</v>
      </c>
      <c r="I19" s="903">
        <v>1695</v>
      </c>
      <c r="J19" s="905">
        <f>I19*H19</f>
        <v>40578.300000000003</v>
      </c>
      <c r="K19" s="906">
        <f>'MB waterproffing '!G47</f>
        <v>51.713099999999997</v>
      </c>
      <c r="L19" s="1049">
        <f>I19*K19</f>
        <v>87653.704499999993</v>
      </c>
      <c r="M19" s="1048">
        <f>J19-L19</f>
        <v>-47075.40449999999</v>
      </c>
      <c r="N19" s="1123"/>
      <c r="O19" s="1126"/>
    </row>
    <row r="20" spans="1:18" ht="131.25" customHeight="1" x14ac:dyDescent="0.25">
      <c r="A20" s="459">
        <v>4.5</v>
      </c>
      <c r="B20" s="593" t="s">
        <v>996</v>
      </c>
      <c r="C20" s="522" t="s">
        <v>997</v>
      </c>
      <c r="D20" s="593" t="s">
        <v>1010</v>
      </c>
      <c r="E20" s="594" t="s">
        <v>2717</v>
      </c>
      <c r="F20" s="594" t="s">
        <v>2718</v>
      </c>
      <c r="G20" s="903" t="s">
        <v>516</v>
      </c>
      <c r="H20" s="904">
        <f>145.5*0.05</f>
        <v>7.2750000000000004</v>
      </c>
      <c r="I20" s="903">
        <v>6250</v>
      </c>
      <c r="J20" s="905">
        <f>I20*H20</f>
        <v>45468.75</v>
      </c>
      <c r="K20" s="906">
        <f>'MB waterproffing '!G63</f>
        <v>8.5121514000000005</v>
      </c>
      <c r="L20" s="1049">
        <f>I20*K20</f>
        <v>53200.946250000001</v>
      </c>
      <c r="M20" s="1048">
        <f>J20-L20</f>
        <v>-7732.1962500000009</v>
      </c>
      <c r="N20" s="1123"/>
      <c r="O20" s="1126"/>
    </row>
    <row r="21" spans="1:18" ht="84" hidden="1" x14ac:dyDescent="0.25">
      <c r="A21" s="284">
        <v>4.5999999999999996</v>
      </c>
      <c r="B21" s="151" t="s">
        <v>996</v>
      </c>
      <c r="C21" s="152" t="s">
        <v>997</v>
      </c>
      <c r="D21" s="151" t="s">
        <v>1012</v>
      </c>
      <c r="E21" s="148" t="s">
        <v>1013</v>
      </c>
      <c r="F21" s="148" t="s">
        <v>1014</v>
      </c>
      <c r="G21" s="143" t="s">
        <v>516</v>
      </c>
      <c r="H21" s="171"/>
      <c r="I21" s="143"/>
      <c r="J21" s="184"/>
      <c r="K21" s="145"/>
      <c r="L21" s="145"/>
      <c r="M21" s="145"/>
      <c r="N21" s="145"/>
      <c r="O21" s="145"/>
      <c r="Q21" s="145"/>
      <c r="R21" s="145"/>
    </row>
    <row r="22" spans="1:18" ht="141.75" x14ac:dyDescent="0.25">
      <c r="A22" s="459" t="s">
        <v>1015</v>
      </c>
      <c r="B22" s="593" t="s">
        <v>996</v>
      </c>
      <c r="C22" s="522" t="s">
        <v>997</v>
      </c>
      <c r="D22" s="593" t="s">
        <v>1012</v>
      </c>
      <c r="E22" s="594" t="s">
        <v>1016</v>
      </c>
      <c r="F22" s="594" t="s">
        <v>2719</v>
      </c>
      <c r="G22" s="903" t="s">
        <v>516</v>
      </c>
      <c r="H22" s="904">
        <f>32*0.15</f>
        <v>4.8</v>
      </c>
      <c r="I22" s="903">
        <v>6250</v>
      </c>
      <c r="J22" s="909">
        <f>I22*H22</f>
        <v>30000</v>
      </c>
      <c r="K22" s="906">
        <f>'MB waterproffing '!G70</f>
        <v>4.8638714999999992</v>
      </c>
      <c r="L22" s="1049">
        <f>I22*K22</f>
        <v>30399.196874999994</v>
      </c>
      <c r="M22" s="1048">
        <f>J22-L22</f>
        <v>-399.19687499999418</v>
      </c>
      <c r="N22" s="1123"/>
      <c r="O22" s="1126"/>
    </row>
    <row r="23" spans="1:18" ht="180.75" hidden="1" customHeight="1" x14ac:dyDescent="0.25">
      <c r="A23" s="143">
        <v>4.7</v>
      </c>
      <c r="B23" s="151" t="s">
        <v>996</v>
      </c>
      <c r="C23" s="152" t="s">
        <v>997</v>
      </c>
      <c r="D23" s="151" t="s">
        <v>1017</v>
      </c>
      <c r="E23" s="152" t="s">
        <v>1018</v>
      </c>
      <c r="F23" s="152" t="s">
        <v>1019</v>
      </c>
      <c r="G23" s="143" t="s">
        <v>876</v>
      </c>
      <c r="H23" s="171"/>
      <c r="I23" s="143"/>
      <c r="J23" s="174"/>
      <c r="K23" s="145"/>
      <c r="L23" s="145"/>
      <c r="M23" s="145"/>
      <c r="N23" s="145"/>
      <c r="O23" s="145"/>
      <c r="Q23" s="145"/>
      <c r="R23" s="145"/>
    </row>
    <row r="24" spans="1:18" s="153" customFormat="1" ht="12" hidden="1" x14ac:dyDescent="0.25">
      <c r="A24" s="284" t="s">
        <v>1020</v>
      </c>
      <c r="B24" s="285"/>
      <c r="C24" s="287"/>
      <c r="D24" s="151"/>
      <c r="E24" s="287"/>
      <c r="F24" s="289" t="s">
        <v>1021</v>
      </c>
      <c r="G24" s="284" t="s">
        <v>530</v>
      </c>
      <c r="H24" s="288"/>
      <c r="I24" s="284"/>
      <c r="J24" s="284"/>
    </row>
    <row r="25" spans="1:18" s="153" customFormat="1" ht="12" hidden="1" x14ac:dyDescent="0.25">
      <c r="A25" s="284" t="s">
        <v>1022</v>
      </c>
      <c r="B25" s="285"/>
      <c r="C25" s="287"/>
      <c r="D25" s="151"/>
      <c r="E25" s="287"/>
      <c r="F25" s="289" t="s">
        <v>1023</v>
      </c>
      <c r="G25" s="284" t="s">
        <v>530</v>
      </c>
      <c r="H25" s="288"/>
      <c r="I25" s="284"/>
      <c r="J25" s="284"/>
    </row>
    <row r="26" spans="1:18" s="153" customFormat="1" ht="12" hidden="1" x14ac:dyDescent="0.25">
      <c r="A26" s="284" t="s">
        <v>1024</v>
      </c>
      <c r="B26" s="285"/>
      <c r="C26" s="287"/>
      <c r="D26" s="151"/>
      <c r="E26" s="287"/>
      <c r="F26" s="289" t="s">
        <v>1025</v>
      </c>
      <c r="G26" s="284" t="s">
        <v>530</v>
      </c>
      <c r="H26" s="288"/>
      <c r="I26" s="284"/>
      <c r="J26" s="284"/>
    </row>
    <row r="27" spans="1:18" s="153" customFormat="1" ht="24" hidden="1" customHeight="1" x14ac:dyDescent="0.25">
      <c r="A27" s="1223">
        <v>4.8</v>
      </c>
      <c r="B27" s="1226" t="s">
        <v>996</v>
      </c>
      <c r="C27" s="1226" t="s">
        <v>997</v>
      </c>
      <c r="D27" s="1226" t="s">
        <v>1026</v>
      </c>
      <c r="E27" s="1229" t="s">
        <v>1027</v>
      </c>
      <c r="F27" s="178" t="s">
        <v>1028</v>
      </c>
      <c r="G27" s="1223" t="s">
        <v>530</v>
      </c>
      <c r="H27" s="189"/>
      <c r="I27" s="1223"/>
      <c r="J27" s="1223"/>
    </row>
    <row r="28" spans="1:18" s="153" customFormat="1" ht="24" hidden="1" customHeight="1" x14ac:dyDescent="0.25">
      <c r="A28" s="1224"/>
      <c r="B28" s="1227"/>
      <c r="C28" s="1227"/>
      <c r="D28" s="1227"/>
      <c r="E28" s="1230"/>
      <c r="F28" s="181" t="s">
        <v>1029</v>
      </c>
      <c r="G28" s="1224"/>
      <c r="H28" s="190"/>
      <c r="I28" s="1224"/>
      <c r="J28" s="1224"/>
    </row>
    <row r="29" spans="1:18" s="153" customFormat="1" ht="24" hidden="1" customHeight="1" x14ac:dyDescent="0.25">
      <c r="A29" s="1224"/>
      <c r="B29" s="1227"/>
      <c r="C29" s="1227"/>
      <c r="D29" s="1227"/>
      <c r="E29" s="1230"/>
      <c r="F29" s="181" t="s">
        <v>1030</v>
      </c>
      <c r="G29" s="1224"/>
      <c r="H29" s="190"/>
      <c r="I29" s="1224"/>
      <c r="J29" s="1224"/>
    </row>
    <row r="30" spans="1:18" s="153" customFormat="1" ht="24" hidden="1" customHeight="1" x14ac:dyDescent="0.25">
      <c r="A30" s="1224"/>
      <c r="B30" s="1227"/>
      <c r="C30" s="1227"/>
      <c r="D30" s="1227"/>
      <c r="E30" s="1230"/>
      <c r="F30" s="181" t="s">
        <v>1031</v>
      </c>
      <c r="G30" s="1224"/>
      <c r="H30" s="190"/>
      <c r="I30" s="1224"/>
      <c r="J30" s="1224"/>
    </row>
    <row r="31" spans="1:18" s="153" customFormat="1" ht="24" hidden="1" customHeight="1" x14ac:dyDescent="0.25">
      <c r="A31" s="1225"/>
      <c r="B31" s="1228"/>
      <c r="C31" s="1228"/>
      <c r="D31" s="1228"/>
      <c r="E31" s="1231"/>
      <c r="F31" s="179" t="s">
        <v>1032</v>
      </c>
      <c r="G31" s="1225"/>
      <c r="H31" s="188"/>
      <c r="I31" s="1225"/>
      <c r="J31" s="1225"/>
    </row>
    <row r="32" spans="1:18" s="153" customFormat="1" ht="105.75" hidden="1" customHeight="1" x14ac:dyDescent="0.25">
      <c r="A32" s="143" t="s">
        <v>1033</v>
      </c>
      <c r="B32" s="151"/>
      <c r="C32" s="152"/>
      <c r="D32" s="151" t="s">
        <v>1034</v>
      </c>
      <c r="E32" s="287" t="s">
        <v>1035</v>
      </c>
      <c r="F32" s="287" t="s">
        <v>1036</v>
      </c>
      <c r="G32" s="284" t="s">
        <v>530</v>
      </c>
      <c r="H32" s="171"/>
      <c r="I32" s="284"/>
      <c r="J32" s="878"/>
    </row>
    <row r="33" spans="1:18" s="153" customFormat="1" ht="105.75" customHeight="1" x14ac:dyDescent="0.25">
      <c r="A33" s="459" t="s">
        <v>1037</v>
      </c>
      <c r="B33" s="593"/>
      <c r="C33" s="522"/>
      <c r="D33" s="593" t="s">
        <v>1034</v>
      </c>
      <c r="E33" s="594" t="s">
        <v>1038</v>
      </c>
      <c r="F33" s="594" t="s">
        <v>2720</v>
      </c>
      <c r="G33" s="903" t="s">
        <v>530</v>
      </c>
      <c r="H33" s="904">
        <v>34.5</v>
      </c>
      <c r="I33" s="903">
        <v>1600</v>
      </c>
      <c r="J33" s="909">
        <f>I33*H33</f>
        <v>55200</v>
      </c>
      <c r="K33" s="906">
        <f>'MB waterproffing '!G80</f>
        <v>63.331765000000004</v>
      </c>
      <c r="L33" s="1049">
        <f>I33*K33</f>
        <v>101330.82400000001</v>
      </c>
      <c r="M33" s="1048">
        <f>J33-L33</f>
        <v>-46130.824000000008</v>
      </c>
      <c r="N33" s="1127"/>
      <c r="O33" s="1126"/>
      <c r="Q33" s="1115"/>
      <c r="R33" s="1115"/>
    </row>
    <row r="34" spans="1:18" s="153" customFormat="1" ht="288" hidden="1" x14ac:dyDescent="0.25">
      <c r="A34" s="284">
        <v>4.9000000000000004</v>
      </c>
      <c r="B34" s="151" t="s">
        <v>996</v>
      </c>
      <c r="C34" s="152" t="s">
        <v>997</v>
      </c>
      <c r="D34" s="151" t="s">
        <v>1039</v>
      </c>
      <c r="E34" s="286" t="s">
        <v>1040</v>
      </c>
      <c r="F34" s="286" t="s">
        <v>1041</v>
      </c>
      <c r="G34" s="284" t="s">
        <v>530</v>
      </c>
      <c r="H34" s="288"/>
      <c r="I34" s="284"/>
      <c r="J34" s="879"/>
    </row>
    <row r="35" spans="1:18" s="153" customFormat="1" ht="17.25" hidden="1" customHeight="1" x14ac:dyDescent="0.25">
      <c r="A35" s="284" t="s">
        <v>1042</v>
      </c>
      <c r="B35" s="151" t="s">
        <v>996</v>
      </c>
      <c r="C35" s="152" t="s">
        <v>997</v>
      </c>
      <c r="D35" s="151" t="s">
        <v>1039</v>
      </c>
      <c r="E35" s="286" t="s">
        <v>1043</v>
      </c>
      <c r="F35" s="287" t="s">
        <v>1044</v>
      </c>
      <c r="G35" s="284"/>
      <c r="H35" s="288"/>
      <c r="I35" s="284"/>
      <c r="J35" s="284"/>
    </row>
    <row r="36" spans="1:18" s="153" customFormat="1" ht="12" hidden="1" x14ac:dyDescent="0.25">
      <c r="A36" s="284"/>
      <c r="B36" s="287"/>
      <c r="C36" s="285"/>
      <c r="D36" s="287"/>
      <c r="E36" s="287"/>
      <c r="F36" s="287" t="s">
        <v>1045</v>
      </c>
      <c r="G36" s="284" t="s">
        <v>530</v>
      </c>
      <c r="H36" s="288"/>
      <c r="I36" s="284"/>
      <c r="J36" s="284"/>
    </row>
    <row r="37" spans="1:18" s="153" customFormat="1" ht="24" hidden="1" x14ac:dyDescent="0.25">
      <c r="A37" s="284"/>
      <c r="B37" s="287"/>
      <c r="C37" s="287"/>
      <c r="D37" s="287"/>
      <c r="E37" s="287"/>
      <c r="F37" s="287" t="s">
        <v>1046</v>
      </c>
      <c r="G37" s="284" t="s">
        <v>530</v>
      </c>
      <c r="H37" s="288"/>
      <c r="I37" s="878"/>
      <c r="J37" s="878"/>
    </row>
    <row r="38" spans="1:18" x14ac:dyDescent="0.25">
      <c r="A38" s="459"/>
      <c r="B38" s="594"/>
      <c r="C38" s="594"/>
      <c r="D38" s="594"/>
      <c r="E38" s="594"/>
      <c r="F38" s="594"/>
      <c r="G38" s="903"/>
      <c r="H38" s="904"/>
      <c r="I38" s="910"/>
      <c r="J38" s="910"/>
      <c r="K38" s="911"/>
      <c r="L38" s="1050"/>
      <c r="M38" s="1066"/>
      <c r="N38" s="1123"/>
      <c r="O38" s="1126"/>
    </row>
    <row r="39" spans="1:18" x14ac:dyDescent="0.25">
      <c r="A39" s="459"/>
      <c r="B39" s="612"/>
      <c r="C39" s="612"/>
      <c r="D39" s="612"/>
      <c r="E39" s="612"/>
      <c r="F39" s="612" t="s">
        <v>1047</v>
      </c>
      <c r="G39" s="903"/>
      <c r="H39" s="904"/>
      <c r="I39" s="913"/>
      <c r="J39" s="913">
        <f>SUBTOTAL(9,J18:J38)</f>
        <v>229724.55</v>
      </c>
      <c r="K39" s="914"/>
      <c r="L39" s="1051">
        <f>SUBTOTAL(9,L18:L38)</f>
        <v>380999.86330000003</v>
      </c>
      <c r="M39" s="1067"/>
      <c r="N39" s="1123"/>
      <c r="O39" s="1126"/>
    </row>
    <row r="40" spans="1:18" x14ac:dyDescent="0.25">
      <c r="B40" s="980" t="s">
        <v>1050</v>
      </c>
      <c r="I40" s="917"/>
      <c r="J40" s="917"/>
      <c r="M40" s="1066"/>
      <c r="N40" s="1123"/>
      <c r="O40" s="1126"/>
    </row>
    <row r="41" spans="1:18" ht="31.5" x14ac:dyDescent="0.25">
      <c r="A41" s="462">
        <v>6.2</v>
      </c>
      <c r="B41" s="883" t="s">
        <v>872</v>
      </c>
      <c r="C41" s="883" t="s">
        <v>1050</v>
      </c>
      <c r="D41" s="883" t="s">
        <v>1051</v>
      </c>
      <c r="E41" s="918" t="s">
        <v>2384</v>
      </c>
      <c r="F41" s="883" t="s">
        <v>2384</v>
      </c>
      <c r="G41" s="462"/>
      <c r="H41" s="604"/>
      <c r="I41" s="462"/>
      <c r="J41" s="462"/>
      <c r="K41" s="462"/>
      <c r="L41" s="1052"/>
      <c r="M41" s="1068"/>
      <c r="N41" s="1123"/>
      <c r="O41" s="1126"/>
    </row>
    <row r="42" spans="1:18" ht="59.25" customHeight="1" x14ac:dyDescent="0.25">
      <c r="A42" s="462" t="s">
        <v>1059</v>
      </c>
      <c r="B42" s="883"/>
      <c r="C42" s="883"/>
      <c r="D42" s="883"/>
      <c r="E42" s="918" t="s">
        <v>1060</v>
      </c>
      <c r="F42" s="884" t="s">
        <v>2721</v>
      </c>
      <c r="G42" s="462" t="s">
        <v>876</v>
      </c>
      <c r="H42" s="604">
        <v>75.072500000000005</v>
      </c>
      <c r="I42" s="462">
        <v>1520</v>
      </c>
      <c r="J42" s="460">
        <v>114110.20000000001</v>
      </c>
      <c r="K42" s="462">
        <f>'MB masonry'!G17</f>
        <v>55.955440000000003</v>
      </c>
      <c r="L42" s="1053">
        <v>85052.268800000005</v>
      </c>
      <c r="M42" s="1048">
        <f t="shared" ref="M42:M48" si="0">J42-L42</f>
        <v>29057.931200000006</v>
      </c>
      <c r="N42" s="1123"/>
      <c r="O42" s="1126"/>
    </row>
    <row r="43" spans="1:18" ht="59.25" customHeight="1" x14ac:dyDescent="0.25">
      <c r="A43" s="462" t="s">
        <v>1062</v>
      </c>
      <c r="B43" s="883"/>
      <c r="C43" s="883"/>
      <c r="D43" s="883"/>
      <c r="E43" s="918" t="s">
        <v>1063</v>
      </c>
      <c r="F43" s="884" t="s">
        <v>2722</v>
      </c>
      <c r="G43" s="462" t="s">
        <v>876</v>
      </c>
      <c r="H43" s="604">
        <v>8.9960000000000004</v>
      </c>
      <c r="I43" s="462">
        <v>1390</v>
      </c>
      <c r="J43" s="460">
        <v>12504.44</v>
      </c>
      <c r="K43" s="462">
        <f>'MB masonry'!G22</f>
        <v>9.0305999999999997</v>
      </c>
      <c r="L43" s="1053">
        <v>12552.534</v>
      </c>
      <c r="M43" s="1048">
        <f t="shared" si="0"/>
        <v>-48.093999999999141</v>
      </c>
      <c r="N43" s="1123"/>
      <c r="O43" s="1126"/>
    </row>
    <row r="44" spans="1:18" s="153" customFormat="1" ht="47.25" x14ac:dyDescent="0.25">
      <c r="A44" s="462">
        <v>6.7</v>
      </c>
      <c r="B44" s="883" t="s">
        <v>513</v>
      </c>
      <c r="C44" s="883" t="s">
        <v>846</v>
      </c>
      <c r="D44" s="883" t="s">
        <v>1092</v>
      </c>
      <c r="E44" s="884" t="s">
        <v>1093</v>
      </c>
      <c r="F44" s="919" t="s">
        <v>2723</v>
      </c>
      <c r="G44" s="920"/>
      <c r="H44" s="604"/>
      <c r="I44" s="462"/>
      <c r="J44" s="462"/>
      <c r="K44" s="462"/>
      <c r="L44" s="1052"/>
      <c r="M44" s="1048">
        <f t="shared" si="0"/>
        <v>0</v>
      </c>
      <c r="N44" s="1127"/>
      <c r="O44" s="1126"/>
      <c r="Q44" s="1115"/>
      <c r="R44" s="1115"/>
    </row>
    <row r="45" spans="1:18" s="153" customFormat="1" ht="30.75" customHeight="1" x14ac:dyDescent="0.25">
      <c r="A45" s="462" t="s">
        <v>1098</v>
      </c>
      <c r="B45" s="883"/>
      <c r="C45" s="883"/>
      <c r="D45" s="883"/>
      <c r="E45" s="884"/>
      <c r="F45" s="919" t="s">
        <v>2724</v>
      </c>
      <c r="G45" s="920" t="s">
        <v>783</v>
      </c>
      <c r="H45" s="604">
        <v>1</v>
      </c>
      <c r="I45" s="462">
        <v>16000</v>
      </c>
      <c r="J45" s="460">
        <v>16000</v>
      </c>
      <c r="K45" s="462">
        <f>'MB masonry'!G27</f>
        <v>2</v>
      </c>
      <c r="L45" s="1054">
        <v>32000</v>
      </c>
      <c r="M45" s="1048">
        <f t="shared" si="0"/>
        <v>-16000</v>
      </c>
      <c r="N45" s="1127"/>
      <c r="O45" s="1126"/>
      <c r="Q45" s="1115"/>
      <c r="R45" s="1115"/>
    </row>
    <row r="46" spans="1:18" s="153" customFormat="1" ht="25.5" customHeight="1" x14ac:dyDescent="0.25">
      <c r="A46" s="462" t="s">
        <v>1099</v>
      </c>
      <c r="B46" s="883"/>
      <c r="C46" s="883"/>
      <c r="D46" s="883"/>
      <c r="E46" s="884"/>
      <c r="F46" s="919" t="s">
        <v>2725</v>
      </c>
      <c r="G46" s="920" t="s">
        <v>783</v>
      </c>
      <c r="H46" s="604">
        <v>5</v>
      </c>
      <c r="I46" s="462">
        <v>11000</v>
      </c>
      <c r="J46" s="460">
        <v>55000</v>
      </c>
      <c r="K46" s="462">
        <f>'MB masonry'!G32</f>
        <v>3</v>
      </c>
      <c r="L46" s="1054">
        <v>33000</v>
      </c>
      <c r="M46" s="1048">
        <f t="shared" si="0"/>
        <v>22000</v>
      </c>
      <c r="N46" s="1127"/>
      <c r="O46" s="1126"/>
      <c r="Q46" s="1115"/>
      <c r="R46" s="1115"/>
    </row>
    <row r="47" spans="1:18" ht="31.5" x14ac:dyDescent="0.25">
      <c r="A47" s="462">
        <v>7.1</v>
      </c>
      <c r="B47" s="883" t="s">
        <v>872</v>
      </c>
      <c r="C47" s="883" t="s">
        <v>1110</v>
      </c>
      <c r="D47" s="883" t="s">
        <v>1111</v>
      </c>
      <c r="E47" s="918" t="s">
        <v>1112</v>
      </c>
      <c r="F47" s="884"/>
      <c r="G47" s="462" t="s">
        <v>530</v>
      </c>
      <c r="H47" s="604"/>
      <c r="I47" s="462"/>
      <c r="J47" s="462"/>
      <c r="K47" s="462"/>
      <c r="L47" s="1052"/>
      <c r="M47" s="1048">
        <f t="shared" si="0"/>
        <v>0</v>
      </c>
      <c r="N47" s="1123"/>
      <c r="O47" s="1126"/>
    </row>
    <row r="48" spans="1:18" x14ac:dyDescent="0.25">
      <c r="A48" s="462" t="s">
        <v>1113</v>
      </c>
      <c r="B48" s="883"/>
      <c r="C48" s="883"/>
      <c r="D48" s="883"/>
      <c r="E48" s="918"/>
      <c r="F48" s="884" t="s">
        <v>1114</v>
      </c>
      <c r="G48" s="462" t="s">
        <v>876</v>
      </c>
      <c r="H48" s="604">
        <v>106.285</v>
      </c>
      <c r="I48" s="462">
        <v>850</v>
      </c>
      <c r="J48" s="460">
        <v>90342.25</v>
      </c>
      <c r="K48" s="462">
        <f>'MB masonry'!G75</f>
        <v>207.00633999999997</v>
      </c>
      <c r="L48" s="1053">
        <v>175955.38899999997</v>
      </c>
      <c r="M48" s="1048">
        <f t="shared" si="0"/>
        <v>-85613.138999999966</v>
      </c>
      <c r="N48" s="1123"/>
      <c r="O48" s="1126"/>
    </row>
    <row r="49" spans="1:18" x14ac:dyDescent="0.25">
      <c r="A49" s="592"/>
      <c r="B49" s="921"/>
      <c r="C49" s="921"/>
      <c r="D49" s="921"/>
      <c r="E49" s="921"/>
      <c r="F49" s="921"/>
      <c r="G49" s="592"/>
      <c r="H49" s="922"/>
      <c r="I49" s="592"/>
      <c r="J49" s="592"/>
      <c r="K49" s="592"/>
      <c r="L49" s="923"/>
      <c r="M49" s="1069"/>
      <c r="N49" s="1123"/>
      <c r="O49" s="1126"/>
    </row>
    <row r="50" spans="1:18" s="356" customFormat="1" x14ac:dyDescent="0.25">
      <c r="A50" s="924"/>
      <c r="B50" s="924"/>
      <c r="C50" s="924"/>
      <c r="D50" s="924"/>
      <c r="E50" s="924"/>
      <c r="F50" s="925" t="s">
        <v>496</v>
      </c>
      <c r="G50" s="924"/>
      <c r="H50" s="926"/>
      <c r="I50" s="924"/>
      <c r="J50" s="924">
        <v>441635.79</v>
      </c>
      <c r="K50" s="925"/>
      <c r="L50" s="1055">
        <v>338560.19179999997</v>
      </c>
      <c r="M50" s="1067"/>
      <c r="N50" s="1128"/>
      <c r="O50" s="1126"/>
      <c r="Q50" s="1116"/>
      <c r="R50" s="1116"/>
    </row>
    <row r="51" spans="1:18" x14ac:dyDescent="0.25">
      <c r="B51" s="980" t="s">
        <v>2707</v>
      </c>
      <c r="M51" s="1066"/>
      <c r="N51" s="1123"/>
      <c r="O51" s="1126"/>
    </row>
    <row r="52" spans="1:18" ht="47.25" x14ac:dyDescent="0.25">
      <c r="A52" s="910" t="s">
        <v>1345</v>
      </c>
      <c r="B52" s="927" t="s">
        <v>872</v>
      </c>
      <c r="C52" s="927" t="s">
        <v>1342</v>
      </c>
      <c r="D52" s="928" t="s">
        <v>1346</v>
      </c>
      <c r="E52" s="928" t="s">
        <v>1347</v>
      </c>
      <c r="F52" s="928" t="s">
        <v>2726</v>
      </c>
      <c r="G52" s="910" t="s">
        <v>766</v>
      </c>
      <c r="H52" s="929">
        <v>12.24</v>
      </c>
      <c r="I52" s="910">
        <v>400</v>
      </c>
      <c r="J52" s="930">
        <v>4896</v>
      </c>
      <c r="K52" s="931">
        <f>'MB G floor'!G8</f>
        <v>17.600000000000001</v>
      </c>
      <c r="L52" s="1049">
        <v>7040.0000000000009</v>
      </c>
      <c r="M52" s="1048">
        <f t="shared" ref="M52:M63" si="1">J52-L52</f>
        <v>-2144.0000000000009</v>
      </c>
      <c r="N52" s="1123"/>
      <c r="O52" s="1126"/>
    </row>
    <row r="53" spans="1:18" ht="78.75" x14ac:dyDescent="0.25">
      <c r="A53" s="910">
        <v>9.3699999999999992</v>
      </c>
      <c r="B53" s="927" t="s">
        <v>872</v>
      </c>
      <c r="C53" s="927" t="s">
        <v>1271</v>
      </c>
      <c r="D53" s="928" t="s">
        <v>209</v>
      </c>
      <c r="E53" s="928" t="s">
        <v>209</v>
      </c>
      <c r="F53" s="932" t="s">
        <v>2727</v>
      </c>
      <c r="G53" s="910"/>
      <c r="H53" s="929"/>
      <c r="I53" s="910"/>
      <c r="J53" s="910"/>
      <c r="K53" s="931">
        <v>0</v>
      </c>
      <c r="L53" s="1050"/>
      <c r="M53" s="1048">
        <f t="shared" si="1"/>
        <v>0</v>
      </c>
      <c r="N53" s="1123"/>
      <c r="O53" s="1126"/>
    </row>
    <row r="54" spans="1:18" x14ac:dyDescent="0.25">
      <c r="A54" s="910" t="s">
        <v>1377</v>
      </c>
      <c r="B54" s="927"/>
      <c r="C54" s="927"/>
      <c r="D54" s="928"/>
      <c r="E54" s="928" t="s">
        <v>1378</v>
      </c>
      <c r="F54" s="933" t="s">
        <v>1378</v>
      </c>
      <c r="G54" s="910"/>
      <c r="H54" s="929"/>
      <c r="I54" s="903"/>
      <c r="J54" s="903"/>
      <c r="K54" s="931">
        <v>0</v>
      </c>
      <c r="L54" s="1050"/>
      <c r="M54" s="1048">
        <f t="shared" si="1"/>
        <v>0</v>
      </c>
      <c r="N54" s="1123"/>
      <c r="O54" s="1126"/>
    </row>
    <row r="55" spans="1:18" ht="31.5" x14ac:dyDescent="0.25">
      <c r="A55" s="934" t="s">
        <v>1381</v>
      </c>
      <c r="B55" s="935"/>
      <c r="C55" s="935"/>
      <c r="D55" s="936"/>
      <c r="E55" s="936" t="s">
        <v>1382</v>
      </c>
      <c r="F55" s="936" t="s">
        <v>2728</v>
      </c>
      <c r="G55" s="937" t="s">
        <v>530</v>
      </c>
      <c r="H55" s="938">
        <v>71</v>
      </c>
      <c r="I55" s="937">
        <v>2671</v>
      </c>
      <c r="J55" s="939">
        <v>189641</v>
      </c>
      <c r="K55" s="940">
        <f>'MB G floor'!G17</f>
        <v>72.429748000000004</v>
      </c>
      <c r="L55" s="1049">
        <v>193459.85690800002</v>
      </c>
      <c r="M55" s="1048">
        <f t="shared" si="1"/>
        <v>-3818.8569080000161</v>
      </c>
      <c r="N55" s="1123"/>
      <c r="O55" s="1126"/>
    </row>
    <row r="56" spans="1:18" ht="31.5" x14ac:dyDescent="0.25">
      <c r="A56" s="910" t="s">
        <v>1383</v>
      </c>
      <c r="B56" s="927"/>
      <c r="C56" s="927"/>
      <c r="D56" s="928"/>
      <c r="E56" s="928" t="s">
        <v>1384</v>
      </c>
      <c r="F56" s="928" t="s">
        <v>2729</v>
      </c>
      <c r="G56" s="910" t="s">
        <v>530</v>
      </c>
      <c r="H56" s="929">
        <v>69</v>
      </c>
      <c r="I56" s="910">
        <v>3163</v>
      </c>
      <c r="J56" s="930">
        <v>218247</v>
      </c>
      <c r="K56" s="931">
        <f>'MB G floor'!G25</f>
        <v>62.042953000000011</v>
      </c>
      <c r="L56" s="1049">
        <v>196241.86033900004</v>
      </c>
      <c r="M56" s="1048">
        <f t="shared" si="1"/>
        <v>22005.139660999965</v>
      </c>
      <c r="N56" s="1123"/>
      <c r="O56" s="1126"/>
    </row>
    <row r="57" spans="1:18" ht="94.5" x14ac:dyDescent="0.25">
      <c r="A57" s="910">
        <v>9.39</v>
      </c>
      <c r="B57" s="927" t="s">
        <v>872</v>
      </c>
      <c r="C57" s="927" t="s">
        <v>1334</v>
      </c>
      <c r="D57" s="941" t="s">
        <v>1394</v>
      </c>
      <c r="E57" s="941" t="s">
        <v>1394</v>
      </c>
      <c r="F57" s="942" t="s">
        <v>2730</v>
      </c>
      <c r="G57" s="910"/>
      <c r="H57" s="929"/>
      <c r="I57" s="910"/>
      <c r="J57" s="910"/>
      <c r="K57" s="931">
        <v>0</v>
      </c>
      <c r="L57" s="1050"/>
      <c r="M57" s="1048">
        <f t="shared" si="1"/>
        <v>0</v>
      </c>
      <c r="N57" s="1123"/>
      <c r="O57" s="1126"/>
    </row>
    <row r="58" spans="1:18" x14ac:dyDescent="0.25">
      <c r="A58" s="903" t="s">
        <v>1406</v>
      </c>
      <c r="B58" s="927"/>
      <c r="C58" s="927"/>
      <c r="D58" s="928"/>
      <c r="E58" s="928" t="s">
        <v>1407</v>
      </c>
      <c r="F58" s="933" t="s">
        <v>1408</v>
      </c>
      <c r="G58" s="910"/>
      <c r="H58" s="929"/>
      <c r="I58" s="910"/>
      <c r="J58" s="910"/>
      <c r="K58" s="931">
        <v>0</v>
      </c>
      <c r="L58" s="1050"/>
      <c r="M58" s="1048">
        <f t="shared" si="1"/>
        <v>0</v>
      </c>
      <c r="N58" s="1123"/>
      <c r="O58" s="1126"/>
    </row>
    <row r="59" spans="1:18" ht="31.5" x14ac:dyDescent="0.25">
      <c r="A59" s="910" t="s">
        <v>1417</v>
      </c>
      <c r="B59" s="927"/>
      <c r="C59" s="927"/>
      <c r="D59" s="928"/>
      <c r="E59" s="928" t="s">
        <v>1384</v>
      </c>
      <c r="F59" s="928" t="s">
        <v>2731</v>
      </c>
      <c r="G59" s="910" t="s">
        <v>766</v>
      </c>
      <c r="H59" s="929">
        <v>51</v>
      </c>
      <c r="I59" s="910">
        <v>2742</v>
      </c>
      <c r="J59" s="930">
        <v>139842</v>
      </c>
      <c r="K59" s="931">
        <f>'MB G floor'!G32</f>
        <v>22.388000000000002</v>
      </c>
      <c r="L59" s="1049">
        <v>61387.896000000008</v>
      </c>
      <c r="M59" s="1048">
        <f t="shared" si="1"/>
        <v>78454.103999999992</v>
      </c>
      <c r="N59" s="1123"/>
      <c r="O59" s="1126"/>
    </row>
    <row r="60" spans="1:18" ht="63" x14ac:dyDescent="0.25">
      <c r="A60" s="910" t="s">
        <v>1434</v>
      </c>
      <c r="B60" s="927" t="s">
        <v>872</v>
      </c>
      <c r="C60" s="927" t="s">
        <v>1430</v>
      </c>
      <c r="D60" s="941" t="s">
        <v>1431</v>
      </c>
      <c r="E60" s="941" t="s">
        <v>1435</v>
      </c>
      <c r="F60" s="933" t="s">
        <v>2732</v>
      </c>
      <c r="G60" s="910" t="s">
        <v>766</v>
      </c>
      <c r="H60" s="929">
        <v>15.1</v>
      </c>
      <c r="I60" s="910">
        <v>835</v>
      </c>
      <c r="J60" s="930">
        <v>12608.5</v>
      </c>
      <c r="K60" s="931">
        <f>'MB G floor'!G40</f>
        <v>11.275799999999998</v>
      </c>
      <c r="L60" s="1049">
        <v>9415.2929999999978</v>
      </c>
      <c r="M60" s="1048">
        <f t="shared" si="1"/>
        <v>3193.2070000000022</v>
      </c>
      <c r="N60" s="1123"/>
      <c r="O60" s="1126"/>
    </row>
    <row r="61" spans="1:18" s="1170" customFormat="1" ht="110.25" x14ac:dyDescent="0.25">
      <c r="A61" s="1172" t="s">
        <v>1455</v>
      </c>
      <c r="B61" s="1173" t="s">
        <v>872</v>
      </c>
      <c r="C61" s="1173" t="s">
        <v>1271</v>
      </c>
      <c r="D61" s="1122" t="s">
        <v>1453</v>
      </c>
      <c r="E61" s="1122" t="s">
        <v>1456</v>
      </c>
      <c r="F61" s="1122" t="s">
        <v>2733</v>
      </c>
      <c r="G61" s="1172" t="s">
        <v>530</v>
      </c>
      <c r="H61" s="1174">
        <v>71</v>
      </c>
      <c r="I61" s="1172">
        <v>5539</v>
      </c>
      <c r="J61" s="1175">
        <v>393269</v>
      </c>
      <c r="K61" s="1176">
        <f>'MB G floor'!G49</f>
        <v>72.429748000000004</v>
      </c>
      <c r="L61" s="1166">
        <v>401188.37417200004</v>
      </c>
      <c r="M61" s="1167">
        <f t="shared" si="1"/>
        <v>-7919.3741720000398</v>
      </c>
      <c r="N61" s="1168">
        <v>800</v>
      </c>
      <c r="O61" s="1169">
        <f>K61*N61</f>
        <v>57943.7984</v>
      </c>
      <c r="Q61" s="1171"/>
      <c r="R61" s="1171"/>
    </row>
    <row r="62" spans="1:18" ht="63" x14ac:dyDescent="0.25">
      <c r="A62" s="910" t="s">
        <v>1477</v>
      </c>
      <c r="B62" s="927" t="s">
        <v>1228</v>
      </c>
      <c r="C62" s="927" t="s">
        <v>1334</v>
      </c>
      <c r="D62" s="943" t="s">
        <v>1478</v>
      </c>
      <c r="E62" s="943" t="s">
        <v>1479</v>
      </c>
      <c r="F62" s="944" t="s">
        <v>2734</v>
      </c>
      <c r="G62" s="945" t="s">
        <v>641</v>
      </c>
      <c r="H62" s="929">
        <v>51</v>
      </c>
      <c r="I62" s="910">
        <v>810</v>
      </c>
      <c r="J62" s="930">
        <v>41310</v>
      </c>
      <c r="K62" s="931">
        <f>'MB G floor'!G72</f>
        <v>75.760999999999996</v>
      </c>
      <c r="L62" s="1049">
        <v>61366.409999999996</v>
      </c>
      <c r="M62" s="1048">
        <f t="shared" si="1"/>
        <v>-20056.409999999996</v>
      </c>
      <c r="N62" s="1123"/>
      <c r="O62" s="1126"/>
    </row>
    <row r="63" spans="1:18" ht="94.5" x14ac:dyDescent="0.25">
      <c r="A63" s="910">
        <v>9.76</v>
      </c>
      <c r="B63" s="927" t="s">
        <v>872</v>
      </c>
      <c r="C63" s="927" t="s">
        <v>1271</v>
      </c>
      <c r="D63" s="927" t="s">
        <v>1537</v>
      </c>
      <c r="E63" s="946" t="s">
        <v>1538</v>
      </c>
      <c r="F63" s="947" t="s">
        <v>2735</v>
      </c>
      <c r="G63" s="910" t="s">
        <v>530</v>
      </c>
      <c r="H63" s="929">
        <v>122</v>
      </c>
      <c r="I63" s="910">
        <v>807</v>
      </c>
      <c r="J63" s="930">
        <v>98454</v>
      </c>
      <c r="K63" s="931">
        <f>'MB G floor'!G81</f>
        <v>159.773368</v>
      </c>
      <c r="L63" s="1049">
        <v>128937.107976</v>
      </c>
      <c r="M63" s="1048">
        <f t="shared" si="1"/>
        <v>-30483.107975999999</v>
      </c>
      <c r="N63" s="1123"/>
      <c r="O63" s="1126"/>
    </row>
    <row r="64" spans="1:18" x14ac:dyDescent="0.25">
      <c r="A64" s="910"/>
      <c r="B64" s="927"/>
      <c r="C64" s="927"/>
      <c r="D64" s="941"/>
      <c r="E64" s="941"/>
      <c r="F64" s="933"/>
      <c r="G64" s="910"/>
      <c r="H64" s="929"/>
      <c r="I64" s="910"/>
      <c r="J64" s="910"/>
      <c r="K64" s="912"/>
      <c r="L64" s="1050"/>
      <c r="M64" s="1066"/>
      <c r="N64" s="1123"/>
      <c r="O64" s="1126"/>
    </row>
    <row r="65" spans="1:15" x14ac:dyDescent="0.25">
      <c r="A65" s="910"/>
      <c r="B65" s="933"/>
      <c r="C65" s="933"/>
      <c r="D65" s="933"/>
      <c r="E65" s="933"/>
      <c r="F65" s="933" t="s">
        <v>1539</v>
      </c>
      <c r="G65" s="910"/>
      <c r="H65" s="929"/>
      <c r="I65" s="910"/>
      <c r="J65" s="910">
        <v>1149819.5</v>
      </c>
      <c r="K65" s="912"/>
      <c r="L65" s="1056">
        <v>1059036.7983950002</v>
      </c>
      <c r="M65" s="1070"/>
      <c r="N65" s="1123"/>
      <c r="O65" s="1126"/>
    </row>
    <row r="66" spans="1:15" x14ac:dyDescent="0.25">
      <c r="M66" s="1066"/>
      <c r="N66" s="1123"/>
      <c r="O66" s="1126"/>
    </row>
    <row r="67" spans="1:15" x14ac:dyDescent="0.25">
      <c r="B67" s="980" t="s">
        <v>2708</v>
      </c>
      <c r="C67" s="980"/>
      <c r="M67" s="1066"/>
      <c r="N67" s="1123"/>
      <c r="O67" s="1126"/>
    </row>
    <row r="68" spans="1:15" x14ac:dyDescent="0.25">
      <c r="M68" s="1066"/>
      <c r="N68" s="1123"/>
      <c r="O68" s="1126"/>
    </row>
    <row r="69" spans="1:15" ht="101.25" customHeight="1" x14ac:dyDescent="0.25">
      <c r="A69" s="459">
        <v>10.4</v>
      </c>
      <c r="B69" s="593" t="s">
        <v>1228</v>
      </c>
      <c r="C69" s="593" t="s">
        <v>1545</v>
      </c>
      <c r="D69" s="522" t="s">
        <v>1552</v>
      </c>
      <c r="E69" s="522" t="s">
        <v>1553</v>
      </c>
      <c r="F69" s="594" t="s">
        <v>2620</v>
      </c>
      <c r="G69" s="459"/>
      <c r="H69" s="459"/>
      <c r="I69" s="459"/>
      <c r="J69" s="462"/>
      <c r="K69" s="549"/>
      <c r="L69" s="1131"/>
      <c r="M69" s="1068"/>
      <c r="N69" s="1123"/>
      <c r="O69" s="1126"/>
    </row>
    <row r="70" spans="1:15" ht="51" customHeight="1" x14ac:dyDescent="0.25">
      <c r="A70" s="459" t="s">
        <v>1558</v>
      </c>
      <c r="B70" s="593"/>
      <c r="C70" s="593"/>
      <c r="D70" s="522"/>
      <c r="E70" s="522" t="s">
        <v>1559</v>
      </c>
      <c r="F70" s="595" t="s">
        <v>2621</v>
      </c>
      <c r="G70" s="459" t="s">
        <v>530</v>
      </c>
      <c r="H70" s="596">
        <v>73.320000000000007</v>
      </c>
      <c r="I70" s="464">
        <v>2318.1075000000001</v>
      </c>
      <c r="J70" s="460">
        <v>169963.64190000002</v>
      </c>
      <c r="K70" s="548">
        <f>'MB H wall'!G32</f>
        <v>80.94874999999999</v>
      </c>
      <c r="L70" s="1132">
        <v>187647.90449062499</v>
      </c>
      <c r="M70" s="1048">
        <f>J70-L70</f>
        <v>-17684.262590624974</v>
      </c>
      <c r="N70" s="1123"/>
      <c r="O70" s="1126"/>
    </row>
    <row r="71" spans="1:15" ht="54" customHeight="1" x14ac:dyDescent="0.25">
      <c r="A71" s="459" t="s">
        <v>1560</v>
      </c>
      <c r="B71" s="593"/>
      <c r="C71" s="593"/>
      <c r="D71" s="522"/>
      <c r="E71" s="522" t="s">
        <v>1559</v>
      </c>
      <c r="F71" s="595" t="s">
        <v>2622</v>
      </c>
      <c r="G71" s="459" t="s">
        <v>530</v>
      </c>
      <c r="H71" s="596">
        <v>4.0500000000000007</v>
      </c>
      <c r="I71" s="464">
        <v>2318.1075000000001</v>
      </c>
      <c r="J71" s="460">
        <v>9388.3353750000024</v>
      </c>
      <c r="K71" s="597">
        <f>'MB H wall'!G38</f>
        <v>6.75</v>
      </c>
      <c r="L71" s="1132">
        <v>15647.225625000001</v>
      </c>
      <c r="M71" s="1048">
        <f>J71-L71</f>
        <v>-6258.8902499999986</v>
      </c>
      <c r="N71" s="1123"/>
      <c r="O71" s="1126"/>
    </row>
    <row r="72" spans="1:15" ht="63" x14ac:dyDescent="0.25">
      <c r="A72" s="459" t="s">
        <v>1562</v>
      </c>
      <c r="B72" s="593"/>
      <c r="C72" s="593"/>
      <c r="D72" s="522"/>
      <c r="E72" s="522" t="s">
        <v>1559</v>
      </c>
      <c r="F72" s="595" t="s">
        <v>2623</v>
      </c>
      <c r="G72" s="459" t="s">
        <v>530</v>
      </c>
      <c r="H72" s="596">
        <v>21.137499999999999</v>
      </c>
      <c r="I72" s="549">
        <v>2318.1075000000001</v>
      </c>
      <c r="J72" s="598">
        <v>48998.997281249998</v>
      </c>
      <c r="K72" s="548">
        <f>'MB H wall'!G49</f>
        <v>19.195</v>
      </c>
      <c r="L72" s="1132">
        <v>44496.073462500004</v>
      </c>
      <c r="M72" s="1048">
        <f t="shared" ref="M72:M107" si="2">J72-L72</f>
        <v>4502.9238187499941</v>
      </c>
      <c r="N72" s="1123"/>
      <c r="O72" s="1126"/>
    </row>
    <row r="73" spans="1:15" ht="94.5" x14ac:dyDescent="0.25">
      <c r="A73" s="459" t="s">
        <v>1589</v>
      </c>
      <c r="B73" s="593" t="s">
        <v>1228</v>
      </c>
      <c r="C73" s="593" t="s">
        <v>1545</v>
      </c>
      <c r="D73" s="522" t="s">
        <v>279</v>
      </c>
      <c r="E73" s="522" t="s">
        <v>1590</v>
      </c>
      <c r="F73" s="599" t="s">
        <v>1591</v>
      </c>
      <c r="G73" s="459" t="s">
        <v>530</v>
      </c>
      <c r="H73" s="459">
        <v>31.339999999999996</v>
      </c>
      <c r="I73" s="600">
        <v>5033</v>
      </c>
      <c r="J73" s="601">
        <v>157734.21999999997</v>
      </c>
      <c r="K73" s="597" t="s">
        <v>2384</v>
      </c>
      <c r="L73" s="1133"/>
      <c r="M73" s="1048">
        <f>J73-L73</f>
        <v>157734.21999999997</v>
      </c>
      <c r="N73" s="1123"/>
      <c r="O73" s="1126"/>
    </row>
    <row r="74" spans="1:15" ht="94.5" x14ac:dyDescent="0.25">
      <c r="A74" s="459" t="s">
        <v>1592</v>
      </c>
      <c r="B74" s="593" t="s">
        <v>1228</v>
      </c>
      <c r="C74" s="593" t="s">
        <v>1545</v>
      </c>
      <c r="D74" s="522" t="s">
        <v>279</v>
      </c>
      <c r="E74" s="522" t="s">
        <v>1590</v>
      </c>
      <c r="F74" s="599" t="s">
        <v>1593</v>
      </c>
      <c r="G74" s="459" t="s">
        <v>530</v>
      </c>
      <c r="H74" s="459">
        <v>37.89</v>
      </c>
      <c r="I74" s="549">
        <v>5033</v>
      </c>
      <c r="J74" s="460">
        <v>190700.37</v>
      </c>
      <c r="K74" s="548">
        <f>'MB H wall'!G58</f>
        <v>27.411000000000001</v>
      </c>
      <c r="L74" s="1059">
        <v>137959.56299999999</v>
      </c>
      <c r="M74" s="1048">
        <f t="shared" si="2"/>
        <v>52740.807000000001</v>
      </c>
      <c r="N74" s="1123"/>
      <c r="O74" s="1126"/>
    </row>
    <row r="75" spans="1:15" ht="47.25" x14ac:dyDescent="0.25">
      <c r="A75" s="459" t="s">
        <v>1605</v>
      </c>
      <c r="B75" s="593" t="s">
        <v>1228</v>
      </c>
      <c r="C75" s="593" t="s">
        <v>1545</v>
      </c>
      <c r="D75" s="591" t="s">
        <v>1603</v>
      </c>
      <c r="E75" s="591" t="s">
        <v>1604</v>
      </c>
      <c r="F75" s="602" t="s">
        <v>2625</v>
      </c>
      <c r="G75" s="459" t="s">
        <v>530</v>
      </c>
      <c r="H75" s="596">
        <v>15.11375</v>
      </c>
      <c r="I75" s="549">
        <v>5730</v>
      </c>
      <c r="J75" s="460">
        <v>86601.787499999991</v>
      </c>
      <c r="K75" s="548">
        <f>'MB H wall'!G63</f>
        <v>13.92</v>
      </c>
      <c r="L75" s="1059">
        <v>79761.600000000006</v>
      </c>
      <c r="M75" s="1048">
        <f t="shared" si="2"/>
        <v>6840.1874999999854</v>
      </c>
      <c r="N75" s="1123"/>
      <c r="O75" s="1126"/>
    </row>
    <row r="76" spans="1:15" ht="47.25" x14ac:dyDescent="0.25">
      <c r="A76" s="459" t="s">
        <v>1606</v>
      </c>
      <c r="B76" s="593" t="s">
        <v>1228</v>
      </c>
      <c r="C76" s="593" t="s">
        <v>1545</v>
      </c>
      <c r="D76" s="591" t="s">
        <v>1603</v>
      </c>
      <c r="E76" s="591" t="s">
        <v>1604</v>
      </c>
      <c r="F76" s="602" t="s">
        <v>2626</v>
      </c>
      <c r="G76" s="459" t="s">
        <v>530</v>
      </c>
      <c r="H76" s="596">
        <v>8.7937499999999993</v>
      </c>
      <c r="I76" s="549">
        <v>5730</v>
      </c>
      <c r="J76" s="460">
        <v>50388.187499999993</v>
      </c>
      <c r="K76" s="548">
        <f>'MB H wall'!G68</f>
        <v>10.076000000000001</v>
      </c>
      <c r="L76" s="1059">
        <v>57735.48</v>
      </c>
      <c r="M76" s="1048">
        <f t="shared" si="2"/>
        <v>-7347.2925000000105</v>
      </c>
      <c r="N76" s="1123"/>
      <c r="O76" s="1126"/>
    </row>
    <row r="77" spans="1:15" ht="47.25" x14ac:dyDescent="0.25">
      <c r="A77" s="459" t="s">
        <v>1607</v>
      </c>
      <c r="B77" s="593" t="s">
        <v>1228</v>
      </c>
      <c r="C77" s="593" t="s">
        <v>1545</v>
      </c>
      <c r="D77" s="591" t="s">
        <v>1603</v>
      </c>
      <c r="E77" s="591" t="s">
        <v>1604</v>
      </c>
      <c r="F77" s="602" t="s">
        <v>2627</v>
      </c>
      <c r="G77" s="459" t="s">
        <v>530</v>
      </c>
      <c r="H77" s="596">
        <v>9.0299999999999994</v>
      </c>
      <c r="I77" s="549">
        <v>5730</v>
      </c>
      <c r="J77" s="460">
        <v>51741.899999999994</v>
      </c>
      <c r="K77" s="548">
        <f>'MB H wall'!G73</f>
        <v>8.5039999999999996</v>
      </c>
      <c r="L77" s="1059">
        <v>48727.92</v>
      </c>
      <c r="M77" s="1048">
        <f t="shared" si="2"/>
        <v>3013.9799999999959</v>
      </c>
      <c r="N77" s="1123"/>
      <c r="O77" s="1126"/>
    </row>
    <row r="78" spans="1:15" ht="47.25" x14ac:dyDescent="0.25">
      <c r="A78" s="459" t="s">
        <v>1608</v>
      </c>
      <c r="B78" s="593" t="s">
        <v>1228</v>
      </c>
      <c r="C78" s="593" t="s">
        <v>1545</v>
      </c>
      <c r="D78" s="591" t="s">
        <v>1603</v>
      </c>
      <c r="E78" s="591" t="s">
        <v>1604</v>
      </c>
      <c r="F78" s="602" t="s">
        <v>2628</v>
      </c>
      <c r="G78" s="459" t="s">
        <v>530</v>
      </c>
      <c r="H78" s="596">
        <v>23.211399999999998</v>
      </c>
      <c r="I78" s="549">
        <v>5730</v>
      </c>
      <c r="J78" s="460">
        <v>133001.32199999999</v>
      </c>
      <c r="K78" s="548">
        <f>'MB H wall'!G80</f>
        <v>23.177</v>
      </c>
      <c r="L78" s="1059">
        <v>132804.21</v>
      </c>
      <c r="M78" s="1048">
        <f t="shared" si="2"/>
        <v>197.11199999999371</v>
      </c>
      <c r="N78" s="1123"/>
      <c r="O78" s="1126"/>
    </row>
    <row r="79" spans="1:15" ht="47.25" x14ac:dyDescent="0.25">
      <c r="A79" s="459" t="s">
        <v>1609</v>
      </c>
      <c r="B79" s="593" t="s">
        <v>1228</v>
      </c>
      <c r="C79" s="593" t="s">
        <v>1545</v>
      </c>
      <c r="D79" s="591" t="s">
        <v>1603</v>
      </c>
      <c r="E79" s="591" t="s">
        <v>1604</v>
      </c>
      <c r="F79" s="602" t="s">
        <v>2629</v>
      </c>
      <c r="G79" s="459" t="s">
        <v>530</v>
      </c>
      <c r="H79" s="596">
        <v>19.349999999999998</v>
      </c>
      <c r="I79" s="549">
        <v>5730</v>
      </c>
      <c r="J79" s="460">
        <v>110875.49999999999</v>
      </c>
      <c r="K79" s="548">
        <f>'MB H wall'!G86</f>
        <v>18.899999999999999</v>
      </c>
      <c r="L79" s="1059">
        <v>108296.99999999999</v>
      </c>
      <c r="M79" s="1048">
        <f t="shared" si="2"/>
        <v>2578.5</v>
      </c>
      <c r="N79" s="1123"/>
      <c r="O79" s="1126"/>
    </row>
    <row r="80" spans="1:15" ht="47.25" x14ac:dyDescent="0.25">
      <c r="A80" s="459" t="s">
        <v>1610</v>
      </c>
      <c r="B80" s="593" t="s">
        <v>1228</v>
      </c>
      <c r="C80" s="593" t="s">
        <v>1545</v>
      </c>
      <c r="D80" s="591" t="s">
        <v>1603</v>
      </c>
      <c r="E80" s="591" t="s">
        <v>1604</v>
      </c>
      <c r="F80" s="602" t="s">
        <v>2630</v>
      </c>
      <c r="G80" s="459" t="s">
        <v>530</v>
      </c>
      <c r="H80" s="596">
        <v>17.152499999999996</v>
      </c>
      <c r="I80" s="549">
        <v>4870</v>
      </c>
      <c r="J80" s="460">
        <v>83532.674999999988</v>
      </c>
      <c r="K80" s="548">
        <f>'MB H wall'!G92</f>
        <v>17.189999999999998</v>
      </c>
      <c r="L80" s="1059">
        <v>83715.299999999988</v>
      </c>
      <c r="M80" s="1048">
        <f t="shared" si="2"/>
        <v>-182.625</v>
      </c>
      <c r="N80" s="1123"/>
      <c r="O80" s="1126"/>
    </row>
    <row r="81" spans="1:15" ht="47.25" x14ac:dyDescent="0.25">
      <c r="A81" s="459" t="s">
        <v>1611</v>
      </c>
      <c r="B81" s="593" t="s">
        <v>1228</v>
      </c>
      <c r="C81" s="593" t="s">
        <v>1545</v>
      </c>
      <c r="D81" s="591" t="s">
        <v>1603</v>
      </c>
      <c r="E81" s="591" t="s">
        <v>1604</v>
      </c>
      <c r="F81" s="602" t="s">
        <v>2631</v>
      </c>
      <c r="G81" s="459" t="s">
        <v>530</v>
      </c>
      <c r="H81" s="596">
        <v>3.8410000000000002</v>
      </c>
      <c r="I81" s="549">
        <v>4870</v>
      </c>
      <c r="J81" s="460">
        <v>18705.670000000002</v>
      </c>
      <c r="K81" s="548">
        <f>'MB H wall'!G96</f>
        <v>3.8410000000000002</v>
      </c>
      <c r="L81" s="1134">
        <v>18705.670000000002</v>
      </c>
      <c r="M81" s="1048">
        <f t="shared" si="2"/>
        <v>0</v>
      </c>
      <c r="N81" s="1123"/>
      <c r="O81" s="1126"/>
    </row>
    <row r="82" spans="1:15" ht="47.25" x14ac:dyDescent="0.25">
      <c r="A82" s="459" t="s">
        <v>1612</v>
      </c>
      <c r="B82" s="593" t="s">
        <v>1228</v>
      </c>
      <c r="C82" s="593" t="s">
        <v>1545</v>
      </c>
      <c r="D82" s="591" t="s">
        <v>1603</v>
      </c>
      <c r="E82" s="591" t="s">
        <v>1604</v>
      </c>
      <c r="F82" s="602" t="s">
        <v>2632</v>
      </c>
      <c r="G82" s="459" t="s">
        <v>530</v>
      </c>
      <c r="H82" s="596">
        <v>3.956</v>
      </c>
      <c r="I82" s="549">
        <v>4870</v>
      </c>
      <c r="J82" s="460">
        <v>19265.72</v>
      </c>
      <c r="K82" s="548">
        <f>'MB H wall'!G100</f>
        <v>3.9129999999999998</v>
      </c>
      <c r="L82" s="1135">
        <v>19056.309999999998</v>
      </c>
      <c r="M82" s="1048">
        <f t="shared" si="2"/>
        <v>209.41000000000349</v>
      </c>
      <c r="N82" s="1123"/>
      <c r="O82" s="1126"/>
    </row>
    <row r="83" spans="1:15" ht="47.25" x14ac:dyDescent="0.25">
      <c r="A83" s="459" t="s">
        <v>1613</v>
      </c>
      <c r="B83" s="593" t="s">
        <v>1228</v>
      </c>
      <c r="C83" s="593" t="s">
        <v>1545</v>
      </c>
      <c r="D83" s="591" t="s">
        <v>1603</v>
      </c>
      <c r="E83" s="591" t="s">
        <v>1604</v>
      </c>
      <c r="F83" s="602" t="s">
        <v>2633</v>
      </c>
      <c r="G83" s="459" t="s">
        <v>530</v>
      </c>
      <c r="H83" s="596">
        <v>4.0480000000000009</v>
      </c>
      <c r="I83" s="549">
        <v>4870</v>
      </c>
      <c r="J83" s="460">
        <v>19713.760000000006</v>
      </c>
      <c r="K83" s="548">
        <f>'MB H wall'!G104</f>
        <v>4.0480000000000009</v>
      </c>
      <c r="L83" s="1059">
        <v>19713.760000000006</v>
      </c>
      <c r="M83" s="1048">
        <f t="shared" si="2"/>
        <v>0</v>
      </c>
      <c r="N83" s="1123"/>
      <c r="O83" s="1126"/>
    </row>
    <row r="84" spans="1:15" ht="47.25" x14ac:dyDescent="0.25">
      <c r="A84" s="459" t="s">
        <v>1614</v>
      </c>
      <c r="B84" s="593" t="s">
        <v>1228</v>
      </c>
      <c r="C84" s="593" t="s">
        <v>1545</v>
      </c>
      <c r="D84" s="591" t="s">
        <v>1603</v>
      </c>
      <c r="E84" s="591" t="s">
        <v>1604</v>
      </c>
      <c r="F84" s="602" t="s">
        <v>2634</v>
      </c>
      <c r="G84" s="459" t="s">
        <v>530</v>
      </c>
      <c r="H84" s="596">
        <v>8.0960000000000019</v>
      </c>
      <c r="I84" s="549">
        <v>4870</v>
      </c>
      <c r="J84" s="598">
        <v>39427.520000000011</v>
      </c>
      <c r="K84" s="548">
        <f>'MB H wall'!G108</f>
        <v>8.0960000000000019</v>
      </c>
      <c r="L84" s="1059">
        <v>39427.520000000011</v>
      </c>
      <c r="M84" s="1048">
        <f t="shared" si="2"/>
        <v>0</v>
      </c>
      <c r="N84" s="1123"/>
      <c r="O84" s="1126"/>
    </row>
    <row r="85" spans="1:15" ht="47.25" x14ac:dyDescent="0.25">
      <c r="A85" s="459" t="s">
        <v>1615</v>
      </c>
      <c r="B85" s="593" t="s">
        <v>1228</v>
      </c>
      <c r="C85" s="593" t="s">
        <v>1545</v>
      </c>
      <c r="D85" s="591" t="s">
        <v>1603</v>
      </c>
      <c r="E85" s="591" t="s">
        <v>1604</v>
      </c>
      <c r="F85" s="602" t="s">
        <v>2635</v>
      </c>
      <c r="G85" s="459" t="s">
        <v>530</v>
      </c>
      <c r="H85" s="596">
        <v>1.1959999999999997</v>
      </c>
      <c r="I85" s="549">
        <v>4870</v>
      </c>
      <c r="J85" s="461">
        <v>5824.5199999999986</v>
      </c>
      <c r="K85" s="548">
        <f>'MB H wall'!G113</f>
        <v>1.1959999999999997</v>
      </c>
      <c r="L85" s="1059">
        <v>5824.5199999999986</v>
      </c>
      <c r="M85" s="1048">
        <f t="shared" si="2"/>
        <v>0</v>
      </c>
      <c r="N85" s="1123"/>
      <c r="O85" s="1126"/>
    </row>
    <row r="86" spans="1:15" ht="47.25" x14ac:dyDescent="0.25">
      <c r="A86" s="459" t="s">
        <v>1616</v>
      </c>
      <c r="B86" s="593" t="s">
        <v>1228</v>
      </c>
      <c r="C86" s="593" t="s">
        <v>1545</v>
      </c>
      <c r="D86" s="591" t="s">
        <v>1603</v>
      </c>
      <c r="E86" s="591" t="s">
        <v>1604</v>
      </c>
      <c r="F86" s="602" t="s">
        <v>2636</v>
      </c>
      <c r="G86" s="459" t="s">
        <v>530</v>
      </c>
      <c r="H86" s="596">
        <v>9.1850000000000005</v>
      </c>
      <c r="I86" s="549">
        <v>4870</v>
      </c>
      <c r="J86" s="461">
        <v>44730.950000000004</v>
      </c>
      <c r="K86" s="548">
        <f>'MB H wall'!G117</f>
        <v>9.1850000000000005</v>
      </c>
      <c r="L86" s="1059">
        <v>44730.950000000004</v>
      </c>
      <c r="M86" s="1048">
        <f t="shared" si="2"/>
        <v>0</v>
      </c>
      <c r="N86" s="1123"/>
      <c r="O86" s="1126"/>
    </row>
    <row r="87" spans="1:15" ht="47.25" x14ac:dyDescent="0.25">
      <c r="A87" s="459" t="s">
        <v>1617</v>
      </c>
      <c r="B87" s="593" t="s">
        <v>1228</v>
      </c>
      <c r="C87" s="593" t="s">
        <v>1545</v>
      </c>
      <c r="D87" s="591" t="s">
        <v>1603</v>
      </c>
      <c r="E87" s="591" t="s">
        <v>1604</v>
      </c>
      <c r="F87" s="602" t="s">
        <v>2637</v>
      </c>
      <c r="G87" s="459" t="s">
        <v>530</v>
      </c>
      <c r="H87" s="596">
        <v>9.18</v>
      </c>
      <c r="I87" s="464">
        <v>4870</v>
      </c>
      <c r="J87" s="601">
        <v>44706.6</v>
      </c>
      <c r="K87" s="597">
        <f>'MB H wall'!G123</f>
        <v>9.0015000000000001</v>
      </c>
      <c r="L87" s="1136">
        <v>43837.305</v>
      </c>
      <c r="M87" s="1048">
        <f t="shared" si="2"/>
        <v>869.29499999999825</v>
      </c>
      <c r="N87" s="1123"/>
      <c r="O87" s="1126"/>
    </row>
    <row r="88" spans="1:15" ht="47.25" x14ac:dyDescent="0.25">
      <c r="A88" s="459" t="s">
        <v>1618</v>
      </c>
      <c r="B88" s="593" t="s">
        <v>1228</v>
      </c>
      <c r="C88" s="593" t="s">
        <v>1545</v>
      </c>
      <c r="D88" s="591" t="s">
        <v>1603</v>
      </c>
      <c r="E88" s="591" t="s">
        <v>1604</v>
      </c>
      <c r="F88" s="602" t="s">
        <v>2638</v>
      </c>
      <c r="G88" s="459" t="s">
        <v>530</v>
      </c>
      <c r="H88" s="596">
        <v>7.0379999999999994</v>
      </c>
      <c r="I88" s="549">
        <v>4870</v>
      </c>
      <c r="J88" s="460">
        <v>34275.06</v>
      </c>
      <c r="K88" s="548">
        <f>'MB H wall'!G128</f>
        <v>6.1574999999999998</v>
      </c>
      <c r="L88" s="1059">
        <v>29987.024999999998</v>
      </c>
      <c r="M88" s="1048">
        <f t="shared" si="2"/>
        <v>4288.0349999999999</v>
      </c>
      <c r="N88" s="1123"/>
      <c r="O88" s="1126"/>
    </row>
    <row r="89" spans="1:15" ht="78.75" x14ac:dyDescent="0.25">
      <c r="A89" s="459" t="s">
        <v>1665</v>
      </c>
      <c r="B89" s="593" t="s">
        <v>1228</v>
      </c>
      <c r="C89" s="593" t="s">
        <v>1655</v>
      </c>
      <c r="D89" s="591" t="s">
        <v>1663</v>
      </c>
      <c r="E89" s="591" t="s">
        <v>1666</v>
      </c>
      <c r="F89" s="594" t="s">
        <v>2640</v>
      </c>
      <c r="G89" s="459" t="s">
        <v>530</v>
      </c>
      <c r="H89" s="596">
        <v>1.8156000000000001</v>
      </c>
      <c r="I89" s="604">
        <v>3915</v>
      </c>
      <c r="J89" s="460">
        <v>7108.0740000000005</v>
      </c>
      <c r="K89" s="548">
        <f>'MB H wall'!G134</f>
        <v>20.639999999999997</v>
      </c>
      <c r="L89" s="1059">
        <v>80805.599999999991</v>
      </c>
      <c r="M89" s="1048">
        <f t="shared" si="2"/>
        <v>-73697.525999999983</v>
      </c>
      <c r="N89" s="1123"/>
      <c r="O89" s="1126"/>
    </row>
    <row r="90" spans="1:15" ht="78.75" customHeight="1" x14ac:dyDescent="0.25">
      <c r="A90" s="459" t="s">
        <v>1667</v>
      </c>
      <c r="B90" s="593" t="s">
        <v>1228</v>
      </c>
      <c r="C90" s="593" t="s">
        <v>1655</v>
      </c>
      <c r="D90" s="591" t="s">
        <v>1663</v>
      </c>
      <c r="E90" s="591" t="s">
        <v>1666</v>
      </c>
      <c r="F90" s="594" t="s">
        <v>2641</v>
      </c>
      <c r="G90" s="459" t="s">
        <v>530</v>
      </c>
      <c r="H90" s="596">
        <v>8.7937499999999993</v>
      </c>
      <c r="I90" s="604">
        <v>3915</v>
      </c>
      <c r="J90" s="460">
        <v>34427.53125</v>
      </c>
      <c r="K90" s="548">
        <f>'MB H wall'!G139</f>
        <v>9.9050000000000011</v>
      </c>
      <c r="L90" s="1059">
        <v>38778.075000000004</v>
      </c>
      <c r="M90" s="1048">
        <f t="shared" si="2"/>
        <v>-4350.5437500000044</v>
      </c>
      <c r="N90" s="1123"/>
      <c r="O90" s="1126"/>
    </row>
    <row r="91" spans="1:15" ht="76.5" customHeight="1" x14ac:dyDescent="0.25">
      <c r="A91" s="459" t="s">
        <v>1668</v>
      </c>
      <c r="B91" s="593" t="s">
        <v>1228</v>
      </c>
      <c r="C91" s="593" t="s">
        <v>1655</v>
      </c>
      <c r="D91" s="591" t="s">
        <v>1663</v>
      </c>
      <c r="E91" s="591" t="s">
        <v>1666</v>
      </c>
      <c r="F91" s="594" t="s">
        <v>2642</v>
      </c>
      <c r="G91" s="459" t="s">
        <v>530</v>
      </c>
      <c r="H91" s="596">
        <v>9.0299999999999994</v>
      </c>
      <c r="I91" s="604">
        <v>3915</v>
      </c>
      <c r="J91" s="460">
        <v>35352.449999999997</v>
      </c>
      <c r="K91" s="548">
        <f>'MB H wall'!G143</f>
        <v>8.5039999999999996</v>
      </c>
      <c r="L91" s="1134">
        <v>33293.159999999996</v>
      </c>
      <c r="M91" s="1048">
        <f t="shared" si="2"/>
        <v>2059.2900000000009</v>
      </c>
      <c r="N91" s="1123"/>
      <c r="O91" s="1126"/>
    </row>
    <row r="92" spans="1:15" ht="78.75" x14ac:dyDescent="0.25">
      <c r="A92" s="459" t="s">
        <v>1669</v>
      </c>
      <c r="B92" s="593" t="s">
        <v>1228</v>
      </c>
      <c r="C92" s="593" t="s">
        <v>1655</v>
      </c>
      <c r="D92" s="591" t="s">
        <v>1663</v>
      </c>
      <c r="E92" s="591" t="s">
        <v>1666</v>
      </c>
      <c r="F92" s="594" t="s">
        <v>2643</v>
      </c>
      <c r="G92" s="459" t="s">
        <v>530</v>
      </c>
      <c r="H92" s="596">
        <v>23.211399999999998</v>
      </c>
      <c r="I92" s="604">
        <v>5252</v>
      </c>
      <c r="J92" s="460">
        <v>121906.27279999999</v>
      </c>
      <c r="K92" s="548">
        <f>'MB H wall'!G150</f>
        <v>23.177</v>
      </c>
      <c r="L92" s="1132">
        <v>121725.60399999999</v>
      </c>
      <c r="M92" s="1048">
        <f t="shared" si="2"/>
        <v>180.66879999999946</v>
      </c>
      <c r="N92" s="1123"/>
      <c r="O92" s="1126"/>
    </row>
    <row r="93" spans="1:15" ht="78.75" x14ac:dyDescent="0.25">
      <c r="A93" s="459" t="s">
        <v>1670</v>
      </c>
      <c r="B93" s="593" t="s">
        <v>1228</v>
      </c>
      <c r="C93" s="593" t="s">
        <v>1655</v>
      </c>
      <c r="D93" s="591" t="s">
        <v>1663</v>
      </c>
      <c r="E93" s="591" t="s">
        <v>1666</v>
      </c>
      <c r="F93" s="594" t="s">
        <v>2644</v>
      </c>
      <c r="G93" s="459" t="s">
        <v>530</v>
      </c>
      <c r="H93" s="596">
        <v>19.349999999999998</v>
      </c>
      <c r="I93" s="604">
        <v>4631</v>
      </c>
      <c r="J93" s="460">
        <v>89609.849999999991</v>
      </c>
      <c r="K93" s="548">
        <f>'MB H wall'!G157</f>
        <v>33.299999999999997</v>
      </c>
      <c r="L93" s="1132">
        <v>154212.29999999999</v>
      </c>
      <c r="M93" s="1048">
        <f t="shared" si="2"/>
        <v>-64602.45</v>
      </c>
      <c r="N93" s="1123"/>
      <c r="O93" s="1126"/>
    </row>
    <row r="94" spans="1:15" ht="78.75" x14ac:dyDescent="0.25">
      <c r="A94" s="459" t="s">
        <v>1671</v>
      </c>
      <c r="B94" s="593" t="s">
        <v>1228</v>
      </c>
      <c r="C94" s="593" t="s">
        <v>1655</v>
      </c>
      <c r="D94" s="591" t="s">
        <v>1663</v>
      </c>
      <c r="E94" s="591" t="s">
        <v>1672</v>
      </c>
      <c r="F94" s="594" t="s">
        <v>2645</v>
      </c>
      <c r="G94" s="459" t="s">
        <v>530</v>
      </c>
      <c r="H94" s="596">
        <v>17.152499999999996</v>
      </c>
      <c r="I94" s="605">
        <v>4631</v>
      </c>
      <c r="J94" s="460">
        <v>79433.227499999979</v>
      </c>
      <c r="K94" s="548">
        <f>'MB H wall'!G162</f>
        <v>17.189999999999998</v>
      </c>
      <c r="L94" s="1132">
        <v>79606.889999999985</v>
      </c>
      <c r="M94" s="1048">
        <f t="shared" si="2"/>
        <v>-173.66250000000582</v>
      </c>
      <c r="N94" s="1123"/>
      <c r="O94" s="1126"/>
    </row>
    <row r="95" spans="1:15" ht="87.75" customHeight="1" x14ac:dyDescent="0.25">
      <c r="A95" s="459" t="s">
        <v>1673</v>
      </c>
      <c r="B95" s="593" t="s">
        <v>1228</v>
      </c>
      <c r="C95" s="593" t="s">
        <v>1655</v>
      </c>
      <c r="D95" s="591" t="s">
        <v>1663</v>
      </c>
      <c r="E95" s="591" t="s">
        <v>1674</v>
      </c>
      <c r="F95" s="594" t="s">
        <v>2646</v>
      </c>
      <c r="G95" s="459" t="s">
        <v>530</v>
      </c>
      <c r="H95" s="596">
        <v>3.8410000000000002</v>
      </c>
      <c r="I95" s="596">
        <v>4775</v>
      </c>
      <c r="J95" s="460">
        <v>18340.775000000001</v>
      </c>
      <c r="K95" s="548">
        <f>'MB H wall'!G166</f>
        <v>3.8410000000000002</v>
      </c>
      <c r="L95" s="1132">
        <v>18340.775000000001</v>
      </c>
      <c r="M95" s="1048">
        <f t="shared" si="2"/>
        <v>0</v>
      </c>
      <c r="N95" s="1123"/>
      <c r="O95" s="1126"/>
    </row>
    <row r="96" spans="1:15" ht="76.5" customHeight="1" x14ac:dyDescent="0.25">
      <c r="A96" s="459" t="s">
        <v>1675</v>
      </c>
      <c r="B96" s="593" t="s">
        <v>1228</v>
      </c>
      <c r="C96" s="593" t="s">
        <v>1655</v>
      </c>
      <c r="D96" s="591" t="s">
        <v>1663</v>
      </c>
      <c r="E96" s="591" t="s">
        <v>1672</v>
      </c>
      <c r="F96" s="594" t="s">
        <v>2647</v>
      </c>
      <c r="G96" s="459" t="s">
        <v>530</v>
      </c>
      <c r="H96" s="596">
        <v>7.9119999999999999</v>
      </c>
      <c r="I96" s="606">
        <v>4775</v>
      </c>
      <c r="J96" s="603">
        <v>37779.800000000003</v>
      </c>
      <c r="K96" s="607">
        <f>'MB H wall'!G171</f>
        <v>3.9129999999999998</v>
      </c>
      <c r="L96" s="1132">
        <v>18684.575000000001</v>
      </c>
      <c r="M96" s="1048">
        <f t="shared" si="2"/>
        <v>19095.225000000002</v>
      </c>
      <c r="N96" s="1123"/>
      <c r="O96" s="1126"/>
    </row>
    <row r="97" spans="1:18" ht="76.5" customHeight="1" x14ac:dyDescent="0.25">
      <c r="A97" s="459" t="s">
        <v>1676</v>
      </c>
      <c r="B97" s="593" t="s">
        <v>1228</v>
      </c>
      <c r="C97" s="593" t="s">
        <v>1655</v>
      </c>
      <c r="D97" s="591" t="s">
        <v>1663</v>
      </c>
      <c r="E97" s="591" t="s">
        <v>1672</v>
      </c>
      <c r="F97" s="594" t="s">
        <v>2648</v>
      </c>
      <c r="G97" s="459" t="s">
        <v>530</v>
      </c>
      <c r="H97" s="596">
        <v>4.0480000000000009</v>
      </c>
      <c r="I97" s="604">
        <v>4775</v>
      </c>
      <c r="J97" s="460">
        <v>19329.200000000004</v>
      </c>
      <c r="K97" s="548">
        <f>'MB H wall'!G177</f>
        <v>4.0480000000000009</v>
      </c>
      <c r="L97" s="1132">
        <v>19329.200000000004</v>
      </c>
      <c r="M97" s="1048">
        <f t="shared" si="2"/>
        <v>0</v>
      </c>
      <c r="N97" s="1123"/>
      <c r="O97" s="1126"/>
    </row>
    <row r="98" spans="1:18" ht="78.75" x14ac:dyDescent="0.25">
      <c r="A98" s="459" t="s">
        <v>1677</v>
      </c>
      <c r="B98" s="593" t="s">
        <v>1228</v>
      </c>
      <c r="C98" s="593" t="s">
        <v>1655</v>
      </c>
      <c r="D98" s="591" t="s">
        <v>1663</v>
      </c>
      <c r="E98" s="591" t="s">
        <v>1678</v>
      </c>
      <c r="F98" s="594" t="s">
        <v>2649</v>
      </c>
      <c r="G98" s="459" t="s">
        <v>530</v>
      </c>
      <c r="H98" s="596">
        <v>4.0480000000000009</v>
      </c>
      <c r="I98" s="604">
        <v>5539</v>
      </c>
      <c r="J98" s="460">
        <v>22421.872000000007</v>
      </c>
      <c r="K98" s="548">
        <f>'MB H wall'!G181</f>
        <v>4.0480000000000009</v>
      </c>
      <c r="L98" s="1132">
        <v>22421.872000000007</v>
      </c>
      <c r="M98" s="1048">
        <f t="shared" si="2"/>
        <v>0</v>
      </c>
      <c r="N98" s="1123"/>
      <c r="O98" s="1126"/>
    </row>
    <row r="99" spans="1:18" ht="76.5" customHeight="1" x14ac:dyDescent="0.25">
      <c r="A99" s="459" t="s">
        <v>1679</v>
      </c>
      <c r="B99" s="593" t="s">
        <v>1228</v>
      </c>
      <c r="C99" s="593" t="s">
        <v>1655</v>
      </c>
      <c r="D99" s="591" t="s">
        <v>1663</v>
      </c>
      <c r="E99" s="591" t="s">
        <v>1672</v>
      </c>
      <c r="F99" s="594" t="s">
        <v>2650</v>
      </c>
      <c r="G99" s="459" t="s">
        <v>530</v>
      </c>
      <c r="H99" s="596">
        <v>5.2810000000000006</v>
      </c>
      <c r="I99" s="608">
        <v>4870</v>
      </c>
      <c r="J99" s="603">
        <v>25718.47</v>
      </c>
      <c r="K99" s="607">
        <f>'MB H wall'!G188</f>
        <v>5.2810000000000006</v>
      </c>
      <c r="L99" s="1135">
        <v>25718.47</v>
      </c>
      <c r="M99" s="1048">
        <f t="shared" si="2"/>
        <v>0</v>
      </c>
      <c r="N99" s="1123"/>
      <c r="O99" s="1126"/>
    </row>
    <row r="100" spans="1:18" ht="78.75" x14ac:dyDescent="0.25">
      <c r="A100" s="459" t="s">
        <v>1680</v>
      </c>
      <c r="B100" s="593" t="s">
        <v>1228</v>
      </c>
      <c r="C100" s="593" t="s">
        <v>1655</v>
      </c>
      <c r="D100" s="591" t="s">
        <v>1663</v>
      </c>
      <c r="E100" s="591" t="s">
        <v>1666</v>
      </c>
      <c r="F100" s="594" t="s">
        <v>2651</v>
      </c>
      <c r="G100" s="459" t="s">
        <v>530</v>
      </c>
      <c r="H100" s="596">
        <v>9.1850000000000005</v>
      </c>
      <c r="I100" s="604">
        <v>3915</v>
      </c>
      <c r="J100" s="460">
        <v>35959.275000000001</v>
      </c>
      <c r="K100" s="548">
        <f>'MB H wall'!G192</f>
        <v>9.1850000000000005</v>
      </c>
      <c r="L100" s="1059">
        <v>35959.275000000001</v>
      </c>
      <c r="M100" s="1048">
        <f t="shared" si="2"/>
        <v>0</v>
      </c>
      <c r="N100" s="1123"/>
      <c r="O100" s="1126"/>
    </row>
    <row r="101" spans="1:18" ht="76.5" customHeight="1" x14ac:dyDescent="0.25">
      <c r="A101" s="459" t="s">
        <v>1681</v>
      </c>
      <c r="B101" s="593" t="s">
        <v>1228</v>
      </c>
      <c r="C101" s="593" t="s">
        <v>1655</v>
      </c>
      <c r="D101" s="591" t="s">
        <v>1663</v>
      </c>
      <c r="E101" s="591" t="s">
        <v>1682</v>
      </c>
      <c r="F101" s="594" t="s">
        <v>2652</v>
      </c>
      <c r="G101" s="459" t="s">
        <v>530</v>
      </c>
      <c r="H101" s="596">
        <v>9.18</v>
      </c>
      <c r="I101" s="604">
        <v>5252</v>
      </c>
      <c r="J101" s="460">
        <v>48213.36</v>
      </c>
      <c r="K101" s="548">
        <f>'MB H wall'!G205</f>
        <v>67.254000000000005</v>
      </c>
      <c r="L101" s="1059">
        <v>353218.00800000003</v>
      </c>
      <c r="M101" s="1048">
        <f t="shared" si="2"/>
        <v>-305004.64800000004</v>
      </c>
      <c r="N101" s="1123"/>
      <c r="O101" s="1126"/>
    </row>
    <row r="102" spans="1:18" s="895" customFormat="1" ht="76.5" customHeight="1" x14ac:dyDescent="0.25">
      <c r="A102" s="459" t="s">
        <v>1683</v>
      </c>
      <c r="B102" s="593" t="s">
        <v>1228</v>
      </c>
      <c r="C102" s="593" t="s">
        <v>1655</v>
      </c>
      <c r="D102" s="591" t="s">
        <v>1663</v>
      </c>
      <c r="E102" s="591" t="s">
        <v>1682</v>
      </c>
      <c r="F102" s="594" t="s">
        <v>2653</v>
      </c>
      <c r="G102" s="459" t="s">
        <v>530</v>
      </c>
      <c r="H102" s="596">
        <v>7.0379999999999994</v>
      </c>
      <c r="I102" s="605">
        <v>5252</v>
      </c>
      <c r="J102" s="460">
        <v>36963.575999999994</v>
      </c>
      <c r="K102" s="548">
        <v>22.717499999999998</v>
      </c>
      <c r="L102" s="1198">
        <v>119312.30999999998</v>
      </c>
      <c r="M102" s="1048">
        <f t="shared" si="2"/>
        <v>-82348.733999999997</v>
      </c>
      <c r="N102" s="1124"/>
      <c r="O102" s="1199"/>
      <c r="Q102" s="1200" t="s">
        <v>2702</v>
      </c>
      <c r="R102" s="1117"/>
    </row>
    <row r="103" spans="1:18" ht="31.5" x14ac:dyDescent="0.25">
      <c r="A103" s="609">
        <v>10.58</v>
      </c>
      <c r="B103" s="593" t="s">
        <v>1228</v>
      </c>
      <c r="C103" s="593" t="s">
        <v>1545</v>
      </c>
      <c r="D103" s="522" t="s">
        <v>255</v>
      </c>
      <c r="E103" s="522" t="s">
        <v>255</v>
      </c>
      <c r="F103" s="595" t="s">
        <v>2654</v>
      </c>
      <c r="G103" s="459" t="s">
        <v>530</v>
      </c>
      <c r="H103" s="459"/>
      <c r="I103" s="463"/>
      <c r="J103" s="601">
        <v>0</v>
      </c>
      <c r="K103" s="464"/>
      <c r="L103" s="1133">
        <v>0</v>
      </c>
      <c r="M103" s="1048">
        <f t="shared" si="2"/>
        <v>0</v>
      </c>
      <c r="N103" s="1123"/>
      <c r="O103" s="1126"/>
    </row>
    <row r="104" spans="1:18" ht="47.25" x14ac:dyDescent="0.25">
      <c r="A104" s="609" t="s">
        <v>1744</v>
      </c>
      <c r="B104" s="593" t="s">
        <v>1228</v>
      </c>
      <c r="C104" s="593" t="s">
        <v>1545</v>
      </c>
      <c r="D104" s="522" t="s">
        <v>255</v>
      </c>
      <c r="E104" s="522" t="s">
        <v>1745</v>
      </c>
      <c r="F104" s="599" t="s">
        <v>2655</v>
      </c>
      <c r="G104" s="459" t="s">
        <v>530</v>
      </c>
      <c r="H104" s="596">
        <v>8.9814999999999987</v>
      </c>
      <c r="I104" s="604">
        <v>5252</v>
      </c>
      <c r="J104" s="460">
        <v>47170.837999999996</v>
      </c>
      <c r="K104" s="548">
        <f>'MB H wall'!G223</f>
        <v>10.581</v>
      </c>
      <c r="L104" s="1059">
        <v>55571.411999999997</v>
      </c>
      <c r="M104" s="1048">
        <f t="shared" si="2"/>
        <v>-8400.5740000000005</v>
      </c>
      <c r="N104" s="1123"/>
      <c r="O104" s="1126"/>
    </row>
    <row r="105" spans="1:18" ht="47.25" x14ac:dyDescent="0.25">
      <c r="A105" s="609" t="s">
        <v>1746</v>
      </c>
      <c r="B105" s="593" t="s">
        <v>1228</v>
      </c>
      <c r="C105" s="593" t="s">
        <v>1545</v>
      </c>
      <c r="D105" s="522" t="s">
        <v>255</v>
      </c>
      <c r="E105" s="522" t="s">
        <v>1745</v>
      </c>
      <c r="F105" s="599" t="s">
        <v>2656</v>
      </c>
      <c r="G105" s="459" t="s">
        <v>530</v>
      </c>
      <c r="H105" s="596">
        <v>5.01</v>
      </c>
      <c r="I105" s="610">
        <v>5252</v>
      </c>
      <c r="J105" s="611">
        <v>26312.52</v>
      </c>
      <c r="K105" s="597">
        <f>'MB H wall'!G228</f>
        <v>5.9645000000000001</v>
      </c>
      <c r="L105" s="1137">
        <v>31325.554</v>
      </c>
      <c r="M105" s="1048">
        <f t="shared" si="2"/>
        <v>-5013.0339999999997</v>
      </c>
      <c r="N105" s="1123"/>
      <c r="O105" s="1126"/>
    </row>
    <row r="106" spans="1:18" ht="47.25" x14ac:dyDescent="0.25">
      <c r="A106" s="609" t="s">
        <v>1747</v>
      </c>
      <c r="B106" s="593" t="s">
        <v>1228</v>
      </c>
      <c r="C106" s="593" t="s">
        <v>1545</v>
      </c>
      <c r="D106" s="522" t="s">
        <v>255</v>
      </c>
      <c r="E106" s="522" t="s">
        <v>1745</v>
      </c>
      <c r="F106" s="599" t="s">
        <v>2657</v>
      </c>
      <c r="G106" s="459" t="s">
        <v>530</v>
      </c>
      <c r="H106" s="596">
        <v>8.84</v>
      </c>
      <c r="I106" s="604">
        <v>5252</v>
      </c>
      <c r="J106" s="460">
        <v>46427.68</v>
      </c>
      <c r="K106" s="548">
        <f>'MB H wall'!G236</f>
        <v>10.206</v>
      </c>
      <c r="L106" s="1059">
        <v>53601.911999999997</v>
      </c>
      <c r="M106" s="1048">
        <f t="shared" si="2"/>
        <v>-7174.2319999999963</v>
      </c>
      <c r="N106" s="1123"/>
      <c r="O106" s="1126"/>
    </row>
    <row r="107" spans="1:18" ht="78.75" x14ac:dyDescent="0.25">
      <c r="A107" s="609">
        <v>10.64</v>
      </c>
      <c r="B107" s="593" t="s">
        <v>872</v>
      </c>
      <c r="C107" s="593" t="s">
        <v>1756</v>
      </c>
      <c r="D107" s="591" t="s">
        <v>254</v>
      </c>
      <c r="E107" s="591" t="s">
        <v>254</v>
      </c>
      <c r="F107" s="594" t="s">
        <v>2658</v>
      </c>
      <c r="G107" s="459" t="s">
        <v>530</v>
      </c>
      <c r="H107" s="459">
        <v>16.217999999999996</v>
      </c>
      <c r="I107" s="462">
        <v>400</v>
      </c>
      <c r="J107" s="460">
        <v>6487.1999999999989</v>
      </c>
      <c r="K107" s="548">
        <f>'MB H wall'!G242</f>
        <v>16.417999999999999</v>
      </c>
      <c r="L107" s="1059">
        <v>6567.2</v>
      </c>
      <c r="M107" s="1048">
        <f t="shared" si="2"/>
        <v>-80.000000000000909</v>
      </c>
      <c r="N107" s="1123"/>
      <c r="O107" s="1126"/>
    </row>
    <row r="108" spans="1:18" x14ac:dyDescent="0.25">
      <c r="A108" s="609"/>
      <c r="B108" s="593"/>
      <c r="C108" s="593"/>
      <c r="D108" s="591"/>
      <c r="E108" s="591"/>
      <c r="F108" s="594"/>
      <c r="G108" s="459"/>
      <c r="H108" s="459"/>
      <c r="I108" s="523"/>
      <c r="J108" s="523"/>
      <c r="K108" s="549"/>
      <c r="L108" s="1050"/>
      <c r="M108" s="1066"/>
      <c r="N108" s="1123"/>
      <c r="O108" s="1126"/>
    </row>
    <row r="109" spans="1:18" x14ac:dyDescent="0.25">
      <c r="A109" s="459"/>
      <c r="B109" s="612"/>
      <c r="C109" s="612"/>
      <c r="D109" s="612"/>
      <c r="E109" s="612"/>
      <c r="F109" s="613" t="s">
        <v>1759</v>
      </c>
      <c r="G109" s="459"/>
      <c r="H109" s="459"/>
      <c r="I109" s="459"/>
      <c r="J109" s="459">
        <v>2064214.7081062498</v>
      </c>
      <c r="K109" s="549"/>
      <c r="L109" s="1138">
        <v>2386547.5285781245</v>
      </c>
      <c r="M109" s="1139"/>
      <c r="N109" s="1123"/>
      <c r="O109" s="1126"/>
    </row>
    <row r="110" spans="1:18" x14ac:dyDescent="0.25">
      <c r="G110" s="464"/>
      <c r="H110" s="464"/>
      <c r="I110" s="464"/>
      <c r="J110" s="464"/>
      <c r="K110" s="464"/>
      <c r="M110" s="1066"/>
      <c r="N110" s="1123"/>
      <c r="O110" s="1126"/>
    </row>
    <row r="111" spans="1:18" x14ac:dyDescent="0.25">
      <c r="B111" s="980" t="s">
        <v>1782</v>
      </c>
      <c r="C111" s="547"/>
      <c r="M111" s="1066"/>
      <c r="N111" s="1123"/>
      <c r="O111" s="1126"/>
    </row>
    <row r="112" spans="1:18" s="1170" customFormat="1" ht="157.5" x14ac:dyDescent="0.25">
      <c r="A112" s="1159">
        <v>11.1</v>
      </c>
      <c r="B112" s="1160" t="s">
        <v>1228</v>
      </c>
      <c r="C112" s="1160" t="s">
        <v>1782</v>
      </c>
      <c r="D112" s="1161" t="s">
        <v>1783</v>
      </c>
      <c r="E112" s="1161" t="s">
        <v>1784</v>
      </c>
      <c r="F112" s="1161" t="s">
        <v>2709</v>
      </c>
      <c r="G112" s="1159" t="s">
        <v>876</v>
      </c>
      <c r="H112" s="1162">
        <v>142</v>
      </c>
      <c r="I112" s="1163">
        <v>1287.8375000000001</v>
      </c>
      <c r="J112" s="1164">
        <v>182872.92500000002</v>
      </c>
      <c r="K112" s="1165">
        <f>'MB CEILING '!G11</f>
        <v>132.17931799999999</v>
      </c>
      <c r="L112" s="1166">
        <v>170225.482444825</v>
      </c>
      <c r="M112" s="1167">
        <f>J112-L112</f>
        <v>12647.442555175017</v>
      </c>
      <c r="N112" s="1168">
        <v>750</v>
      </c>
      <c r="O112" s="1169">
        <f>K112*N112</f>
        <v>99134.488499999992</v>
      </c>
      <c r="Q112" s="1171"/>
      <c r="R112" s="1171"/>
    </row>
    <row r="113" spans="1:18" ht="47.25" x14ac:dyDescent="0.25">
      <c r="A113" s="886" t="s">
        <v>1785</v>
      </c>
      <c r="B113" s="887" t="s">
        <v>1228</v>
      </c>
      <c r="C113" s="887" t="s">
        <v>1782</v>
      </c>
      <c r="D113" s="888" t="s">
        <v>1783</v>
      </c>
      <c r="E113" s="888" t="s">
        <v>1786</v>
      </c>
      <c r="F113" s="888" t="s">
        <v>1787</v>
      </c>
      <c r="G113" s="886" t="s">
        <v>876</v>
      </c>
      <c r="H113" s="889">
        <v>142</v>
      </c>
      <c r="I113" s="890">
        <v>1579.875</v>
      </c>
      <c r="J113" s="891">
        <v>224342.25</v>
      </c>
      <c r="K113" s="892">
        <f>'MB CEILING '!G20</f>
        <v>132.17931799999999</v>
      </c>
      <c r="L113" s="1140">
        <v>208826.80002525001</v>
      </c>
      <c r="M113" s="1048">
        <f>J113-L113</f>
        <v>15515.449974749994</v>
      </c>
      <c r="N113" s="1123"/>
      <c r="O113" s="1126"/>
    </row>
    <row r="114" spans="1:18" ht="173.25" x14ac:dyDescent="0.25">
      <c r="A114" s="462" t="s">
        <v>1794</v>
      </c>
      <c r="B114" s="883" t="s">
        <v>1228</v>
      </c>
      <c r="C114" s="883" t="s">
        <v>1782</v>
      </c>
      <c r="D114" s="884" t="s">
        <v>1791</v>
      </c>
      <c r="E114" s="884" t="s">
        <v>1795</v>
      </c>
      <c r="F114" s="884" t="s">
        <v>2710</v>
      </c>
      <c r="G114" s="462" t="s">
        <v>530</v>
      </c>
      <c r="H114" s="604">
        <v>3.1680000000000001</v>
      </c>
      <c r="I114" s="549">
        <v>4787.5</v>
      </c>
      <c r="J114" s="885">
        <v>15166.800000000001</v>
      </c>
      <c r="K114" s="548"/>
      <c r="L114" s="1141">
        <v>0</v>
      </c>
      <c r="M114" s="1048">
        <f>J114-L114</f>
        <v>15166.800000000001</v>
      </c>
      <c r="N114" s="1123"/>
      <c r="O114" s="1126"/>
    </row>
    <row r="115" spans="1:18" ht="110.25" x14ac:dyDescent="0.25">
      <c r="A115" s="462">
        <v>11.4</v>
      </c>
      <c r="B115" s="883" t="s">
        <v>1228</v>
      </c>
      <c r="C115" s="883" t="s">
        <v>1782</v>
      </c>
      <c r="D115" s="884" t="s">
        <v>1799</v>
      </c>
      <c r="E115" s="884" t="s">
        <v>1800</v>
      </c>
      <c r="F115" s="884" t="s">
        <v>2711</v>
      </c>
      <c r="G115" s="462" t="s">
        <v>1801</v>
      </c>
      <c r="H115" s="604">
        <v>33</v>
      </c>
      <c r="I115" s="549">
        <v>1819.25</v>
      </c>
      <c r="J115" s="885">
        <v>60035.25</v>
      </c>
      <c r="K115" s="548">
        <f>'MB CEILING '!G28</f>
        <v>28.618759999999998</v>
      </c>
      <c r="L115" s="1049">
        <v>52064.679129999997</v>
      </c>
      <c r="M115" s="1048">
        <f>J115-L115</f>
        <v>7970.5708700000032</v>
      </c>
      <c r="N115" s="1123"/>
      <c r="O115" s="1126"/>
    </row>
    <row r="116" spans="1:18" s="895" customFormat="1" ht="189" x14ac:dyDescent="0.25">
      <c r="A116" s="462" t="s">
        <v>1805</v>
      </c>
      <c r="B116" s="883" t="s">
        <v>1228</v>
      </c>
      <c r="C116" s="883" t="s">
        <v>1782</v>
      </c>
      <c r="D116" s="884" t="s">
        <v>1806</v>
      </c>
      <c r="E116" s="884" t="s">
        <v>1806</v>
      </c>
      <c r="F116" s="884" t="s">
        <v>2712</v>
      </c>
      <c r="G116" s="462" t="s">
        <v>1801</v>
      </c>
      <c r="H116" s="604">
        <v>63</v>
      </c>
      <c r="I116" s="462">
        <v>4787</v>
      </c>
      <c r="J116" s="885">
        <v>301581</v>
      </c>
      <c r="K116" s="548">
        <f>'MB CEILING '!G36</f>
        <v>63.446113000000011</v>
      </c>
      <c r="L116" s="1141">
        <v>242972.997867</v>
      </c>
      <c r="M116" s="1048">
        <f>J116-L116</f>
        <v>58608.002133000002</v>
      </c>
      <c r="N116" s="1124"/>
      <c r="O116" s="1126"/>
      <c r="Q116" s="1117"/>
      <c r="R116" s="1117"/>
    </row>
    <row r="117" spans="1:18" x14ac:dyDescent="0.25">
      <c r="A117" s="893"/>
      <c r="B117" s="893"/>
      <c r="C117" s="893"/>
      <c r="D117" s="893"/>
      <c r="E117" s="893"/>
      <c r="F117" s="592" t="s">
        <v>2660</v>
      </c>
      <c r="G117" s="893"/>
      <c r="H117" s="894"/>
      <c r="I117" s="592"/>
      <c r="J117" s="592">
        <v>783998.22500000009</v>
      </c>
      <c r="K117" s="893"/>
      <c r="L117" s="1138">
        <v>674089.95946707507</v>
      </c>
      <c r="M117" s="1142"/>
      <c r="N117" s="1123"/>
      <c r="O117" s="1126"/>
    </row>
    <row r="118" spans="1:18" x14ac:dyDescent="0.25">
      <c r="M118" s="1066"/>
      <c r="N118" s="1123"/>
      <c r="O118" s="1126"/>
    </row>
    <row r="119" spans="1:18" x14ac:dyDescent="0.25">
      <c r="B119" s="915" t="s">
        <v>1918</v>
      </c>
      <c r="M119" s="1066"/>
      <c r="N119" s="1123"/>
      <c r="O119" s="1126"/>
    </row>
    <row r="120" spans="1:18" s="364" customFormat="1" x14ac:dyDescent="0.25">
      <c r="A120" s="464"/>
      <c r="B120" s="464"/>
      <c r="C120" s="464"/>
      <c r="D120" s="464"/>
      <c r="E120" s="464"/>
      <c r="F120" s="464"/>
      <c r="G120" s="901"/>
      <c r="H120" s="916"/>
      <c r="I120" s="901"/>
      <c r="J120" s="901"/>
      <c r="K120" s="899"/>
      <c r="L120" s="901"/>
      <c r="M120" s="1066"/>
      <c r="N120" s="1123"/>
      <c r="O120" s="1126"/>
      <c r="Q120" s="1118"/>
      <c r="R120" s="1118"/>
    </row>
    <row r="121" spans="1:18" s="364" customFormat="1" ht="330.75" x14ac:dyDescent="0.25">
      <c r="A121" s="459" t="s">
        <v>1871</v>
      </c>
      <c r="B121" s="593" t="s">
        <v>513</v>
      </c>
      <c r="C121" s="593" t="s">
        <v>1854</v>
      </c>
      <c r="D121" s="593" t="s">
        <v>1855</v>
      </c>
      <c r="E121" s="594" t="s">
        <v>1872</v>
      </c>
      <c r="F121" s="948" t="s">
        <v>2736</v>
      </c>
      <c r="G121" s="903" t="s">
        <v>1860</v>
      </c>
      <c r="H121" s="903">
        <v>1</v>
      </c>
      <c r="I121" s="903">
        <v>36388</v>
      </c>
      <c r="J121" s="903">
        <f>H121*I121</f>
        <v>36388</v>
      </c>
      <c r="K121" s="912"/>
      <c r="L121" s="1050">
        <f>K121*I121</f>
        <v>0</v>
      </c>
      <c r="M121" s="1048">
        <f>J121-L121</f>
        <v>36388</v>
      </c>
      <c r="N121" s="1123"/>
      <c r="O121" s="1126"/>
      <c r="Q121" s="1118"/>
      <c r="R121" s="1118"/>
    </row>
    <row r="122" spans="1:18" ht="378" x14ac:dyDescent="0.25">
      <c r="A122" s="463" t="s">
        <v>1873</v>
      </c>
      <c r="B122" s="949" t="s">
        <v>513</v>
      </c>
      <c r="C122" s="949" t="s">
        <v>1854</v>
      </c>
      <c r="D122" s="949" t="s">
        <v>1855</v>
      </c>
      <c r="E122" s="950" t="s">
        <v>1872</v>
      </c>
      <c r="F122" s="951" t="s">
        <v>2737</v>
      </c>
      <c r="G122" s="937" t="s">
        <v>1860</v>
      </c>
      <c r="H122" s="937">
        <v>1</v>
      </c>
      <c r="I122" s="937">
        <v>36388</v>
      </c>
      <c r="J122" s="937">
        <f>H122*I122</f>
        <v>36388</v>
      </c>
      <c r="K122" s="934">
        <f>'MB DOOR'!G6</f>
        <v>1</v>
      </c>
      <c r="L122" s="1057">
        <f>K122*I122</f>
        <v>36388</v>
      </c>
      <c r="M122" s="1048">
        <f>J122-L122</f>
        <v>0</v>
      </c>
      <c r="N122" s="1123"/>
      <c r="O122" s="1126"/>
    </row>
    <row r="123" spans="1:18" ht="173.25" x14ac:dyDescent="0.25">
      <c r="A123" s="462" t="s">
        <v>1874</v>
      </c>
      <c r="B123" s="883" t="s">
        <v>513</v>
      </c>
      <c r="C123" s="883" t="s">
        <v>1854</v>
      </c>
      <c r="D123" s="883" t="s">
        <v>1855</v>
      </c>
      <c r="E123" s="884" t="s">
        <v>1875</v>
      </c>
      <c r="F123" s="896" t="s">
        <v>2713</v>
      </c>
      <c r="G123" s="910" t="s">
        <v>1860</v>
      </c>
      <c r="H123" s="910">
        <v>1</v>
      </c>
      <c r="I123" s="910">
        <v>43000</v>
      </c>
      <c r="J123" s="937">
        <f>H123*I123</f>
        <v>43000</v>
      </c>
      <c r="K123" s="910">
        <f>'MB DOOR'!G10</f>
        <v>1</v>
      </c>
      <c r="L123" s="1057">
        <f>K123*I123</f>
        <v>43000</v>
      </c>
      <c r="M123" s="1048">
        <f>J123-L123</f>
        <v>0</v>
      </c>
      <c r="N123" s="1123"/>
      <c r="O123" s="1126"/>
    </row>
    <row r="124" spans="1:18" x14ac:dyDescent="0.25">
      <c r="A124" s="952"/>
      <c r="B124" s="953"/>
      <c r="C124" s="921"/>
      <c r="D124" s="921"/>
      <c r="E124" s="921"/>
      <c r="F124" s="457" t="s">
        <v>2395</v>
      </c>
      <c r="G124" s="680"/>
      <c r="H124" s="680"/>
      <c r="I124" s="680">
        <f>SUBTOTAL(9,I121:I123)</f>
        <v>115776</v>
      </c>
      <c r="J124" s="680"/>
      <c r="K124" s="912"/>
      <c r="L124" s="1058">
        <f>L123+L122</f>
        <v>79388</v>
      </c>
      <c r="M124" s="1071"/>
      <c r="N124" s="1123"/>
      <c r="O124" s="1126"/>
    </row>
    <row r="125" spans="1:18" x14ac:dyDescent="0.25">
      <c r="M125" s="1066"/>
      <c r="N125" s="1123"/>
      <c r="O125" s="1126"/>
    </row>
    <row r="126" spans="1:18" x14ac:dyDescent="0.25">
      <c r="B126" s="980" t="s">
        <v>1987</v>
      </c>
      <c r="C126" s="547"/>
      <c r="M126" s="1066"/>
      <c r="N126" s="1123"/>
      <c r="O126" s="1126"/>
    </row>
    <row r="127" spans="1:18" s="96" customFormat="1" ht="220.5" x14ac:dyDescent="0.25">
      <c r="A127" s="954">
        <v>14.24</v>
      </c>
      <c r="B127" s="883" t="s">
        <v>1228</v>
      </c>
      <c r="C127" s="883" t="s">
        <v>1987</v>
      </c>
      <c r="D127" s="883" t="s">
        <v>2108</v>
      </c>
      <c r="E127" s="884" t="s">
        <v>2109</v>
      </c>
      <c r="F127" s="896" t="s">
        <v>2738</v>
      </c>
      <c r="G127" s="910" t="s">
        <v>860</v>
      </c>
      <c r="H127" s="929">
        <f>('H.Wall Finishes'!H187+'H.Wall Finishes'!H188)*1.5</f>
        <v>0</v>
      </c>
      <c r="I127" s="910">
        <v>400</v>
      </c>
      <c r="J127" s="909">
        <f>I127*H127</f>
        <v>0</v>
      </c>
      <c r="K127" s="931">
        <f>'MB PAINTING'!G13</f>
        <v>47.5702</v>
      </c>
      <c r="L127" s="1049">
        <f>I127*K127</f>
        <v>19028.080000000002</v>
      </c>
      <c r="M127" s="1048">
        <f>J127-L127</f>
        <v>-19028.080000000002</v>
      </c>
      <c r="N127" s="1123"/>
      <c r="O127" s="1126"/>
      <c r="Q127" s="19"/>
      <c r="R127" s="19"/>
    </row>
    <row r="128" spans="1:18" s="96" customFormat="1" ht="204.75" x14ac:dyDescent="0.25">
      <c r="A128" s="954">
        <v>14.25</v>
      </c>
      <c r="B128" s="883" t="s">
        <v>1228</v>
      </c>
      <c r="C128" s="883" t="s">
        <v>1987</v>
      </c>
      <c r="D128" s="883" t="s">
        <v>2108</v>
      </c>
      <c r="E128" s="884" t="s">
        <v>2110</v>
      </c>
      <c r="F128" s="896" t="s">
        <v>2739</v>
      </c>
      <c r="G128" s="910" t="s">
        <v>860</v>
      </c>
      <c r="H128" s="929">
        <v>142</v>
      </c>
      <c r="I128" s="910">
        <v>375</v>
      </c>
      <c r="J128" s="930">
        <f>I128*H128</f>
        <v>53250</v>
      </c>
      <c r="K128" s="931">
        <f>'MB PAINTING'!G22</f>
        <v>132.17931799999999</v>
      </c>
      <c r="L128" s="1049">
        <f>I128*K128</f>
        <v>49567.244249999996</v>
      </c>
      <c r="M128" s="1048">
        <f>J128-L128</f>
        <v>3682.7557500000039</v>
      </c>
      <c r="N128" s="1123"/>
      <c r="O128" s="1126"/>
      <c r="Q128" s="19"/>
      <c r="R128" s="19"/>
    </row>
    <row r="129" spans="1:18" s="96" customFormat="1" x14ac:dyDescent="0.25">
      <c r="A129" s="955"/>
      <c r="B129" s="956"/>
      <c r="C129" s="956"/>
      <c r="D129" s="956"/>
      <c r="E129" s="957"/>
      <c r="F129" s="958"/>
      <c r="G129" s="959"/>
      <c r="H129" s="959"/>
      <c r="I129" s="959"/>
      <c r="J129" s="959"/>
      <c r="K129" s="960"/>
      <c r="L129" s="1143"/>
      <c r="M129" s="1048">
        <f>J129-L129</f>
        <v>0</v>
      </c>
      <c r="N129" s="1123"/>
      <c r="O129" s="1126"/>
      <c r="Q129" s="19"/>
      <c r="R129" s="19"/>
    </row>
    <row r="130" spans="1:18" s="96" customFormat="1" x14ac:dyDescent="0.25">
      <c r="A130" s="952"/>
      <c r="B130" s="953"/>
      <c r="C130" s="953"/>
      <c r="D130" s="953"/>
      <c r="E130" s="953"/>
      <c r="F130" s="953" t="s">
        <v>2111</v>
      </c>
      <c r="G130" s="592"/>
      <c r="H130" s="592"/>
      <c r="I130" s="592"/>
      <c r="J130" s="961">
        <f>SUM(J127:J129)</f>
        <v>53250</v>
      </c>
      <c r="K130" s="549"/>
      <c r="L130" s="1055">
        <f>SUBTOTAL(9,L127:L129)</f>
        <v>68595.324250000005</v>
      </c>
      <c r="M130" s="1072"/>
      <c r="N130" s="1123"/>
      <c r="O130" s="1126"/>
      <c r="Q130" s="19"/>
      <c r="R130" s="19"/>
    </row>
    <row r="131" spans="1:18" s="96" customFormat="1" x14ac:dyDescent="0.25">
      <c r="A131" s="464"/>
      <c r="B131" s="464"/>
      <c r="C131" s="464"/>
      <c r="D131" s="464"/>
      <c r="E131" s="464"/>
      <c r="F131" s="464"/>
      <c r="G131" s="464"/>
      <c r="H131" s="464"/>
      <c r="I131" s="464"/>
      <c r="J131" s="464"/>
      <c r="K131" s="464"/>
      <c r="L131" s="901"/>
      <c r="M131" s="1066" t="s">
        <v>2384</v>
      </c>
      <c r="N131" s="1123"/>
      <c r="O131" s="1126"/>
      <c r="Q131" s="19"/>
      <c r="R131" s="19"/>
    </row>
    <row r="132" spans="1:18" x14ac:dyDescent="0.25">
      <c r="B132" s="980" t="s">
        <v>2714</v>
      </c>
      <c r="C132" s="980"/>
      <c r="M132" s="1066"/>
      <c r="N132" s="1123"/>
      <c r="O132" s="1126"/>
    </row>
    <row r="133" spans="1:18" x14ac:dyDescent="0.25">
      <c r="M133" s="1066"/>
      <c r="N133" s="1123"/>
      <c r="O133" s="1126"/>
    </row>
    <row r="134" spans="1:18" ht="110.25" x14ac:dyDescent="0.25">
      <c r="A134" s="962">
        <v>17.899999999999999</v>
      </c>
      <c r="B134" s="883" t="s">
        <v>1228</v>
      </c>
      <c r="C134" s="883" t="s">
        <v>2138</v>
      </c>
      <c r="D134" s="883" t="s">
        <v>2148</v>
      </c>
      <c r="E134" s="963" t="s">
        <v>2149</v>
      </c>
      <c r="F134" s="963" t="s">
        <v>2740</v>
      </c>
      <c r="G134" s="910" t="s">
        <v>766</v>
      </c>
      <c r="H134" s="929">
        <v>21.6</v>
      </c>
      <c r="I134" s="910">
        <v>460.75</v>
      </c>
      <c r="J134" s="964">
        <v>9952.2000000000007</v>
      </c>
      <c r="K134" s="931">
        <f>'MB N.M'!G8</f>
        <v>7.1999999999999993</v>
      </c>
      <c r="L134" s="1059">
        <v>3317.3999999999996</v>
      </c>
      <c r="M134" s="1048">
        <f>J134-L134</f>
        <v>6634.8000000000011</v>
      </c>
      <c r="N134" s="1123"/>
      <c r="O134" s="1126"/>
    </row>
    <row r="135" spans="1:18" ht="78.75" x14ac:dyDescent="0.25">
      <c r="A135" s="965">
        <v>17.190000000000001</v>
      </c>
      <c r="B135" s="883" t="s">
        <v>1228</v>
      </c>
      <c r="C135" s="883" t="s">
        <v>2187</v>
      </c>
      <c r="D135" s="883" t="s">
        <v>2188</v>
      </c>
      <c r="E135" s="918" t="s">
        <v>2189</v>
      </c>
      <c r="F135" s="966" t="s">
        <v>2741</v>
      </c>
      <c r="G135" s="910" t="s">
        <v>530</v>
      </c>
      <c r="H135" s="910">
        <v>8.1000000000000014</v>
      </c>
      <c r="I135" s="910">
        <v>1182</v>
      </c>
      <c r="J135" s="910">
        <v>9574.2000000000025</v>
      </c>
      <c r="K135" s="909">
        <f>'MB N.M'!G14</f>
        <v>8.1000000000000014</v>
      </c>
      <c r="L135" s="1059">
        <v>9574.2000000000025</v>
      </c>
      <c r="M135" s="1048">
        <f>J135-L135</f>
        <v>0</v>
      </c>
      <c r="N135" s="1123"/>
      <c r="O135" s="1126"/>
    </row>
    <row r="136" spans="1:18" ht="78.75" x14ac:dyDescent="0.25">
      <c r="A136" s="965">
        <v>17.239999999999998</v>
      </c>
      <c r="B136" s="883" t="s">
        <v>1228</v>
      </c>
      <c r="C136" s="883" t="s">
        <v>2205</v>
      </c>
      <c r="D136" s="883" t="s">
        <v>2206</v>
      </c>
      <c r="E136" s="963" t="s">
        <v>2207</v>
      </c>
      <c r="F136" s="967" t="s">
        <v>2742</v>
      </c>
      <c r="G136" s="910" t="s">
        <v>530</v>
      </c>
      <c r="H136" s="910">
        <v>90.84</v>
      </c>
      <c r="I136" s="910">
        <v>1788</v>
      </c>
      <c r="J136" s="910">
        <v>162421.92000000001</v>
      </c>
      <c r="K136" s="909">
        <f>'MB N.M'!G19</f>
        <v>10.08</v>
      </c>
      <c r="L136" s="1059">
        <v>18023.04</v>
      </c>
      <c r="M136" s="1048">
        <f>J136-L136</f>
        <v>144398.88</v>
      </c>
      <c r="N136" s="1123"/>
      <c r="O136" s="1126"/>
    </row>
    <row r="137" spans="1:18" x14ac:dyDescent="0.25">
      <c r="A137" s="893"/>
      <c r="B137" s="893"/>
      <c r="C137" s="893"/>
      <c r="D137" s="893"/>
      <c r="E137" s="893"/>
      <c r="F137" s="592" t="s">
        <v>496</v>
      </c>
      <c r="G137" s="893"/>
      <c r="H137" s="893"/>
      <c r="I137" s="893"/>
      <c r="J137" s="893">
        <v>181948.32</v>
      </c>
      <c r="K137" s="893"/>
      <c r="L137" s="1055">
        <v>30914.640000000003</v>
      </c>
      <c r="M137" s="1073"/>
      <c r="N137" s="1123"/>
      <c r="O137" s="1126"/>
    </row>
    <row r="138" spans="1:18" x14ac:dyDescent="0.25">
      <c r="A138" s="549"/>
      <c r="B138" s="549"/>
      <c r="C138" s="549"/>
      <c r="D138" s="549"/>
      <c r="E138" s="549"/>
      <c r="F138" s="549"/>
      <c r="G138" s="549"/>
      <c r="H138" s="549"/>
      <c r="I138" s="549"/>
      <c r="J138" s="549"/>
      <c r="K138" s="549"/>
      <c r="L138" s="1050"/>
      <c r="M138" s="1066"/>
      <c r="N138" s="1123"/>
      <c r="O138" s="1126"/>
    </row>
    <row r="139" spans="1:18" x14ac:dyDescent="0.25">
      <c r="M139" s="1066"/>
      <c r="N139" s="1123"/>
      <c r="O139" s="1126"/>
    </row>
    <row r="140" spans="1:18" x14ac:dyDescent="0.25">
      <c r="B140" s="980" t="s">
        <v>2392</v>
      </c>
      <c r="C140" s="980"/>
      <c r="M140" s="1066"/>
      <c r="N140" s="1123"/>
      <c r="O140" s="1126"/>
    </row>
    <row r="141" spans="1:18" ht="141.75" x14ac:dyDescent="0.25">
      <c r="A141" s="883" t="s">
        <v>2304</v>
      </c>
      <c r="B141" s="883" t="s">
        <v>1228</v>
      </c>
      <c r="C141" s="883" t="s">
        <v>2305</v>
      </c>
      <c r="D141" s="918"/>
      <c r="E141" s="918" t="s">
        <v>2306</v>
      </c>
      <c r="F141" s="896" t="s">
        <v>2307</v>
      </c>
      <c r="G141" s="968" t="s">
        <v>783</v>
      </c>
      <c r="H141" s="969">
        <v>1</v>
      </c>
      <c r="I141" s="927">
        <v>18671</v>
      </c>
      <c r="J141" s="909">
        <f t="shared" ref="J141:J160" si="3">I141*H141</f>
        <v>18671</v>
      </c>
      <c r="K141" s="911"/>
      <c r="L141" s="1050"/>
      <c r="M141" s="1048">
        <f>J141-L141</f>
        <v>18671</v>
      </c>
      <c r="N141" s="1123"/>
      <c r="O141" s="1126"/>
    </row>
    <row r="142" spans="1:18" ht="110.25" x14ac:dyDescent="0.25">
      <c r="A142" s="887" t="s">
        <v>2308</v>
      </c>
      <c r="B142" s="887" t="s">
        <v>1228</v>
      </c>
      <c r="C142" s="887" t="s">
        <v>2309</v>
      </c>
      <c r="D142" s="970"/>
      <c r="E142" s="970" t="s">
        <v>2310</v>
      </c>
      <c r="F142" s="971" t="s">
        <v>2311</v>
      </c>
      <c r="G142" s="972" t="s">
        <v>783</v>
      </c>
      <c r="H142" s="973">
        <v>1</v>
      </c>
      <c r="I142" s="974">
        <v>30161</v>
      </c>
      <c r="J142" s="975">
        <f t="shared" si="3"/>
        <v>30161</v>
      </c>
      <c r="K142" s="974">
        <f>'MB COUNTER'!G6</f>
        <v>0.5</v>
      </c>
      <c r="L142" s="1060">
        <f>I142*K142</f>
        <v>15080.5</v>
      </c>
      <c r="M142" s="1048">
        <f t="shared" ref="M142:M168" si="4">J142-L142</f>
        <v>15080.5</v>
      </c>
      <c r="N142" s="1123"/>
      <c r="O142" s="1126"/>
    </row>
    <row r="143" spans="1:18" ht="204.75" x14ac:dyDescent="0.25">
      <c r="A143" s="976" t="s">
        <v>2312</v>
      </c>
      <c r="B143" s="883" t="s">
        <v>1228</v>
      </c>
      <c r="C143" s="883" t="s">
        <v>2313</v>
      </c>
      <c r="D143" s="918"/>
      <c r="E143" s="918" t="s">
        <v>2314</v>
      </c>
      <c r="F143" s="896" t="s">
        <v>2743</v>
      </c>
      <c r="G143" s="929" t="s">
        <v>2315</v>
      </c>
      <c r="H143" s="929">
        <f>3.055*0.95</f>
        <v>2.90225</v>
      </c>
      <c r="I143" s="910">
        <v>55535</v>
      </c>
      <c r="J143" s="909">
        <f t="shared" si="3"/>
        <v>161176.45374999999</v>
      </c>
      <c r="K143" s="909">
        <f>'MB COUNTER'!G10</f>
        <v>2.8547499999999997</v>
      </c>
      <c r="L143" s="1061">
        <f t="shared" ref="L143:L166" si="5">K143*I143</f>
        <v>158538.54124999998</v>
      </c>
      <c r="M143" s="1048">
        <f t="shared" si="4"/>
        <v>2637.9125000000058</v>
      </c>
      <c r="N143" s="1123"/>
      <c r="O143" s="1126"/>
    </row>
    <row r="144" spans="1:18" ht="220.5" x14ac:dyDescent="0.25">
      <c r="A144" s="883" t="s">
        <v>2316</v>
      </c>
      <c r="B144" s="883" t="s">
        <v>1228</v>
      </c>
      <c r="C144" s="883" t="s">
        <v>2313</v>
      </c>
      <c r="D144" s="918"/>
      <c r="E144" s="918" t="s">
        <v>2314</v>
      </c>
      <c r="F144" s="896" t="s">
        <v>2744</v>
      </c>
      <c r="G144" s="929" t="s">
        <v>2315</v>
      </c>
      <c r="H144" s="929">
        <f>5.325*0.95</f>
        <v>5.0587499999999999</v>
      </c>
      <c r="I144" s="910">
        <v>55535</v>
      </c>
      <c r="J144" s="909">
        <f t="shared" si="3"/>
        <v>280937.68124999997</v>
      </c>
      <c r="K144" s="909">
        <f>'MB COUNTER'!G15</f>
        <v>5.0587499999999999</v>
      </c>
      <c r="L144" s="1061">
        <f t="shared" si="5"/>
        <v>280937.68124999997</v>
      </c>
      <c r="M144" s="1048">
        <f t="shared" si="4"/>
        <v>0</v>
      </c>
      <c r="N144" s="1123"/>
      <c r="O144" s="1126"/>
    </row>
    <row r="145" spans="1:15" ht="173.25" x14ac:dyDescent="0.25">
      <c r="A145" s="956" t="s">
        <v>2317</v>
      </c>
      <c r="B145" s="883" t="s">
        <v>1228</v>
      </c>
      <c r="C145" s="883" t="s">
        <v>2313</v>
      </c>
      <c r="D145" s="918"/>
      <c r="E145" s="918" t="s">
        <v>2318</v>
      </c>
      <c r="F145" s="896" t="s">
        <v>2745</v>
      </c>
      <c r="G145" s="929" t="s">
        <v>2315</v>
      </c>
      <c r="H145" s="929">
        <f>2.085*0.95</f>
        <v>1.9807499999999998</v>
      </c>
      <c r="I145" s="910">
        <v>5553</v>
      </c>
      <c r="J145" s="909">
        <f t="shared" si="3"/>
        <v>10999.104749999999</v>
      </c>
      <c r="K145" s="909">
        <f>'MB COUNTER'!G20</f>
        <v>1.9949999999999999</v>
      </c>
      <c r="L145" s="1061">
        <f t="shared" si="5"/>
        <v>11078.234999999999</v>
      </c>
      <c r="M145" s="1048">
        <f t="shared" si="4"/>
        <v>-79.13025000000016</v>
      </c>
      <c r="N145" s="1123"/>
      <c r="O145" s="1126"/>
    </row>
    <row r="146" spans="1:15" ht="78.75" x14ac:dyDescent="0.25">
      <c r="A146" s="949" t="s">
        <v>2319</v>
      </c>
      <c r="B146" s="883" t="s">
        <v>1228</v>
      </c>
      <c r="C146" s="883" t="s">
        <v>2320</v>
      </c>
      <c r="D146" s="918"/>
      <c r="E146" s="918" t="s">
        <v>2321</v>
      </c>
      <c r="F146" s="896" t="s">
        <v>2746</v>
      </c>
      <c r="G146" s="929" t="s">
        <v>783</v>
      </c>
      <c r="H146" s="929">
        <v>3</v>
      </c>
      <c r="I146" s="910">
        <v>18671</v>
      </c>
      <c r="J146" s="909">
        <f t="shared" si="3"/>
        <v>56013</v>
      </c>
      <c r="K146" s="909">
        <f>'MB COUNTER'!G25</f>
        <v>3</v>
      </c>
      <c r="L146" s="1059">
        <f t="shared" si="5"/>
        <v>56013</v>
      </c>
      <c r="M146" s="1048">
        <f t="shared" si="4"/>
        <v>0</v>
      </c>
      <c r="N146" s="1123"/>
      <c r="O146" s="1126"/>
    </row>
    <row r="147" spans="1:15" ht="141.75" x14ac:dyDescent="0.25">
      <c r="A147" s="883" t="s">
        <v>2322</v>
      </c>
      <c r="B147" s="883" t="s">
        <v>1228</v>
      </c>
      <c r="C147" s="883" t="s">
        <v>2323</v>
      </c>
      <c r="D147" s="918"/>
      <c r="E147" s="918" t="s">
        <v>2324</v>
      </c>
      <c r="F147" s="896" t="s">
        <v>2747</v>
      </c>
      <c r="G147" s="929" t="s">
        <v>2315</v>
      </c>
      <c r="H147" s="929">
        <f>(3.055+5.322+2.085)*0.25</f>
        <v>2.6154999999999999</v>
      </c>
      <c r="I147" s="910">
        <v>11490</v>
      </c>
      <c r="J147" s="909">
        <f t="shared" si="3"/>
        <v>30052.094999999998</v>
      </c>
      <c r="K147" s="909">
        <f>'MB COUNTER'!G31</f>
        <v>2.61</v>
      </c>
      <c r="L147" s="1062">
        <f t="shared" si="5"/>
        <v>29988.899999999998</v>
      </c>
      <c r="M147" s="1048">
        <f t="shared" si="4"/>
        <v>63.194999999999709</v>
      </c>
      <c r="N147" s="1123"/>
      <c r="O147" s="1126"/>
    </row>
    <row r="148" spans="1:15" ht="126" x14ac:dyDescent="0.25">
      <c r="A148" s="883" t="s">
        <v>2325</v>
      </c>
      <c r="B148" s="883" t="s">
        <v>1228</v>
      </c>
      <c r="C148" s="883" t="s">
        <v>2326</v>
      </c>
      <c r="D148" s="918"/>
      <c r="E148" s="918" t="s">
        <v>2327</v>
      </c>
      <c r="F148" s="896" t="s">
        <v>2748</v>
      </c>
      <c r="G148" s="929" t="s">
        <v>2328</v>
      </c>
      <c r="H148" s="929">
        <f>(3.055+5.322+2.085)+0.95*8</f>
        <v>18.061999999999998</v>
      </c>
      <c r="I148" s="910">
        <v>718</v>
      </c>
      <c r="J148" s="909">
        <f t="shared" si="3"/>
        <v>12968.515999999998</v>
      </c>
      <c r="K148" s="909">
        <f>'MB COUNTER'!G38</f>
        <v>18.012</v>
      </c>
      <c r="L148" s="1062">
        <f t="shared" si="5"/>
        <v>12932.616</v>
      </c>
      <c r="M148" s="1048">
        <f t="shared" si="4"/>
        <v>35.899999999997817</v>
      </c>
      <c r="N148" s="1123"/>
      <c r="O148" s="1126"/>
    </row>
    <row r="149" spans="1:15" ht="220.5" x14ac:dyDescent="0.25">
      <c r="A149" s="976" t="s">
        <v>2329</v>
      </c>
      <c r="B149" s="883" t="s">
        <v>1228</v>
      </c>
      <c r="C149" s="883" t="s">
        <v>2330</v>
      </c>
      <c r="D149" s="918"/>
      <c r="E149" s="918" t="s">
        <v>2331</v>
      </c>
      <c r="F149" s="896" t="s">
        <v>2749</v>
      </c>
      <c r="G149" s="929" t="s">
        <v>2315</v>
      </c>
      <c r="H149" s="929">
        <f>4.532*0.95</f>
        <v>4.3053999999999997</v>
      </c>
      <c r="I149" s="910">
        <v>40215</v>
      </c>
      <c r="J149" s="909">
        <f t="shared" si="3"/>
        <v>173141.66099999999</v>
      </c>
      <c r="K149" s="909">
        <f>'MB COUNTER'!G42</f>
        <v>4.3053999999999997</v>
      </c>
      <c r="L149" s="1062">
        <f t="shared" si="5"/>
        <v>173141.66099999999</v>
      </c>
      <c r="M149" s="1048">
        <f t="shared" si="4"/>
        <v>0</v>
      </c>
      <c r="N149" s="1123"/>
      <c r="O149" s="1126"/>
    </row>
    <row r="150" spans="1:15" ht="157.5" x14ac:dyDescent="0.25">
      <c r="A150" s="883" t="s">
        <v>2332</v>
      </c>
      <c r="B150" s="883" t="s">
        <v>1228</v>
      </c>
      <c r="C150" s="883" t="s">
        <v>2330</v>
      </c>
      <c r="D150" s="918"/>
      <c r="E150" s="918" t="s">
        <v>2331</v>
      </c>
      <c r="F150" s="896" t="s">
        <v>2750</v>
      </c>
      <c r="G150" s="929" t="s">
        <v>2315</v>
      </c>
      <c r="H150" s="929">
        <f>0.945*0.95</f>
        <v>0.89774999999999994</v>
      </c>
      <c r="I150" s="910">
        <v>43087</v>
      </c>
      <c r="J150" s="909">
        <f t="shared" si="3"/>
        <v>38681.354249999997</v>
      </c>
      <c r="K150" s="909">
        <f>'MB COUNTER'!G47</f>
        <v>0.89774999999999994</v>
      </c>
      <c r="L150" s="1062">
        <f t="shared" si="5"/>
        <v>38681.354249999997</v>
      </c>
      <c r="M150" s="1048">
        <f t="shared" si="4"/>
        <v>0</v>
      </c>
      <c r="N150" s="1123"/>
      <c r="O150" s="1126"/>
    </row>
    <row r="151" spans="1:15" ht="157.5" x14ac:dyDescent="0.25">
      <c r="A151" s="883" t="s">
        <v>2333</v>
      </c>
      <c r="B151" s="883" t="s">
        <v>1228</v>
      </c>
      <c r="C151" s="883" t="s">
        <v>2330</v>
      </c>
      <c r="D151" s="918"/>
      <c r="E151" s="918" t="s">
        <v>2331</v>
      </c>
      <c r="F151" s="896" t="s">
        <v>2751</v>
      </c>
      <c r="G151" s="929" t="s">
        <v>2315</v>
      </c>
      <c r="H151" s="929">
        <f>0.9*0.95</f>
        <v>0.85499999999999998</v>
      </c>
      <c r="I151" s="910">
        <v>43087</v>
      </c>
      <c r="J151" s="909">
        <f t="shared" si="3"/>
        <v>36839.385000000002</v>
      </c>
      <c r="K151" s="909">
        <f>'MB COUNTER'!G52</f>
        <v>0.85499999999999998</v>
      </c>
      <c r="L151" s="1062">
        <f t="shared" si="5"/>
        <v>36839.385000000002</v>
      </c>
      <c r="M151" s="1048">
        <f t="shared" si="4"/>
        <v>0</v>
      </c>
      <c r="N151" s="1123"/>
      <c r="O151" s="1126"/>
    </row>
    <row r="152" spans="1:15" ht="157.5" x14ac:dyDescent="0.25">
      <c r="A152" s="976" t="s">
        <v>2334</v>
      </c>
      <c r="B152" s="883" t="s">
        <v>1228</v>
      </c>
      <c r="C152" s="883" t="s">
        <v>2330</v>
      </c>
      <c r="D152" s="918"/>
      <c r="E152" s="918" t="s">
        <v>2331</v>
      </c>
      <c r="F152" s="896" t="s">
        <v>2752</v>
      </c>
      <c r="G152" s="929" t="s">
        <v>2315</v>
      </c>
      <c r="H152" s="929">
        <f>1.295*0.95</f>
        <v>1.2302499999999998</v>
      </c>
      <c r="I152" s="910">
        <v>43087</v>
      </c>
      <c r="J152" s="909">
        <f t="shared" si="3"/>
        <v>53007.781749999995</v>
      </c>
      <c r="K152" s="909">
        <f>'MB COUNTER'!G57</f>
        <v>1.2302499999999998</v>
      </c>
      <c r="L152" s="1062">
        <f t="shared" si="5"/>
        <v>53007.781749999995</v>
      </c>
      <c r="M152" s="1048">
        <f t="shared" si="4"/>
        <v>0</v>
      </c>
      <c r="N152" s="1123"/>
      <c r="O152" s="1126"/>
    </row>
    <row r="153" spans="1:15" ht="141.75" x14ac:dyDescent="0.25">
      <c r="A153" s="883" t="s">
        <v>2335</v>
      </c>
      <c r="B153" s="883" t="s">
        <v>1228</v>
      </c>
      <c r="C153" s="883" t="s">
        <v>2336</v>
      </c>
      <c r="D153" s="918"/>
      <c r="E153" s="918" t="s">
        <v>2337</v>
      </c>
      <c r="F153" s="896" t="s">
        <v>2753</v>
      </c>
      <c r="G153" s="929" t="s">
        <v>2315</v>
      </c>
      <c r="H153" s="929">
        <f>(0.95+0.6+0.825+4.1)*0.4</f>
        <v>2.59</v>
      </c>
      <c r="I153" s="910">
        <v>11490</v>
      </c>
      <c r="J153" s="909">
        <f t="shared" si="3"/>
        <v>29759.1</v>
      </c>
      <c r="K153" s="909">
        <f>'MB COUNTER'!G62</f>
        <v>2.59</v>
      </c>
      <c r="L153" s="1062">
        <f t="shared" si="5"/>
        <v>29759.1</v>
      </c>
      <c r="M153" s="1048">
        <f t="shared" si="4"/>
        <v>0</v>
      </c>
      <c r="N153" s="1123"/>
      <c r="O153" s="1126"/>
    </row>
    <row r="154" spans="1:15" ht="157.5" x14ac:dyDescent="0.25">
      <c r="A154" s="883" t="s">
        <v>2338</v>
      </c>
      <c r="B154" s="883" t="s">
        <v>1228</v>
      </c>
      <c r="C154" s="883" t="s">
        <v>2339</v>
      </c>
      <c r="D154" s="918"/>
      <c r="E154" s="918" t="s">
        <v>2340</v>
      </c>
      <c r="F154" s="896" t="s">
        <v>2754</v>
      </c>
      <c r="G154" s="929" t="s">
        <v>2315</v>
      </c>
      <c r="H154" s="929">
        <f>(0.95+3.5+4.1)*0.9</f>
        <v>7.6950000000000012</v>
      </c>
      <c r="I154" s="910">
        <v>17522</v>
      </c>
      <c r="J154" s="909">
        <f t="shared" si="3"/>
        <v>134831.79</v>
      </c>
      <c r="K154" s="909">
        <f>'MB COUNTER'!G67</f>
        <v>5.8274999999999997</v>
      </c>
      <c r="L154" s="1062">
        <f t="shared" si="5"/>
        <v>102109.45499999999</v>
      </c>
      <c r="M154" s="1048">
        <f t="shared" si="4"/>
        <v>32722.335000000021</v>
      </c>
      <c r="N154" s="1123"/>
      <c r="O154" s="1126"/>
    </row>
    <row r="155" spans="1:15" ht="157.5" x14ac:dyDescent="0.25">
      <c r="A155" s="883" t="s">
        <v>2341</v>
      </c>
      <c r="B155" s="883" t="s">
        <v>1228</v>
      </c>
      <c r="C155" s="883" t="s">
        <v>2339</v>
      </c>
      <c r="D155" s="918"/>
      <c r="E155" s="918" t="s">
        <v>2342</v>
      </c>
      <c r="F155" s="896" t="s">
        <v>2343</v>
      </c>
      <c r="G155" s="929" t="s">
        <v>2315</v>
      </c>
      <c r="H155" s="929">
        <f>(0.95+3.5+4.1)*1</f>
        <v>8.5500000000000007</v>
      </c>
      <c r="I155" s="910">
        <v>17522</v>
      </c>
      <c r="J155" s="909">
        <f t="shared" si="3"/>
        <v>149813.1</v>
      </c>
      <c r="K155" s="909">
        <f>'MB COUNTER'!G72</f>
        <v>8.5500000000000007</v>
      </c>
      <c r="L155" s="1062">
        <f t="shared" si="5"/>
        <v>149813.1</v>
      </c>
      <c r="M155" s="1048">
        <f t="shared" si="4"/>
        <v>0</v>
      </c>
      <c r="N155" s="1123"/>
      <c r="O155" s="1126"/>
    </row>
    <row r="156" spans="1:15" ht="141.75" x14ac:dyDescent="0.25">
      <c r="A156" s="883" t="s">
        <v>2344</v>
      </c>
      <c r="B156" s="883" t="s">
        <v>1228</v>
      </c>
      <c r="C156" s="883" t="s">
        <v>2345</v>
      </c>
      <c r="D156" s="918"/>
      <c r="E156" s="918" t="s">
        <v>2346</v>
      </c>
      <c r="F156" s="896" t="s">
        <v>2347</v>
      </c>
      <c r="G156" s="929" t="s">
        <v>2348</v>
      </c>
      <c r="H156" s="929">
        <f>0.4*8</f>
        <v>3.2</v>
      </c>
      <c r="I156" s="910">
        <v>3351</v>
      </c>
      <c r="J156" s="909">
        <f t="shared" si="3"/>
        <v>10723.2</v>
      </c>
      <c r="K156" s="909">
        <f>'MB COUNTER'!G76</f>
        <v>6.4</v>
      </c>
      <c r="L156" s="1062">
        <f t="shared" si="5"/>
        <v>21446.400000000001</v>
      </c>
      <c r="M156" s="1048">
        <f t="shared" si="4"/>
        <v>-10723.2</v>
      </c>
      <c r="N156" s="1123"/>
      <c r="O156" s="1126"/>
    </row>
    <row r="157" spans="1:15" ht="141.75" x14ac:dyDescent="0.25">
      <c r="A157" s="883" t="s">
        <v>2349</v>
      </c>
      <c r="B157" s="883" t="s">
        <v>1228</v>
      </c>
      <c r="C157" s="883" t="s">
        <v>2345</v>
      </c>
      <c r="D157" s="918"/>
      <c r="E157" s="918" t="s">
        <v>2346</v>
      </c>
      <c r="F157" s="896" t="s">
        <v>2350</v>
      </c>
      <c r="G157" s="929" t="s">
        <v>2348</v>
      </c>
      <c r="H157" s="929">
        <f>0.75*5</f>
        <v>3.75</v>
      </c>
      <c r="I157" s="910">
        <v>3351</v>
      </c>
      <c r="J157" s="909">
        <f t="shared" si="3"/>
        <v>12566.25</v>
      </c>
      <c r="K157" s="930">
        <f>'MB COUNTER'!G80</f>
        <v>7.5</v>
      </c>
      <c r="L157" s="1062">
        <f t="shared" si="5"/>
        <v>25132.5</v>
      </c>
      <c r="M157" s="1048">
        <f t="shared" si="4"/>
        <v>-12566.25</v>
      </c>
      <c r="N157" s="1123"/>
      <c r="O157" s="1126"/>
    </row>
    <row r="158" spans="1:15" ht="141.75" x14ac:dyDescent="0.25">
      <c r="A158" s="883" t="s">
        <v>2351</v>
      </c>
      <c r="B158" s="883" t="s">
        <v>1228</v>
      </c>
      <c r="C158" s="883" t="s">
        <v>2345</v>
      </c>
      <c r="D158" s="918"/>
      <c r="E158" s="918" t="s">
        <v>2346</v>
      </c>
      <c r="F158" s="896" t="s">
        <v>2352</v>
      </c>
      <c r="G158" s="929" t="s">
        <v>2348</v>
      </c>
      <c r="H158" s="929">
        <f>2.1*5</f>
        <v>10.5</v>
      </c>
      <c r="I158" s="910">
        <v>3351</v>
      </c>
      <c r="J158" s="909">
        <f t="shared" si="3"/>
        <v>35185.5</v>
      </c>
      <c r="K158" s="909">
        <f>'MB COUNTER'!G85</f>
        <v>20</v>
      </c>
      <c r="L158" s="1063">
        <f t="shared" si="5"/>
        <v>67020</v>
      </c>
      <c r="M158" s="1048">
        <f t="shared" si="4"/>
        <v>-31834.5</v>
      </c>
      <c r="N158" s="1123"/>
      <c r="O158" s="1126"/>
    </row>
    <row r="159" spans="1:15" ht="141.75" x14ac:dyDescent="0.25">
      <c r="A159" s="883" t="s">
        <v>2353</v>
      </c>
      <c r="B159" s="883" t="s">
        <v>1228</v>
      </c>
      <c r="C159" s="883" t="s">
        <v>2345</v>
      </c>
      <c r="D159" s="918"/>
      <c r="E159" s="918" t="s">
        <v>2346</v>
      </c>
      <c r="F159" s="896" t="s">
        <v>2354</v>
      </c>
      <c r="G159" s="929" t="s">
        <v>2348</v>
      </c>
      <c r="H159" s="929">
        <f>3*4</f>
        <v>12</v>
      </c>
      <c r="I159" s="910">
        <v>3351</v>
      </c>
      <c r="J159" s="909">
        <f t="shared" si="3"/>
        <v>40212</v>
      </c>
      <c r="K159" s="909">
        <f>'MB COUNTER'!G90</f>
        <v>24</v>
      </c>
      <c r="L159" s="1063">
        <f t="shared" si="5"/>
        <v>80424</v>
      </c>
      <c r="M159" s="1048">
        <f t="shared" si="4"/>
        <v>-40212</v>
      </c>
      <c r="N159" s="1123"/>
      <c r="O159" s="1126"/>
    </row>
    <row r="160" spans="1:15" ht="110.25" x14ac:dyDescent="0.25">
      <c r="A160" s="883" t="s">
        <v>2355</v>
      </c>
      <c r="B160" s="883" t="s">
        <v>1228</v>
      </c>
      <c r="C160" s="883" t="s">
        <v>2345</v>
      </c>
      <c r="D160" s="918"/>
      <c r="E160" s="918" t="s">
        <v>2356</v>
      </c>
      <c r="F160" s="896" t="s">
        <v>2755</v>
      </c>
      <c r="G160" s="929" t="s">
        <v>2315</v>
      </c>
      <c r="H160" s="929">
        <f>0.9*0.9*5</f>
        <v>4.0500000000000007</v>
      </c>
      <c r="I160" s="910">
        <v>5745</v>
      </c>
      <c r="J160" s="909">
        <f t="shared" si="3"/>
        <v>23267.250000000004</v>
      </c>
      <c r="K160" s="909">
        <f>'MB COUNTER'!G95</f>
        <v>3.24</v>
      </c>
      <c r="L160" s="1062">
        <f t="shared" si="5"/>
        <v>18613.800000000003</v>
      </c>
      <c r="M160" s="1048">
        <f t="shared" si="4"/>
        <v>4653.4500000000007</v>
      </c>
      <c r="N160" s="1123"/>
      <c r="O160" s="1126"/>
    </row>
    <row r="161" spans="1:19" ht="78.75" x14ac:dyDescent="0.25">
      <c r="A161" s="883" t="s">
        <v>2357</v>
      </c>
      <c r="B161" s="883" t="s">
        <v>1228</v>
      </c>
      <c r="C161" s="883" t="s">
        <v>2320</v>
      </c>
      <c r="D161" s="918"/>
      <c r="E161" s="918" t="s">
        <v>2358</v>
      </c>
      <c r="F161" s="896" t="s">
        <v>2756</v>
      </c>
      <c r="G161" s="929" t="s">
        <v>783</v>
      </c>
      <c r="H161" s="929">
        <v>3</v>
      </c>
      <c r="I161" s="910">
        <v>23937</v>
      </c>
      <c r="J161" s="909">
        <f>H161*I161</f>
        <v>71811</v>
      </c>
      <c r="K161" s="909"/>
      <c r="L161" s="1064">
        <f t="shared" si="5"/>
        <v>0</v>
      </c>
      <c r="M161" s="1048">
        <f t="shared" si="4"/>
        <v>71811</v>
      </c>
      <c r="N161" s="1123"/>
      <c r="O161" s="1126"/>
    </row>
    <row r="162" spans="1:19" ht="157.5" x14ac:dyDescent="0.25">
      <c r="A162" s="883" t="s">
        <v>2359</v>
      </c>
      <c r="B162" s="883" t="s">
        <v>1228</v>
      </c>
      <c r="C162" s="883" t="s">
        <v>2360</v>
      </c>
      <c r="D162" s="918"/>
      <c r="E162" s="918" t="s">
        <v>2361</v>
      </c>
      <c r="F162" s="896" t="s">
        <v>2757</v>
      </c>
      <c r="G162" s="929" t="s">
        <v>2328</v>
      </c>
      <c r="H162" s="929">
        <v>5.5549999999999997</v>
      </c>
      <c r="I162" s="910">
        <v>11968</v>
      </c>
      <c r="J162" s="909">
        <f t="shared" ref="J162:J168" si="6">I162*H162</f>
        <v>66482.239999999991</v>
      </c>
      <c r="K162" s="909">
        <f>'MB COUNTER'!G100</f>
        <v>5.55</v>
      </c>
      <c r="L162" s="1062">
        <f t="shared" si="5"/>
        <v>66422.399999999994</v>
      </c>
      <c r="M162" s="1048">
        <f t="shared" si="4"/>
        <v>59.839999999996508</v>
      </c>
      <c r="N162" s="1123"/>
      <c r="O162" s="1126"/>
    </row>
    <row r="163" spans="1:19" ht="173.25" x14ac:dyDescent="0.25">
      <c r="A163" s="883" t="s">
        <v>2362</v>
      </c>
      <c r="B163" s="883" t="s">
        <v>1228</v>
      </c>
      <c r="C163" s="883" t="s">
        <v>2363</v>
      </c>
      <c r="D163" s="918"/>
      <c r="E163" s="918" t="s">
        <v>2364</v>
      </c>
      <c r="F163" s="896" t="s">
        <v>2758</v>
      </c>
      <c r="G163" s="929" t="s">
        <v>2328</v>
      </c>
      <c r="H163" s="929">
        <v>3.3</v>
      </c>
      <c r="I163" s="910">
        <v>6223</v>
      </c>
      <c r="J163" s="909">
        <f t="shared" si="6"/>
        <v>20535.899999999998</v>
      </c>
      <c r="K163" s="909">
        <f>'MB COUNTER'!G105</f>
        <v>5.55</v>
      </c>
      <c r="L163" s="1062">
        <f t="shared" si="5"/>
        <v>34537.65</v>
      </c>
      <c r="M163" s="1048">
        <f t="shared" si="4"/>
        <v>-14001.750000000004</v>
      </c>
      <c r="N163" s="1123"/>
      <c r="O163" s="1126"/>
    </row>
    <row r="164" spans="1:19" ht="141.75" x14ac:dyDescent="0.25">
      <c r="A164" s="883" t="s">
        <v>2365</v>
      </c>
      <c r="B164" s="883"/>
      <c r="C164" s="883" t="s">
        <v>2366</v>
      </c>
      <c r="D164" s="918"/>
      <c r="E164" s="918" t="s">
        <v>2367</v>
      </c>
      <c r="F164" s="896" t="s">
        <v>2368</v>
      </c>
      <c r="G164" s="929" t="s">
        <v>2348</v>
      </c>
      <c r="H164" s="929">
        <f>(2100+5300+4900+2600+4000+3200+900+2600)/1000</f>
        <v>25.6</v>
      </c>
      <c r="I164" s="910">
        <v>6223</v>
      </c>
      <c r="J164" s="909">
        <f t="shared" si="6"/>
        <v>159308.80000000002</v>
      </c>
      <c r="K164" s="909">
        <f>'MB COUNTER'!G118</f>
        <v>25.639000000000003</v>
      </c>
      <c r="L164" s="1061">
        <f t="shared" si="5"/>
        <v>159551.49700000003</v>
      </c>
      <c r="M164" s="1048">
        <f t="shared" si="4"/>
        <v>-242.69700000001467</v>
      </c>
      <c r="N164" s="1123"/>
      <c r="O164" s="1126"/>
    </row>
    <row r="165" spans="1:19" ht="141.75" x14ac:dyDescent="0.25">
      <c r="A165" s="883" t="s">
        <v>2369</v>
      </c>
      <c r="B165" s="883"/>
      <c r="C165" s="883" t="s">
        <v>2366</v>
      </c>
      <c r="D165" s="918"/>
      <c r="E165" s="918" t="s">
        <v>2370</v>
      </c>
      <c r="F165" s="896" t="s">
        <v>2371</v>
      </c>
      <c r="G165" s="929" t="s">
        <v>2348</v>
      </c>
      <c r="H165" s="929">
        <f>2.05*11</f>
        <v>22.549999999999997</v>
      </c>
      <c r="I165" s="910">
        <v>8138</v>
      </c>
      <c r="J165" s="909">
        <f t="shared" si="6"/>
        <v>183511.89999999997</v>
      </c>
      <c r="K165" s="909">
        <f>'MB COUNTER'!I122</f>
        <v>18.04</v>
      </c>
      <c r="L165" s="1113">
        <f t="shared" si="5"/>
        <v>146809.51999999999</v>
      </c>
      <c r="M165" s="1048">
        <f t="shared" si="4"/>
        <v>36702.379999999976</v>
      </c>
      <c r="N165" s="1123"/>
      <c r="O165" s="1126"/>
    </row>
    <row r="166" spans="1:19" ht="204.75" x14ac:dyDescent="0.25">
      <c r="A166" s="976" t="s">
        <v>2372</v>
      </c>
      <c r="B166" s="883" t="s">
        <v>1228</v>
      </c>
      <c r="C166" s="883" t="s">
        <v>2373</v>
      </c>
      <c r="D166" s="918"/>
      <c r="E166" s="918" t="s">
        <v>2374</v>
      </c>
      <c r="F166" s="896" t="s">
        <v>2759</v>
      </c>
      <c r="G166" s="929" t="s">
        <v>2315</v>
      </c>
      <c r="H166" s="929">
        <f>1.225*0.9</f>
        <v>1.1025</v>
      </c>
      <c r="I166" s="910">
        <v>55535</v>
      </c>
      <c r="J166" s="909">
        <f t="shared" si="6"/>
        <v>61227.337500000001</v>
      </c>
      <c r="K166" s="909">
        <f>'MB COUNTER'!G127</f>
        <v>1</v>
      </c>
      <c r="L166" s="1059">
        <f t="shared" si="5"/>
        <v>55535</v>
      </c>
      <c r="M166" s="1048">
        <f t="shared" si="4"/>
        <v>5692.3375000000015</v>
      </c>
      <c r="N166" s="1123"/>
      <c r="O166" s="1126"/>
    </row>
    <row r="167" spans="1:19" ht="173.25" x14ac:dyDescent="0.25">
      <c r="A167" s="883" t="s">
        <v>2375</v>
      </c>
      <c r="B167" s="883" t="s">
        <v>1228</v>
      </c>
      <c r="C167" s="883" t="s">
        <v>2373</v>
      </c>
      <c r="D167" s="918"/>
      <c r="E167" s="918" t="s">
        <v>2376</v>
      </c>
      <c r="F167" s="896" t="s">
        <v>2377</v>
      </c>
      <c r="G167" s="929" t="s">
        <v>2328</v>
      </c>
      <c r="H167" s="977">
        <v>5.34</v>
      </c>
      <c r="I167" s="910">
        <v>15798</v>
      </c>
      <c r="J167" s="909">
        <f t="shared" si="6"/>
        <v>84361.319999999992</v>
      </c>
      <c r="K167" s="909">
        <f>'MB COUNTER'!G132</f>
        <v>4.8</v>
      </c>
      <c r="L167" s="1059">
        <v>75830</v>
      </c>
      <c r="M167" s="1048">
        <f t="shared" si="4"/>
        <v>8531.3199999999924</v>
      </c>
      <c r="N167" s="1123"/>
      <c r="O167" s="1126"/>
    </row>
    <row r="168" spans="1:19" ht="78.75" x14ac:dyDescent="0.25">
      <c r="A168" s="883" t="s">
        <v>2378</v>
      </c>
      <c r="B168" s="883" t="s">
        <v>1228</v>
      </c>
      <c r="C168" s="883" t="s">
        <v>2379</v>
      </c>
      <c r="D168" s="918"/>
      <c r="E168" s="918" t="s">
        <v>2380</v>
      </c>
      <c r="F168" s="896" t="s">
        <v>2760</v>
      </c>
      <c r="G168" s="929" t="s">
        <v>2328</v>
      </c>
      <c r="H168" s="977">
        <f>(3055+5322+2085)/1000</f>
        <v>10.462</v>
      </c>
      <c r="I168" s="910">
        <v>3638</v>
      </c>
      <c r="J168" s="909">
        <f t="shared" si="6"/>
        <v>38060.756000000001</v>
      </c>
      <c r="K168" s="909"/>
      <c r="L168" s="1065">
        <f>I168*K168</f>
        <v>0</v>
      </c>
      <c r="M168" s="1048">
        <f t="shared" si="4"/>
        <v>38060.756000000001</v>
      </c>
      <c r="N168" s="1123"/>
      <c r="O168" s="1126"/>
    </row>
    <row r="169" spans="1:19" x14ac:dyDescent="0.25">
      <c r="A169" s="462"/>
      <c r="B169" s="883"/>
      <c r="C169" s="883"/>
      <c r="D169" s="918"/>
      <c r="F169" s="978"/>
      <c r="G169" s="929"/>
      <c r="H169" s="977"/>
      <c r="I169" s="910"/>
      <c r="J169" s="910"/>
      <c r="K169" s="910"/>
      <c r="L169" s="1064"/>
      <c r="M169" s="1068"/>
      <c r="N169" s="1123"/>
      <c r="O169" s="1126"/>
    </row>
    <row r="170" spans="1:19" x14ac:dyDescent="0.25">
      <c r="A170" s="462"/>
      <c r="B170" s="921"/>
      <c r="C170" s="921"/>
      <c r="D170" s="921"/>
      <c r="E170" s="549"/>
      <c r="F170" s="457" t="s">
        <v>2694</v>
      </c>
      <c r="G170" s="929"/>
      <c r="H170" s="977"/>
      <c r="I170" s="910"/>
      <c r="J170" s="979">
        <f>SUBTOTAL(9,J141:J169)</f>
        <v>2024306.4762499996</v>
      </c>
      <c r="K170" s="910"/>
      <c r="L170" s="1055">
        <f>SUBTOTAL(9,L142:L169)</f>
        <v>1899244.0774999997</v>
      </c>
      <c r="M170" s="1073"/>
      <c r="N170" s="1123"/>
      <c r="O170" s="1126"/>
    </row>
    <row r="171" spans="1:19" x14ac:dyDescent="0.25">
      <c r="M171" s="1066"/>
      <c r="N171" s="1123"/>
      <c r="O171" s="1126"/>
    </row>
    <row r="172" spans="1:19" s="816" customFormat="1" ht="26.25" x14ac:dyDescent="0.25">
      <c r="A172" s="1190"/>
      <c r="B172" s="1191" t="s">
        <v>2807</v>
      </c>
      <c r="C172" s="1191"/>
      <c r="D172" s="1191"/>
      <c r="E172" s="1190"/>
      <c r="F172" s="1190"/>
      <c r="G172" s="1192"/>
      <c r="H172" s="1193"/>
      <c r="I172" s="1192"/>
      <c r="J172" s="1192"/>
      <c r="K172" s="1194"/>
      <c r="L172" s="1192"/>
      <c r="M172" s="1195"/>
      <c r="N172" s="1129"/>
      <c r="O172" s="1196"/>
      <c r="Q172" s="822"/>
      <c r="R172" s="822"/>
    </row>
    <row r="173" spans="1:19" x14ac:dyDescent="0.25">
      <c r="M173" s="1066"/>
      <c r="N173" s="1123"/>
      <c r="O173" s="1126"/>
    </row>
    <row r="174" spans="1:19" s="678" customFormat="1" ht="42" x14ac:dyDescent="0.25">
      <c r="A174" s="1076"/>
      <c r="B174" s="1076"/>
      <c r="C174" s="1076"/>
      <c r="D174" s="1076"/>
      <c r="E174" s="1076"/>
      <c r="F174" s="1077" t="s">
        <v>2814</v>
      </c>
      <c r="G174" s="1078" t="s">
        <v>945</v>
      </c>
      <c r="H174" s="1079"/>
      <c r="I174" s="1078"/>
      <c r="J174" s="435"/>
      <c r="K174" s="682">
        <f>'Extra MB'!G7</f>
        <v>1</v>
      </c>
      <c r="L174" s="1081"/>
      <c r="M174" s="1082"/>
      <c r="N174" s="1078">
        <v>77150</v>
      </c>
      <c r="O174" s="1126">
        <f>K174*N174</f>
        <v>77150</v>
      </c>
      <c r="P174" s="1121" t="s">
        <v>2815</v>
      </c>
      <c r="Q174" s="1119"/>
      <c r="R174" s="1112" t="s">
        <v>2761</v>
      </c>
    </row>
    <row r="175" spans="1:19" s="678" customFormat="1" ht="335.25" customHeight="1" x14ac:dyDescent="0.25">
      <c r="A175" s="1076"/>
      <c r="B175" s="1076"/>
      <c r="C175" s="1076"/>
      <c r="D175" s="1076"/>
      <c r="E175" s="1076"/>
      <c r="F175" s="1216" t="s">
        <v>2822</v>
      </c>
      <c r="G175" s="1078" t="s">
        <v>945</v>
      </c>
      <c r="H175" s="1079"/>
      <c r="I175" s="1078"/>
      <c r="J175" s="435"/>
      <c r="K175" s="682">
        <f>'Extra MB'!G11</f>
        <v>2</v>
      </c>
      <c r="L175" s="1081"/>
      <c r="M175" s="1082"/>
      <c r="N175" s="1078">
        <v>15000</v>
      </c>
      <c r="O175" s="1126">
        <f t="shared" ref="O175:O191" si="7">K175*N175</f>
        <v>30000</v>
      </c>
      <c r="P175" s="1121" t="s">
        <v>2815</v>
      </c>
      <c r="Q175" s="1119"/>
      <c r="R175" s="1112" t="s">
        <v>2762</v>
      </c>
      <c r="S175" s="1121" t="s">
        <v>2384</v>
      </c>
    </row>
    <row r="176" spans="1:19" s="678" customFormat="1" ht="95.25" customHeight="1" x14ac:dyDescent="0.25">
      <c r="A176" s="1076"/>
      <c r="B176" s="1076"/>
      <c r="C176" s="1076"/>
      <c r="D176" s="1076"/>
      <c r="E176" s="1076"/>
      <c r="F176" s="688" t="s">
        <v>2763</v>
      </c>
      <c r="G176" s="1080" t="s">
        <v>2573</v>
      </c>
      <c r="H176" s="1079"/>
      <c r="I176" s="1080"/>
      <c r="J176" s="435"/>
      <c r="K176" s="554">
        <f>'Extra MB'!G17</f>
        <v>6.0799999999999992</v>
      </c>
      <c r="L176" s="1081"/>
      <c r="M176" s="1082"/>
      <c r="N176" s="1080">
        <v>1150</v>
      </c>
      <c r="O176" s="1126">
        <f t="shared" si="7"/>
        <v>6991.9999999999991</v>
      </c>
      <c r="P176" s="1205" t="s">
        <v>2812</v>
      </c>
      <c r="Q176" s="1119"/>
      <c r="R176" s="1112" t="s">
        <v>2762</v>
      </c>
    </row>
    <row r="177" spans="1:18" s="1091" customFormat="1" ht="126" hidden="1" x14ac:dyDescent="0.25">
      <c r="A177" s="1083"/>
      <c r="B177" s="1083"/>
      <c r="C177" s="1083"/>
      <c r="D177" s="1083"/>
      <c r="E177" s="1083"/>
      <c r="F177" s="1075" t="s">
        <v>2764</v>
      </c>
      <c r="G177" s="1084" t="s">
        <v>2573</v>
      </c>
      <c r="H177" s="1083"/>
      <c r="I177" s="1084"/>
      <c r="J177" s="1085"/>
      <c r="K177" s="1086">
        <f>'Extra MB'!G26</f>
        <v>132.17931799999999</v>
      </c>
      <c r="L177" s="1087"/>
      <c r="M177" s="1088"/>
      <c r="N177" s="1084">
        <v>750</v>
      </c>
      <c r="O177" s="1126"/>
      <c r="Q177" s="1089" t="s">
        <v>2806</v>
      </c>
      <c r="R177" s="1090" t="s">
        <v>2765</v>
      </c>
    </row>
    <row r="178" spans="1:18" s="678" customFormat="1" ht="44.25" customHeight="1" x14ac:dyDescent="0.25">
      <c r="A178" s="1076"/>
      <c r="B178" s="1076"/>
      <c r="C178" s="1076"/>
      <c r="D178" s="1076"/>
      <c r="E178" s="1076"/>
      <c r="F178" s="1092" t="s">
        <v>2766</v>
      </c>
      <c r="G178" s="1078" t="s">
        <v>945</v>
      </c>
      <c r="H178" s="1079"/>
      <c r="I178" s="1078"/>
      <c r="J178" s="435"/>
      <c r="K178" s="682">
        <f>'Extra MB'!G30</f>
        <v>1</v>
      </c>
      <c r="L178" s="1081"/>
      <c r="M178" s="1082"/>
      <c r="N178" s="1078">
        <v>75000</v>
      </c>
      <c r="O178" s="1126">
        <f t="shared" si="7"/>
        <v>75000</v>
      </c>
      <c r="P178" s="1121" t="s">
        <v>2812</v>
      </c>
      <c r="Q178" s="1119"/>
      <c r="R178" s="1112" t="s">
        <v>2762</v>
      </c>
    </row>
    <row r="179" spans="1:18" s="678" customFormat="1" ht="42" x14ac:dyDescent="0.25">
      <c r="A179" s="1076"/>
      <c r="B179" s="1076"/>
      <c r="C179" s="1076"/>
      <c r="D179" s="1076"/>
      <c r="E179" s="1076"/>
      <c r="F179" s="1077" t="s">
        <v>2767</v>
      </c>
      <c r="G179" s="1078" t="s">
        <v>945</v>
      </c>
      <c r="H179" s="1079"/>
      <c r="I179" s="1093"/>
      <c r="J179" s="435"/>
      <c r="K179" s="682">
        <f>'Extra MB'!G34</f>
        <v>3</v>
      </c>
      <c r="L179" s="1081"/>
      <c r="M179" s="1082"/>
      <c r="N179" s="1093">
        <v>5500</v>
      </c>
      <c r="O179" s="1126">
        <f t="shared" si="7"/>
        <v>16500</v>
      </c>
      <c r="P179" s="1121" t="s">
        <v>2812</v>
      </c>
      <c r="Q179" s="1119"/>
      <c r="R179" s="1112" t="s">
        <v>2762</v>
      </c>
    </row>
    <row r="180" spans="1:18" s="678" customFormat="1" ht="42" x14ac:dyDescent="0.35">
      <c r="A180" s="1076"/>
      <c r="B180" s="1076"/>
      <c r="C180" s="1076"/>
      <c r="D180" s="1076"/>
      <c r="E180" s="1076"/>
      <c r="F180" s="1111" t="s">
        <v>2821</v>
      </c>
      <c r="G180" s="1078" t="s">
        <v>945</v>
      </c>
      <c r="H180" s="1079"/>
      <c r="I180" s="1093"/>
      <c r="J180" s="435"/>
      <c r="K180" s="682">
        <f>'Extra MB'!G39</f>
        <v>1</v>
      </c>
      <c r="L180" s="1081"/>
      <c r="M180" s="1082"/>
      <c r="N180" s="1093">
        <v>8000</v>
      </c>
      <c r="O180" s="1126">
        <f t="shared" si="7"/>
        <v>8000</v>
      </c>
      <c r="P180" s="1121" t="s">
        <v>2812</v>
      </c>
      <c r="Q180" s="1119"/>
      <c r="R180" s="1112" t="s">
        <v>2762</v>
      </c>
    </row>
    <row r="181" spans="1:18" s="678" customFormat="1" ht="103.5" customHeight="1" x14ac:dyDescent="0.25">
      <c r="A181" s="1076"/>
      <c r="B181" s="1076"/>
      <c r="C181" s="1076"/>
      <c r="D181" s="1076"/>
      <c r="E181" s="1076"/>
      <c r="F181" s="688" t="s">
        <v>2811</v>
      </c>
      <c r="G181" s="1078" t="s">
        <v>945</v>
      </c>
      <c r="H181" s="1079"/>
      <c r="I181" s="1094"/>
      <c r="J181" s="435"/>
      <c r="K181" s="1096">
        <f>'Extra MB'!G44</f>
        <v>1</v>
      </c>
      <c r="L181" s="1095"/>
      <c r="M181" s="1074"/>
      <c r="N181" s="1201">
        <f>110000-42500</f>
        <v>67500</v>
      </c>
      <c r="O181" s="1126">
        <f t="shared" si="7"/>
        <v>67500</v>
      </c>
      <c r="P181" s="1202" t="s">
        <v>2810</v>
      </c>
      <c r="Q181" s="1119"/>
      <c r="R181" s="1120" t="s">
        <v>2762</v>
      </c>
    </row>
    <row r="182" spans="1:18" s="678" customFormat="1" ht="42" x14ac:dyDescent="0.25">
      <c r="A182" s="1076"/>
      <c r="B182" s="1076"/>
      <c r="C182" s="1076"/>
      <c r="D182" s="1076"/>
      <c r="E182" s="1076"/>
      <c r="F182" s="564" t="s">
        <v>2768</v>
      </c>
      <c r="G182" s="554" t="s">
        <v>2769</v>
      </c>
      <c r="H182" s="1079"/>
      <c r="I182" s="1096"/>
      <c r="J182" s="435"/>
      <c r="K182" s="1097">
        <f>'Extra MB'!G67</f>
        <v>1118.3084999999999</v>
      </c>
      <c r="L182" s="1095"/>
      <c r="M182" s="1074"/>
      <c r="N182" s="1203">
        <v>225</v>
      </c>
      <c r="O182" s="1204">
        <f t="shared" si="7"/>
        <v>251619.41249999998</v>
      </c>
      <c r="P182" s="1202" t="s">
        <v>2816</v>
      </c>
      <c r="Q182" s="1119"/>
      <c r="R182" s="1120" t="s">
        <v>2770</v>
      </c>
    </row>
    <row r="183" spans="1:18" s="1209" customFormat="1" ht="126" x14ac:dyDescent="0.25">
      <c r="A183" s="435"/>
      <c r="B183" s="435"/>
      <c r="C183" s="435"/>
      <c r="D183" s="435"/>
      <c r="E183" s="435"/>
      <c r="F183" s="1218" t="s">
        <v>2820</v>
      </c>
      <c r="G183" s="1112" t="s">
        <v>2573</v>
      </c>
      <c r="H183" s="1079"/>
      <c r="I183" s="1094"/>
      <c r="J183" s="435"/>
      <c r="K183" s="1207">
        <f>'Extra MB'!G75</f>
        <v>61.445</v>
      </c>
      <c r="L183" s="1095"/>
      <c r="M183" s="1074"/>
      <c r="N183" s="1094">
        <v>1150</v>
      </c>
      <c r="O183" s="1126">
        <f t="shared" si="7"/>
        <v>70661.75</v>
      </c>
      <c r="P183" s="1205" t="s">
        <v>2812</v>
      </c>
      <c r="Q183" s="1208"/>
      <c r="R183" s="558"/>
    </row>
    <row r="184" spans="1:18" s="1209" customFormat="1" ht="63" x14ac:dyDescent="0.25">
      <c r="A184" s="435"/>
      <c r="B184" s="435"/>
      <c r="C184" s="435"/>
      <c r="D184" s="435"/>
      <c r="E184" s="435"/>
      <c r="F184" s="1206" t="s">
        <v>2771</v>
      </c>
      <c r="G184" s="1112" t="s">
        <v>2573</v>
      </c>
      <c r="H184" s="1079"/>
      <c r="I184" s="1210"/>
      <c r="J184" s="435"/>
      <c r="K184" s="1207">
        <f>'Extra MB'!G82</f>
        <v>32.425809999999998</v>
      </c>
      <c r="L184" s="1095"/>
      <c r="M184" s="1074"/>
      <c r="N184" s="1210">
        <v>1721</v>
      </c>
      <c r="O184" s="1204">
        <f t="shared" si="7"/>
        <v>55804.819009999999</v>
      </c>
      <c r="P184" s="1205" t="s">
        <v>2818</v>
      </c>
      <c r="Q184" s="1208"/>
      <c r="R184" s="576" t="s">
        <v>2772</v>
      </c>
    </row>
    <row r="185" spans="1:18" s="678" customFormat="1" ht="42" x14ac:dyDescent="0.25">
      <c r="A185" s="1076"/>
      <c r="B185" s="1076"/>
      <c r="C185" s="1076"/>
      <c r="D185" s="1076"/>
      <c r="E185" s="1076"/>
      <c r="F185" s="1077" t="s">
        <v>2773</v>
      </c>
      <c r="G185" s="1099" t="s">
        <v>2774</v>
      </c>
      <c r="H185" s="1079"/>
      <c r="I185" s="1100"/>
      <c r="J185" s="435"/>
      <c r="K185" s="1096">
        <f>'Extra MB'!G86</f>
        <v>25</v>
      </c>
      <c r="L185" s="1101"/>
      <c r="M185" s="1074"/>
      <c r="N185" s="1211">
        <v>900</v>
      </c>
      <c r="O185" s="1126">
        <f t="shared" si="7"/>
        <v>22500</v>
      </c>
      <c r="P185" s="1202" t="s">
        <v>2817</v>
      </c>
      <c r="Q185" s="1119"/>
      <c r="R185" s="1098"/>
    </row>
    <row r="186" spans="1:18" s="678" customFormat="1" ht="42" x14ac:dyDescent="0.35">
      <c r="A186" s="1076"/>
      <c r="B186" s="1076"/>
      <c r="C186" s="1076"/>
      <c r="D186" s="1076"/>
      <c r="E186" s="1076"/>
      <c r="F186" s="1102" t="s">
        <v>2775</v>
      </c>
      <c r="G186" s="1082" t="s">
        <v>1686</v>
      </c>
      <c r="H186" s="1079"/>
      <c r="I186" s="1103"/>
      <c r="J186" s="435"/>
      <c r="K186" s="434">
        <f>'Extra MB'!G90</f>
        <v>62</v>
      </c>
      <c r="L186" s="1104"/>
      <c r="M186" s="1082"/>
      <c r="N186" s="1103">
        <v>1275</v>
      </c>
      <c r="O186" s="1126">
        <f t="shared" si="7"/>
        <v>79050</v>
      </c>
      <c r="P186" s="1120" t="s">
        <v>2776</v>
      </c>
      <c r="Q186" s="1119"/>
      <c r="R186" s="1120" t="s">
        <v>2776</v>
      </c>
    </row>
    <row r="187" spans="1:18" s="678" customFormat="1" ht="42" x14ac:dyDescent="0.35">
      <c r="A187" s="1076"/>
      <c r="B187" s="1076"/>
      <c r="C187" s="1076"/>
      <c r="D187" s="1076"/>
      <c r="E187" s="1076"/>
      <c r="F187" s="1102" t="s">
        <v>2777</v>
      </c>
      <c r="G187" s="1082" t="s">
        <v>1686</v>
      </c>
      <c r="H187" s="1079"/>
      <c r="I187" s="1103"/>
      <c r="J187" s="435"/>
      <c r="K187" s="434">
        <f>'Extra MB'!G94</f>
        <v>42</v>
      </c>
      <c r="L187" s="1104"/>
      <c r="M187" s="1082"/>
      <c r="N187" s="1103">
        <v>1275</v>
      </c>
      <c r="O187" s="1126">
        <f t="shared" si="7"/>
        <v>53550</v>
      </c>
      <c r="P187" s="1120" t="s">
        <v>2776</v>
      </c>
      <c r="Q187" s="1119"/>
      <c r="R187" s="1120" t="s">
        <v>2776</v>
      </c>
    </row>
    <row r="188" spans="1:18" s="678" customFormat="1" ht="21" x14ac:dyDescent="0.35">
      <c r="A188" s="1076"/>
      <c r="B188" s="1076"/>
      <c r="C188" s="1076"/>
      <c r="D188" s="1076"/>
      <c r="E188" s="1076"/>
      <c r="F188" s="1105" t="s">
        <v>2778</v>
      </c>
      <c r="G188" s="1082" t="s">
        <v>1686</v>
      </c>
      <c r="H188" s="1079"/>
      <c r="I188" s="1103"/>
      <c r="J188" s="435"/>
      <c r="K188" s="434">
        <f>'Extra MB'!G98</f>
        <v>125</v>
      </c>
      <c r="L188" s="1104"/>
      <c r="M188" s="1082"/>
      <c r="N188" s="1103">
        <v>1855</v>
      </c>
      <c r="O188" s="1126">
        <f t="shared" si="7"/>
        <v>231875</v>
      </c>
      <c r="P188" s="1120" t="s">
        <v>2776</v>
      </c>
      <c r="Q188" s="1119"/>
      <c r="R188" s="1120" t="s">
        <v>2776</v>
      </c>
    </row>
    <row r="189" spans="1:18" s="1155" customFormat="1" ht="189" hidden="1" x14ac:dyDescent="0.25">
      <c r="A189" s="1146"/>
      <c r="B189" s="1146"/>
      <c r="C189" s="1146"/>
      <c r="D189" s="1146"/>
      <c r="E189" s="1146"/>
      <c r="F189" s="1147" t="s">
        <v>2779</v>
      </c>
      <c r="G189" s="1148" t="s">
        <v>2573</v>
      </c>
      <c r="H189" s="1149"/>
      <c r="I189" s="1150"/>
      <c r="J189" s="1151"/>
      <c r="K189" s="1152">
        <f>'Extra MB'!G107</f>
        <v>72.429748000000004</v>
      </c>
      <c r="L189" s="1153"/>
      <c r="M189" s="1154"/>
      <c r="N189" s="1150">
        <v>800</v>
      </c>
      <c r="O189" s="1126"/>
      <c r="Q189" s="1156" t="s">
        <v>2808</v>
      </c>
      <c r="R189" s="1157" t="s">
        <v>2776</v>
      </c>
    </row>
    <row r="190" spans="1:18" s="678" customFormat="1" ht="32.25" customHeight="1" x14ac:dyDescent="0.25">
      <c r="A190" s="1076"/>
      <c r="B190" s="1076"/>
      <c r="C190" s="1076"/>
      <c r="D190" s="1076"/>
      <c r="E190" s="1076"/>
      <c r="F190" s="1108" t="s">
        <v>2782</v>
      </c>
      <c r="G190" s="554" t="s">
        <v>2781</v>
      </c>
      <c r="H190" s="1079"/>
      <c r="I190" s="1109"/>
      <c r="J190" s="435"/>
      <c r="K190" s="434">
        <f>'Extra MB'!G115</f>
        <v>5</v>
      </c>
      <c r="L190" s="1106"/>
      <c r="M190" s="1107"/>
      <c r="N190" s="1103">
        <v>9000</v>
      </c>
      <c r="O190" s="1126">
        <f t="shared" si="7"/>
        <v>45000</v>
      </c>
      <c r="P190" s="1215" t="s">
        <v>2813</v>
      </c>
      <c r="Q190" s="1121"/>
      <c r="R190" s="1121"/>
    </row>
    <row r="191" spans="1:18" s="678" customFormat="1" ht="84" x14ac:dyDescent="0.25">
      <c r="A191" s="1076"/>
      <c r="B191" s="1076"/>
      <c r="C191" s="1076"/>
      <c r="D191" s="1076"/>
      <c r="E191" s="1076"/>
      <c r="F191" s="1217" t="s">
        <v>2819</v>
      </c>
      <c r="G191" s="554" t="s">
        <v>945</v>
      </c>
      <c r="H191" s="1079"/>
      <c r="I191" s="1110"/>
      <c r="J191" s="435"/>
      <c r="K191" s="1082">
        <f>'Extra MB'!G120</f>
        <v>1</v>
      </c>
      <c r="L191" s="1106"/>
      <c r="M191" s="1107"/>
      <c r="N191" s="1110">
        <v>17000</v>
      </c>
      <c r="O191" s="1126">
        <f t="shared" si="7"/>
        <v>17000</v>
      </c>
      <c r="P191" s="1214" t="s">
        <v>2384</v>
      </c>
      <c r="Q191" s="1121"/>
      <c r="R191" s="1121"/>
    </row>
    <row r="192" spans="1:18" x14ac:dyDescent="0.2">
      <c r="A192" s="549"/>
      <c r="B192" s="549"/>
      <c r="C192" s="549"/>
      <c r="D192" s="549"/>
      <c r="E192" s="549"/>
      <c r="F192" s="983"/>
      <c r="G192" s="981"/>
      <c r="H192" s="1045"/>
      <c r="I192" s="1046"/>
      <c r="J192" s="912"/>
      <c r="K192" s="982"/>
      <c r="L192" s="1144"/>
      <c r="M192" s="1145"/>
      <c r="N192" s="1123"/>
      <c r="O192" s="1130"/>
    </row>
    <row r="193" spans="1:18" x14ac:dyDescent="0.2">
      <c r="A193" s="549"/>
      <c r="B193" s="549"/>
      <c r="C193" s="549"/>
      <c r="D193" s="549"/>
      <c r="E193" s="549"/>
      <c r="F193" s="983"/>
      <c r="G193" s="981"/>
      <c r="H193" s="1045"/>
      <c r="I193" s="1046"/>
      <c r="J193" s="1066"/>
      <c r="K193" s="982"/>
      <c r="L193" s="1144"/>
      <c r="M193" s="1145"/>
      <c r="N193" s="1123"/>
      <c r="O193" s="1130"/>
    </row>
    <row r="194" spans="1:18" s="1187" customFormat="1" ht="23.25" x14ac:dyDescent="0.35">
      <c r="A194" s="1177"/>
      <c r="B194" s="1177"/>
      <c r="C194" s="1177"/>
      <c r="D194" s="1177"/>
      <c r="E194" s="1177"/>
      <c r="F194" s="1178" t="s">
        <v>2785</v>
      </c>
      <c r="G194" s="1179"/>
      <c r="H194" s="1180"/>
      <c r="I194" s="1181"/>
      <c r="J194" s="1182"/>
      <c r="K194" s="1183"/>
      <c r="L194" s="1184"/>
      <c r="M194" s="1185"/>
      <c r="N194" s="1186"/>
      <c r="O194" s="1189">
        <f>SUBTOTAL(9,O18:O192)</f>
        <v>1265281.26841</v>
      </c>
      <c r="Q194" s="1188"/>
      <c r="R194" s="1188"/>
    </row>
    <row r="196" spans="1:18" x14ac:dyDescent="0.25">
      <c r="M196" s="901" t="s">
        <v>2384</v>
      </c>
    </row>
    <row r="197" spans="1:18" x14ac:dyDescent="0.25">
      <c r="P197" s="1212">
        <f>'Extra MB'!K23-O194</f>
        <v>20457.711589999963</v>
      </c>
    </row>
  </sheetData>
  <autoFilter ref="A2:J37" xr:uid="{64E653F6-EDD0-4A1D-B46E-273BD457D907}">
    <filterColumn colId="7">
      <colorFilter dxfId="6"/>
    </filterColumn>
  </autoFilter>
  <mergeCells count="8">
    <mergeCell ref="I27:I31"/>
    <mergeCell ref="J27:J31"/>
    <mergeCell ref="A27:A31"/>
    <mergeCell ref="B27:B31"/>
    <mergeCell ref="C27:C31"/>
    <mergeCell ref="D27:D31"/>
    <mergeCell ref="E27:E31"/>
    <mergeCell ref="G27:G31"/>
  </mergeCells>
  <pageMargins left="0.7" right="0.7" top="0.75" bottom="0.75"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D3CFC-879A-45D2-A99D-97BFA045E1CE}">
  <sheetPr>
    <tabColor rgb="FF00B050"/>
  </sheetPr>
  <dimension ref="A1:K123"/>
  <sheetViews>
    <sheetView topLeftCell="A8" workbookViewId="0">
      <selection activeCell="M18" sqref="M18"/>
    </sheetView>
  </sheetViews>
  <sheetFormatPr defaultRowHeight="15.75" x14ac:dyDescent="0.25"/>
  <cols>
    <col min="1" max="1" width="10.28515625" style="1042" customWidth="1"/>
    <col min="2" max="2" width="54.140625" style="1043" customWidth="1"/>
    <col min="3" max="3" width="9" style="1043" customWidth="1"/>
    <col min="4" max="4" width="8.85546875" style="1043" bestFit="1" customWidth="1"/>
    <col min="5" max="5" width="11.7109375" style="1043" bestFit="1" customWidth="1"/>
    <col min="6" max="6" width="9.28515625" style="1043" bestFit="1" customWidth="1"/>
    <col min="7" max="7" width="16.28515625" style="1044" customWidth="1"/>
  </cols>
  <sheetData>
    <row r="1" spans="1:7" x14ac:dyDescent="0.25">
      <c r="A1" s="1232" t="s">
        <v>2786</v>
      </c>
      <c r="B1" s="1232"/>
      <c r="C1" s="1232"/>
      <c r="D1" s="1232"/>
      <c r="E1" s="1232"/>
      <c r="F1" s="1232"/>
      <c r="G1" s="1232"/>
    </row>
    <row r="2" spans="1:7" ht="31.5" x14ac:dyDescent="0.25">
      <c r="A2" s="520" t="s">
        <v>2398</v>
      </c>
      <c r="B2" s="521" t="s">
        <v>2399</v>
      </c>
      <c r="C2" s="520" t="s">
        <v>2400</v>
      </c>
      <c r="D2" s="520" t="s">
        <v>1860</v>
      </c>
      <c r="E2" s="520" t="s">
        <v>2401</v>
      </c>
      <c r="F2" s="520" t="s">
        <v>2402</v>
      </c>
      <c r="G2" s="984" t="s">
        <v>2403</v>
      </c>
    </row>
    <row r="3" spans="1:7" x14ac:dyDescent="0.25">
      <c r="A3" s="521" t="s">
        <v>2404</v>
      </c>
      <c r="B3" s="985" t="s">
        <v>2405</v>
      </c>
      <c r="C3" s="986" t="s">
        <v>2384</v>
      </c>
      <c r="D3" s="987"/>
      <c r="E3" s="987"/>
      <c r="F3" s="987"/>
      <c r="G3" s="988"/>
    </row>
    <row r="4" spans="1:7" x14ac:dyDescent="0.25">
      <c r="A4" s="989"/>
      <c r="B4" s="990"/>
      <c r="C4" s="991"/>
      <c r="D4" s="992"/>
      <c r="E4" s="992"/>
      <c r="F4" s="992"/>
      <c r="G4" s="993"/>
    </row>
    <row r="5" spans="1:7" x14ac:dyDescent="0.25">
      <c r="A5" s="994">
        <v>1</v>
      </c>
      <c r="B5" s="995" t="s">
        <v>2787</v>
      </c>
      <c r="C5" s="991" t="s">
        <v>945</v>
      </c>
      <c r="D5" s="992">
        <v>1</v>
      </c>
      <c r="E5" s="992"/>
      <c r="F5" s="992"/>
      <c r="G5" s="993">
        <f>D5</f>
        <v>1</v>
      </c>
    </row>
    <row r="6" spans="1:7" x14ac:dyDescent="0.25">
      <c r="A6" s="989"/>
      <c r="B6" s="990"/>
      <c r="C6" s="991"/>
      <c r="D6" s="992"/>
      <c r="E6" s="992"/>
      <c r="F6" s="992"/>
      <c r="G6" s="993"/>
    </row>
    <row r="7" spans="1:7" x14ac:dyDescent="0.25">
      <c r="A7" s="989"/>
      <c r="B7" s="880" t="s">
        <v>2395</v>
      </c>
      <c r="C7" s="996" t="s">
        <v>945</v>
      </c>
      <c r="D7" s="997"/>
      <c r="E7" s="997"/>
      <c r="F7" s="997"/>
      <c r="G7" s="998">
        <f>G5</f>
        <v>1</v>
      </c>
    </row>
    <row r="8" spans="1:7" x14ac:dyDescent="0.25">
      <c r="A8" s="989"/>
      <c r="B8" s="990"/>
      <c r="C8" s="991"/>
      <c r="D8" s="992"/>
      <c r="E8" s="992"/>
      <c r="F8" s="992"/>
      <c r="G8" s="993"/>
    </row>
    <row r="9" spans="1:7" x14ac:dyDescent="0.25">
      <c r="A9" s="989">
        <v>2</v>
      </c>
      <c r="B9" s="990" t="s">
        <v>2788</v>
      </c>
      <c r="C9" s="999" t="s">
        <v>945</v>
      </c>
      <c r="D9" s="992">
        <v>2</v>
      </c>
      <c r="E9" s="992"/>
      <c r="F9" s="992"/>
      <c r="G9" s="993">
        <f>D9</f>
        <v>2</v>
      </c>
    </row>
    <row r="10" spans="1:7" x14ac:dyDescent="0.25">
      <c r="A10" s="989"/>
      <c r="B10" s="990"/>
      <c r="C10" s="991"/>
      <c r="D10" s="992"/>
      <c r="E10" s="992"/>
      <c r="F10" s="992"/>
      <c r="G10" s="993"/>
    </row>
    <row r="11" spans="1:7" x14ac:dyDescent="0.25">
      <c r="A11" s="989"/>
      <c r="B11" s="880" t="s">
        <v>2395</v>
      </c>
      <c r="C11" s="996" t="s">
        <v>945</v>
      </c>
      <c r="D11" s="997"/>
      <c r="E11" s="997"/>
      <c r="F11" s="997"/>
      <c r="G11" s="998">
        <f>G9</f>
        <v>2</v>
      </c>
    </row>
    <row r="12" spans="1:7" x14ac:dyDescent="0.25">
      <c r="A12" s="989"/>
      <c r="B12" s="990"/>
      <c r="C12" s="991"/>
      <c r="D12" s="992"/>
      <c r="E12" s="992"/>
      <c r="F12" s="992"/>
      <c r="G12" s="993"/>
    </row>
    <row r="13" spans="1:7" x14ac:dyDescent="0.25">
      <c r="A13" s="989">
        <v>3</v>
      </c>
      <c r="B13" s="990" t="s">
        <v>2789</v>
      </c>
      <c r="C13" s="991" t="s">
        <v>2573</v>
      </c>
      <c r="D13" s="992">
        <v>1</v>
      </c>
      <c r="E13" s="992">
        <v>1.5</v>
      </c>
      <c r="F13" s="992">
        <v>2.8</v>
      </c>
      <c r="G13" s="993">
        <f>E13*F13*D13</f>
        <v>4.1999999999999993</v>
      </c>
    </row>
    <row r="14" spans="1:7" x14ac:dyDescent="0.25">
      <c r="A14" s="989"/>
      <c r="B14" s="990" t="s">
        <v>2790</v>
      </c>
      <c r="C14" s="991" t="s">
        <v>2573</v>
      </c>
      <c r="D14" s="992">
        <v>1</v>
      </c>
      <c r="E14" s="992">
        <v>0.3</v>
      </c>
      <c r="F14" s="992">
        <v>6</v>
      </c>
      <c r="G14" s="993">
        <f>E14*F14*D14</f>
        <v>1.7999999999999998</v>
      </c>
    </row>
    <row r="15" spans="1:7" x14ac:dyDescent="0.25">
      <c r="A15" s="989"/>
      <c r="B15" s="990" t="s">
        <v>2791</v>
      </c>
      <c r="C15" s="991" t="s">
        <v>2573</v>
      </c>
      <c r="D15" s="992">
        <v>2</v>
      </c>
      <c r="E15" s="992">
        <v>0.2</v>
      </c>
      <c r="F15" s="992">
        <v>0.2</v>
      </c>
      <c r="G15" s="993">
        <f>E15*F15*D15</f>
        <v>8.0000000000000016E-2</v>
      </c>
    </row>
    <row r="16" spans="1:7" x14ac:dyDescent="0.25">
      <c r="A16" s="989"/>
      <c r="B16" s="990"/>
      <c r="C16" s="991"/>
      <c r="D16" s="992"/>
      <c r="E16" s="992"/>
      <c r="F16" s="992"/>
      <c r="G16" s="993"/>
    </row>
    <row r="17" spans="1:11" x14ac:dyDescent="0.25">
      <c r="A17" s="989"/>
      <c r="B17" s="880" t="s">
        <v>2395</v>
      </c>
      <c r="C17" s="996" t="s">
        <v>2573</v>
      </c>
      <c r="D17" s="997"/>
      <c r="E17" s="992"/>
      <c r="F17" s="992"/>
      <c r="G17" s="998">
        <f>SUM(G13:G15)</f>
        <v>6.0799999999999992</v>
      </c>
    </row>
    <row r="18" spans="1:11" x14ac:dyDescent="0.25">
      <c r="A18" s="989"/>
      <c r="B18" s="990"/>
      <c r="C18" s="991"/>
      <c r="D18" s="992"/>
      <c r="E18" s="992"/>
      <c r="F18" s="992"/>
      <c r="G18" s="993"/>
    </row>
    <row r="19" spans="1:11" x14ac:dyDescent="0.25">
      <c r="A19" s="989"/>
      <c r="B19" s="990"/>
      <c r="C19" s="991"/>
      <c r="D19" s="992"/>
      <c r="E19" s="992"/>
      <c r="F19" s="992"/>
      <c r="G19" s="993"/>
    </row>
    <row r="20" spans="1:11" x14ac:dyDescent="0.25">
      <c r="A20" s="989">
        <v>4</v>
      </c>
      <c r="B20" s="1000" t="s">
        <v>2792</v>
      </c>
      <c r="C20" s="991"/>
      <c r="D20" s="992"/>
      <c r="E20" s="992"/>
      <c r="F20" s="992"/>
      <c r="G20" s="993"/>
    </row>
    <row r="21" spans="1:11" x14ac:dyDescent="0.25">
      <c r="A21" s="994"/>
      <c r="B21" s="1001" t="s">
        <v>2442</v>
      </c>
      <c r="C21" s="991" t="s">
        <v>2573</v>
      </c>
      <c r="D21" s="992">
        <v>1</v>
      </c>
      <c r="E21" s="992">
        <v>4.7</v>
      </c>
      <c r="F21" s="992">
        <v>11.478999999999999</v>
      </c>
      <c r="G21" s="1002">
        <f>E21*F21*D21</f>
        <v>53.951299999999996</v>
      </c>
    </row>
    <row r="22" spans="1:11" x14ac:dyDescent="0.25">
      <c r="A22" s="994"/>
      <c r="B22" s="1003" t="s">
        <v>2443</v>
      </c>
      <c r="C22" s="1004" t="s">
        <v>2573</v>
      </c>
      <c r="D22" s="1005">
        <v>-1</v>
      </c>
      <c r="E22" s="1005">
        <v>1.085</v>
      </c>
      <c r="F22" s="1005">
        <v>2.0310000000000001</v>
      </c>
      <c r="G22" s="1006">
        <f>E22*F22*D22</f>
        <v>-2.2036350000000002</v>
      </c>
    </row>
    <row r="23" spans="1:11" x14ac:dyDescent="0.25">
      <c r="A23" s="994"/>
      <c r="B23" s="1001" t="s">
        <v>2444</v>
      </c>
      <c r="C23" s="991" t="s">
        <v>2573</v>
      </c>
      <c r="D23" s="992">
        <v>1</v>
      </c>
      <c r="E23" s="992">
        <v>8.5139999999999993</v>
      </c>
      <c r="F23" s="992">
        <v>8.2750000000000004</v>
      </c>
      <c r="G23" s="993">
        <f>E23*F23*D23</f>
        <v>70.45335</v>
      </c>
      <c r="K23" s="1213">
        <v>1285738.98</v>
      </c>
    </row>
    <row r="24" spans="1:11" x14ac:dyDescent="0.25">
      <c r="A24" s="994"/>
      <c r="B24" s="1001" t="s">
        <v>2445</v>
      </c>
      <c r="C24" s="991" t="s">
        <v>2573</v>
      </c>
      <c r="D24" s="992">
        <v>1</v>
      </c>
      <c r="E24" s="992">
        <v>4.9130000000000003</v>
      </c>
      <c r="F24" s="992">
        <v>2.0310000000000001</v>
      </c>
      <c r="G24" s="993">
        <f>E24*F24*D24</f>
        <v>9.9783030000000004</v>
      </c>
    </row>
    <row r="25" spans="1:11" x14ac:dyDescent="0.25">
      <c r="A25" s="989"/>
      <c r="B25" s="1001"/>
      <c r="C25" s="991"/>
      <c r="D25" s="992"/>
      <c r="E25" s="992"/>
      <c r="F25" s="992"/>
      <c r="G25" s="993"/>
    </row>
    <row r="26" spans="1:11" x14ac:dyDescent="0.25">
      <c r="A26" s="989"/>
      <c r="B26" s="880" t="s">
        <v>2395</v>
      </c>
      <c r="C26" s="996" t="s">
        <v>2573</v>
      </c>
      <c r="D26" s="992"/>
      <c r="E26" s="992"/>
      <c r="F26" s="992"/>
      <c r="G26" s="998">
        <f>SUM(G21:G25)</f>
        <v>132.17931799999999</v>
      </c>
    </row>
    <row r="27" spans="1:11" x14ac:dyDescent="0.25">
      <c r="A27" s="989"/>
      <c r="B27" s="990"/>
      <c r="C27" s="991"/>
      <c r="D27" s="992"/>
      <c r="E27" s="992"/>
      <c r="F27" s="992"/>
      <c r="G27" s="993"/>
    </row>
    <row r="28" spans="1:11" ht="31.5" x14ac:dyDescent="0.25">
      <c r="A28" s="989">
        <v>5</v>
      </c>
      <c r="B28" s="1007" t="s">
        <v>2766</v>
      </c>
      <c r="C28" s="986" t="s">
        <v>945</v>
      </c>
      <c r="D28" s="992">
        <v>1</v>
      </c>
      <c r="E28" s="992"/>
      <c r="F28" s="992"/>
      <c r="G28" s="993">
        <f>D28</f>
        <v>1</v>
      </c>
    </row>
    <row r="29" spans="1:11" x14ac:dyDescent="0.25">
      <c r="A29" s="989"/>
      <c r="B29" s="1007"/>
      <c r="C29" s="991"/>
      <c r="D29" s="992"/>
      <c r="E29" s="992"/>
      <c r="F29" s="992"/>
      <c r="G29" s="993"/>
    </row>
    <row r="30" spans="1:11" x14ac:dyDescent="0.25">
      <c r="A30" s="989"/>
      <c r="B30" s="880" t="s">
        <v>2395</v>
      </c>
      <c r="C30" s="996" t="s">
        <v>945</v>
      </c>
      <c r="D30" s="992"/>
      <c r="E30" s="992"/>
      <c r="F30" s="992"/>
      <c r="G30" s="998">
        <f>G28</f>
        <v>1</v>
      </c>
    </row>
    <row r="31" spans="1:11" x14ac:dyDescent="0.25">
      <c r="A31" s="989"/>
      <c r="B31" s="1007"/>
      <c r="C31" s="991"/>
      <c r="D31" s="992"/>
      <c r="E31" s="992"/>
      <c r="F31" s="992"/>
      <c r="G31" s="993"/>
    </row>
    <row r="32" spans="1:11" ht="31.5" x14ac:dyDescent="0.25">
      <c r="A32" s="989">
        <v>6</v>
      </c>
      <c r="B32" s="1008" t="s">
        <v>2767</v>
      </c>
      <c r="C32" s="994" t="s">
        <v>945</v>
      </c>
      <c r="D32" s="992">
        <v>3</v>
      </c>
      <c r="E32" s="992"/>
      <c r="F32" s="992"/>
      <c r="G32" s="993">
        <f>D32</f>
        <v>3</v>
      </c>
    </row>
    <row r="33" spans="1:7" x14ac:dyDescent="0.25">
      <c r="A33" s="989"/>
      <c r="B33" s="1009"/>
      <c r="C33" s="1010"/>
      <c r="D33" s="1011"/>
      <c r="E33" s="1011"/>
      <c r="F33" s="1011"/>
      <c r="G33" s="1012"/>
    </row>
    <row r="34" spans="1:7" x14ac:dyDescent="0.25">
      <c r="A34" s="989"/>
      <c r="B34" s="880" t="s">
        <v>2395</v>
      </c>
      <c r="C34" s="996" t="s">
        <v>945</v>
      </c>
      <c r="D34" s="992"/>
      <c r="E34" s="992"/>
      <c r="F34" s="992"/>
      <c r="G34" s="998">
        <f>G32</f>
        <v>3</v>
      </c>
    </row>
    <row r="35" spans="1:7" x14ac:dyDescent="0.25">
      <c r="A35" s="989"/>
      <c r="B35" s="1008"/>
      <c r="C35" s="991"/>
      <c r="D35" s="992"/>
      <c r="E35" s="992"/>
      <c r="F35" s="992"/>
      <c r="G35" s="993"/>
    </row>
    <row r="36" spans="1:7" x14ac:dyDescent="0.25">
      <c r="A36" s="989"/>
      <c r="B36" s="1008"/>
      <c r="C36" s="991"/>
      <c r="D36" s="992"/>
      <c r="E36" s="992"/>
      <c r="F36" s="992"/>
      <c r="G36" s="993"/>
    </row>
    <row r="37" spans="1:7" ht="31.5" x14ac:dyDescent="0.25">
      <c r="A37" s="989">
        <v>7</v>
      </c>
      <c r="B37" s="1013" t="s">
        <v>2793</v>
      </c>
      <c r="C37" s="994" t="s">
        <v>945</v>
      </c>
      <c r="D37" s="1014">
        <v>1</v>
      </c>
      <c r="E37" s="1014"/>
      <c r="F37" s="1014"/>
      <c r="G37" s="1015">
        <f>D37</f>
        <v>1</v>
      </c>
    </row>
    <row r="38" spans="1:7" x14ac:dyDescent="0.25">
      <c r="A38" s="989"/>
      <c r="B38" s="1013"/>
      <c r="C38" s="991"/>
      <c r="D38" s="1014"/>
      <c r="E38" s="1014"/>
      <c r="F38" s="1014"/>
      <c r="G38" s="1015"/>
    </row>
    <row r="39" spans="1:7" x14ac:dyDescent="0.25">
      <c r="A39" s="989"/>
      <c r="B39" s="880" t="s">
        <v>2395</v>
      </c>
      <c r="C39" s="996" t="s">
        <v>945</v>
      </c>
      <c r="D39" s="992"/>
      <c r="E39" s="992"/>
      <c r="F39" s="992"/>
      <c r="G39" s="998">
        <f>G37</f>
        <v>1</v>
      </c>
    </row>
    <row r="40" spans="1:7" x14ac:dyDescent="0.25">
      <c r="A40" s="989"/>
      <c r="B40" s="1016"/>
      <c r="C40" s="991"/>
      <c r="D40" s="992"/>
      <c r="E40" s="992"/>
      <c r="F40" s="992"/>
      <c r="G40" s="993"/>
    </row>
    <row r="41" spans="1:7" ht="31.5" x14ac:dyDescent="0.25">
      <c r="A41" s="989">
        <v>8</v>
      </c>
      <c r="B41" s="1017" t="s">
        <v>2794</v>
      </c>
      <c r="C41" s="991"/>
      <c r="D41" s="992"/>
      <c r="E41" s="992"/>
      <c r="F41" s="992"/>
      <c r="G41" s="993"/>
    </row>
    <row r="42" spans="1:7" x14ac:dyDescent="0.25">
      <c r="A42" s="989" t="s">
        <v>2384</v>
      </c>
      <c r="B42" s="1018" t="s">
        <v>2795</v>
      </c>
      <c r="C42" s="991" t="s">
        <v>2774</v>
      </c>
      <c r="D42" s="992">
        <v>1</v>
      </c>
      <c r="E42" s="992"/>
      <c r="F42" s="992"/>
      <c r="G42" s="993">
        <v>1</v>
      </c>
    </row>
    <row r="43" spans="1:7" x14ac:dyDescent="0.25">
      <c r="A43" s="989"/>
      <c r="B43" s="1018"/>
      <c r="C43" s="991"/>
      <c r="D43" s="992"/>
      <c r="E43" s="992"/>
      <c r="F43" s="992"/>
      <c r="G43" s="993"/>
    </row>
    <row r="44" spans="1:7" x14ac:dyDescent="0.25">
      <c r="A44" s="989"/>
      <c r="B44" s="880" t="s">
        <v>2395</v>
      </c>
      <c r="C44" s="996" t="s">
        <v>945</v>
      </c>
      <c r="D44" s="992"/>
      <c r="E44" s="992"/>
      <c r="F44" s="992"/>
      <c r="G44" s="998">
        <f>G42</f>
        <v>1</v>
      </c>
    </row>
    <row r="45" spans="1:7" x14ac:dyDescent="0.25">
      <c r="A45" s="989"/>
      <c r="B45" s="1018"/>
      <c r="C45" s="991"/>
      <c r="D45" s="992"/>
      <c r="E45" s="992"/>
      <c r="F45" s="992"/>
      <c r="G45" s="993"/>
    </row>
    <row r="46" spans="1:7" ht="47.25" x14ac:dyDescent="0.25">
      <c r="A46" s="989">
        <v>9</v>
      </c>
      <c r="B46" s="1019" t="s">
        <v>2768</v>
      </c>
      <c r="C46" s="1020" t="s">
        <v>766</v>
      </c>
      <c r="D46" s="992">
        <v>26</v>
      </c>
      <c r="E46" s="992">
        <v>3</v>
      </c>
      <c r="F46" s="992"/>
      <c r="G46" s="993">
        <f>E46*D46</f>
        <v>78</v>
      </c>
    </row>
    <row r="47" spans="1:7" x14ac:dyDescent="0.25">
      <c r="A47" s="989"/>
      <c r="B47" s="896" t="s">
        <v>2796</v>
      </c>
      <c r="C47" s="1020" t="s">
        <v>766</v>
      </c>
      <c r="D47" s="992">
        <v>5</v>
      </c>
      <c r="E47" s="992">
        <v>1.65</v>
      </c>
      <c r="F47" s="992"/>
      <c r="G47" s="993">
        <f t="shared" ref="G47:G65" si="0">E47*D47</f>
        <v>8.25</v>
      </c>
    </row>
    <row r="48" spans="1:7" x14ac:dyDescent="0.25">
      <c r="A48" s="989"/>
      <c r="B48" s="896"/>
      <c r="C48" s="1020" t="s">
        <v>766</v>
      </c>
      <c r="D48" s="992">
        <v>1</v>
      </c>
      <c r="E48" s="992">
        <v>4.83</v>
      </c>
      <c r="F48" s="992"/>
      <c r="G48" s="993">
        <f t="shared" si="0"/>
        <v>4.83</v>
      </c>
    </row>
    <row r="49" spans="1:7" x14ac:dyDescent="0.25">
      <c r="A49" s="989"/>
      <c r="B49" s="1021"/>
      <c r="C49" s="1020" t="s">
        <v>766</v>
      </c>
      <c r="D49" s="992">
        <v>1</v>
      </c>
      <c r="E49" s="992">
        <v>9.4049999999999994</v>
      </c>
      <c r="F49" s="992"/>
      <c r="G49" s="993">
        <f t="shared" si="0"/>
        <v>9.4049999999999994</v>
      </c>
    </row>
    <row r="50" spans="1:7" x14ac:dyDescent="0.25">
      <c r="A50" s="989"/>
      <c r="B50" s="1018"/>
      <c r="C50" s="1020" t="s">
        <v>766</v>
      </c>
      <c r="D50" s="992">
        <v>1</v>
      </c>
      <c r="E50" s="992">
        <v>14</v>
      </c>
      <c r="F50" s="992"/>
      <c r="G50" s="993">
        <f t="shared" si="0"/>
        <v>14</v>
      </c>
    </row>
    <row r="51" spans="1:7" x14ac:dyDescent="0.25">
      <c r="A51" s="989"/>
      <c r="B51" s="1018"/>
      <c r="C51" s="1020" t="s">
        <v>766</v>
      </c>
      <c r="D51" s="992">
        <v>1</v>
      </c>
      <c r="E51" s="992">
        <v>13.289</v>
      </c>
      <c r="F51" s="992"/>
      <c r="G51" s="993">
        <f t="shared" si="0"/>
        <v>13.289</v>
      </c>
    </row>
    <row r="52" spans="1:7" x14ac:dyDescent="0.25">
      <c r="A52" s="989"/>
      <c r="B52" s="1018"/>
      <c r="C52" s="1020" t="s">
        <v>766</v>
      </c>
      <c r="D52" s="992">
        <v>1</v>
      </c>
      <c r="E52" s="992">
        <v>13.289</v>
      </c>
      <c r="F52" s="992"/>
      <c r="G52" s="993">
        <f t="shared" si="0"/>
        <v>13.289</v>
      </c>
    </row>
    <row r="53" spans="1:7" x14ac:dyDescent="0.25">
      <c r="A53" s="989"/>
      <c r="B53" s="1018"/>
      <c r="C53" s="1020" t="s">
        <v>766</v>
      </c>
      <c r="D53" s="992">
        <v>1</v>
      </c>
      <c r="E53" s="992">
        <v>11</v>
      </c>
      <c r="F53" s="992"/>
      <c r="G53" s="993">
        <f t="shared" si="0"/>
        <v>11</v>
      </c>
    </row>
    <row r="54" spans="1:7" x14ac:dyDescent="0.25">
      <c r="A54" s="989"/>
      <c r="B54" s="1018"/>
      <c r="C54" s="1020" t="s">
        <v>766</v>
      </c>
      <c r="D54" s="992">
        <v>1</v>
      </c>
      <c r="E54" s="992">
        <v>10.6</v>
      </c>
      <c r="F54" s="992"/>
      <c r="G54" s="993">
        <f t="shared" si="0"/>
        <v>10.6</v>
      </c>
    </row>
    <row r="55" spans="1:7" x14ac:dyDescent="0.25">
      <c r="A55" s="989"/>
      <c r="B55" s="1018"/>
      <c r="C55" s="1020" t="s">
        <v>766</v>
      </c>
      <c r="D55" s="992">
        <v>1</v>
      </c>
      <c r="E55" s="992">
        <v>11.78</v>
      </c>
      <c r="F55" s="992"/>
      <c r="G55" s="993">
        <f t="shared" si="0"/>
        <v>11.78</v>
      </c>
    </row>
    <row r="56" spans="1:7" x14ac:dyDescent="0.25">
      <c r="A56" s="989"/>
      <c r="B56" s="1018"/>
      <c r="C56" s="1020" t="s">
        <v>766</v>
      </c>
      <c r="D56" s="992">
        <v>1</v>
      </c>
      <c r="E56" s="992">
        <v>9.6850000000000005</v>
      </c>
      <c r="F56" s="992"/>
      <c r="G56" s="993">
        <f t="shared" si="0"/>
        <v>9.6850000000000005</v>
      </c>
    </row>
    <row r="57" spans="1:7" x14ac:dyDescent="0.25">
      <c r="A57" s="989"/>
      <c r="B57" s="1018" t="s">
        <v>2797</v>
      </c>
      <c r="C57" s="1020" t="s">
        <v>766</v>
      </c>
      <c r="D57" s="992">
        <v>1</v>
      </c>
      <c r="E57" s="992">
        <v>9.6850000000000005</v>
      </c>
      <c r="F57" s="992"/>
      <c r="G57" s="993">
        <f t="shared" si="0"/>
        <v>9.6850000000000005</v>
      </c>
    </row>
    <row r="58" spans="1:7" x14ac:dyDescent="0.25">
      <c r="A58" s="989"/>
      <c r="B58" s="1018" t="s">
        <v>2797</v>
      </c>
      <c r="C58" s="1020" t="s">
        <v>766</v>
      </c>
      <c r="D58" s="992">
        <v>1</v>
      </c>
      <c r="E58" s="992">
        <v>9</v>
      </c>
      <c r="F58" s="992"/>
      <c r="G58" s="993">
        <f t="shared" si="0"/>
        <v>9</v>
      </c>
    </row>
    <row r="59" spans="1:7" x14ac:dyDescent="0.25">
      <c r="A59" s="989"/>
      <c r="B59" s="1018" t="s">
        <v>2798</v>
      </c>
      <c r="C59" s="1020" t="s">
        <v>766</v>
      </c>
      <c r="D59" s="992">
        <v>1</v>
      </c>
      <c r="E59" s="992">
        <v>7.6</v>
      </c>
      <c r="F59" s="992"/>
      <c r="G59" s="993">
        <f t="shared" si="0"/>
        <v>7.6</v>
      </c>
    </row>
    <row r="60" spans="1:7" x14ac:dyDescent="0.25">
      <c r="A60" s="989"/>
      <c r="B60" s="1018" t="s">
        <v>2798</v>
      </c>
      <c r="C60" s="1020" t="s">
        <v>766</v>
      </c>
      <c r="D60" s="992">
        <v>1</v>
      </c>
      <c r="E60" s="992">
        <v>7.6</v>
      </c>
      <c r="F60" s="992"/>
      <c r="G60" s="993">
        <f t="shared" si="0"/>
        <v>7.6</v>
      </c>
    </row>
    <row r="61" spans="1:7" x14ac:dyDescent="0.25">
      <c r="A61" s="989"/>
      <c r="B61" s="1018"/>
      <c r="C61" s="1020" t="s">
        <v>766</v>
      </c>
      <c r="D61" s="992">
        <v>1</v>
      </c>
      <c r="E61" s="992">
        <v>2.6</v>
      </c>
      <c r="F61" s="992"/>
      <c r="G61" s="993">
        <f t="shared" si="0"/>
        <v>2.6</v>
      </c>
    </row>
    <row r="62" spans="1:7" x14ac:dyDescent="0.25">
      <c r="A62" s="989"/>
      <c r="B62" s="1018"/>
      <c r="C62" s="1020" t="s">
        <v>766</v>
      </c>
      <c r="D62" s="992">
        <v>1</v>
      </c>
      <c r="E62" s="992">
        <v>1.4</v>
      </c>
      <c r="F62" s="992"/>
      <c r="G62" s="993">
        <f t="shared" si="0"/>
        <v>1.4</v>
      </c>
    </row>
    <row r="63" spans="1:7" x14ac:dyDescent="0.25">
      <c r="A63" s="989"/>
      <c r="B63" s="1018"/>
      <c r="C63" s="1020" t="s">
        <v>766</v>
      </c>
      <c r="D63" s="992">
        <v>5</v>
      </c>
      <c r="E63" s="992">
        <v>0.7</v>
      </c>
      <c r="F63" s="992"/>
      <c r="G63" s="993">
        <f t="shared" si="0"/>
        <v>3.5</v>
      </c>
    </row>
    <row r="64" spans="1:7" x14ac:dyDescent="0.25">
      <c r="A64" s="989"/>
      <c r="B64" s="1018" t="s">
        <v>2798</v>
      </c>
      <c r="C64" s="1020" t="s">
        <v>766</v>
      </c>
      <c r="D64" s="992">
        <v>3</v>
      </c>
      <c r="E64" s="992">
        <v>6</v>
      </c>
      <c r="F64" s="992"/>
      <c r="G64" s="993">
        <f t="shared" si="0"/>
        <v>18</v>
      </c>
    </row>
    <row r="65" spans="1:7" x14ac:dyDescent="0.25">
      <c r="A65" s="989"/>
      <c r="B65" s="1018"/>
      <c r="C65" s="1020" t="s">
        <v>766</v>
      </c>
      <c r="D65" s="992">
        <v>1</v>
      </c>
      <c r="E65" s="992">
        <v>5</v>
      </c>
      <c r="F65" s="992"/>
      <c r="G65" s="993">
        <f t="shared" si="0"/>
        <v>5</v>
      </c>
    </row>
    <row r="66" spans="1:7" x14ac:dyDescent="0.25">
      <c r="A66" s="989"/>
      <c r="B66" s="1018"/>
      <c r="C66" s="991"/>
      <c r="D66" s="992"/>
      <c r="E66" s="992"/>
      <c r="F66" s="992"/>
      <c r="G66" s="993">
        <f>SUM(G46:G65)</f>
        <v>248.51299999999998</v>
      </c>
    </row>
    <row r="67" spans="1:7" x14ac:dyDescent="0.25">
      <c r="A67" s="989"/>
      <c r="B67" s="880" t="s">
        <v>2395</v>
      </c>
      <c r="C67" s="996" t="s">
        <v>952</v>
      </c>
      <c r="D67" s="992">
        <v>0.05</v>
      </c>
      <c r="E67" s="992">
        <v>0.05</v>
      </c>
      <c r="F67" s="992">
        <v>5</v>
      </c>
      <c r="G67" s="998">
        <f>G66*4.5</f>
        <v>1118.3084999999999</v>
      </c>
    </row>
    <row r="68" spans="1:7" x14ac:dyDescent="0.25">
      <c r="A68" s="994"/>
      <c r="B68" s="1001"/>
      <c r="C68" s="991"/>
      <c r="D68" s="1022"/>
      <c r="E68" s="1022"/>
      <c r="F68" s="987"/>
      <c r="G68" s="1022"/>
    </row>
    <row r="69" spans="1:7" x14ac:dyDescent="0.25">
      <c r="A69" s="994">
        <v>10</v>
      </c>
      <c r="B69" s="1008" t="s">
        <v>2799</v>
      </c>
      <c r="C69" s="991"/>
      <c r="D69" s="1022"/>
      <c r="E69" s="1022"/>
      <c r="F69" s="987"/>
      <c r="G69" s="1022"/>
    </row>
    <row r="70" spans="1:7" x14ac:dyDescent="0.25">
      <c r="A70" s="994"/>
      <c r="B70" s="1001" t="s">
        <v>2800</v>
      </c>
      <c r="C70" s="991" t="s">
        <v>2573</v>
      </c>
      <c r="D70" s="1023">
        <v>1</v>
      </c>
      <c r="E70" s="1023">
        <v>3</v>
      </c>
      <c r="F70" s="987">
        <v>5.55</v>
      </c>
      <c r="G70" s="1024">
        <f>E70*F70*D70</f>
        <v>16.649999999999999</v>
      </c>
    </row>
    <row r="71" spans="1:7" x14ac:dyDescent="0.25">
      <c r="A71" s="994"/>
      <c r="B71" s="1001" t="s">
        <v>2800</v>
      </c>
      <c r="C71" s="991" t="s">
        <v>2573</v>
      </c>
      <c r="D71" s="1023">
        <v>1</v>
      </c>
      <c r="E71" s="1023">
        <v>3</v>
      </c>
      <c r="F71" s="987">
        <v>2.4</v>
      </c>
      <c r="G71" s="1024">
        <f>E71*F71*D71</f>
        <v>7.1999999999999993</v>
      </c>
    </row>
    <row r="72" spans="1:7" x14ac:dyDescent="0.25">
      <c r="A72" s="994"/>
      <c r="B72" s="1001" t="s">
        <v>2801</v>
      </c>
      <c r="C72" s="991" t="s">
        <v>2573</v>
      </c>
      <c r="D72" s="1023">
        <v>1</v>
      </c>
      <c r="E72" s="1023">
        <v>3.65</v>
      </c>
      <c r="F72" s="987">
        <v>6</v>
      </c>
      <c r="G72" s="1024">
        <f>E72*F72*D72</f>
        <v>21.9</v>
      </c>
    </row>
    <row r="73" spans="1:7" x14ac:dyDescent="0.25">
      <c r="A73" s="994"/>
      <c r="B73" s="1001" t="s">
        <v>2801</v>
      </c>
      <c r="C73" s="991" t="s">
        <v>2573</v>
      </c>
      <c r="D73" s="1023">
        <v>1</v>
      </c>
      <c r="E73" s="1023">
        <v>3.65</v>
      </c>
      <c r="F73" s="987">
        <v>4.3</v>
      </c>
      <c r="G73" s="1024">
        <f>E73*F73*D73</f>
        <v>15.694999999999999</v>
      </c>
    </row>
    <row r="74" spans="1:7" x14ac:dyDescent="0.25">
      <c r="A74" s="994"/>
      <c r="B74" s="1001"/>
      <c r="C74" s="991"/>
      <c r="D74" s="1022"/>
      <c r="E74" s="1022"/>
      <c r="F74" s="987"/>
      <c r="G74" s="1022"/>
    </row>
    <row r="75" spans="1:7" x14ac:dyDescent="0.25">
      <c r="A75" s="994"/>
      <c r="B75" s="880" t="s">
        <v>2395</v>
      </c>
      <c r="C75" s="996" t="s">
        <v>2573</v>
      </c>
      <c r="D75" s="1022"/>
      <c r="E75" s="1022"/>
      <c r="F75" s="987"/>
      <c r="G75" s="1025">
        <f>SUM(G70:G73)</f>
        <v>61.445</v>
      </c>
    </row>
    <row r="76" spans="1:7" x14ac:dyDescent="0.25">
      <c r="A76" s="994"/>
      <c r="B76" s="1001" t="s">
        <v>2384</v>
      </c>
      <c r="C76" s="991"/>
      <c r="D76" s="1022"/>
      <c r="E76" s="1022"/>
      <c r="F76" s="987"/>
      <c r="G76" s="1022"/>
    </row>
    <row r="77" spans="1:7" x14ac:dyDescent="0.25">
      <c r="A77" s="994">
        <v>11</v>
      </c>
      <c r="B77" s="995" t="s">
        <v>2771</v>
      </c>
      <c r="C77" s="991"/>
      <c r="D77" s="992"/>
      <c r="E77" s="992"/>
      <c r="F77" s="992"/>
      <c r="G77" s="993"/>
    </row>
    <row r="78" spans="1:7" x14ac:dyDescent="0.25">
      <c r="A78" s="521" t="s">
        <v>2384</v>
      </c>
      <c r="B78" s="1001" t="s">
        <v>2410</v>
      </c>
      <c r="C78" s="991" t="s">
        <v>2573</v>
      </c>
      <c r="D78" s="992">
        <v>1</v>
      </c>
      <c r="E78" s="992">
        <v>6.05</v>
      </c>
      <c r="F78" s="992">
        <v>4.5609999999999999</v>
      </c>
      <c r="G78" s="1002">
        <f>E78*F78*D78</f>
        <v>27.594049999999999</v>
      </c>
    </row>
    <row r="79" spans="1:7" x14ac:dyDescent="0.25">
      <c r="A79" s="521"/>
      <c r="B79" s="1003" t="s">
        <v>2411</v>
      </c>
      <c r="C79" s="1004" t="s">
        <v>2573</v>
      </c>
      <c r="D79" s="1005">
        <v>-1</v>
      </c>
      <c r="E79" s="1005">
        <v>1.0640000000000001</v>
      </c>
      <c r="F79" s="1005">
        <v>1.06</v>
      </c>
      <c r="G79" s="1026">
        <f>E79*F79*D79</f>
        <v>-1.1278400000000002</v>
      </c>
    </row>
    <row r="80" spans="1:7" x14ac:dyDescent="0.25">
      <c r="A80" s="521" t="s">
        <v>2384</v>
      </c>
      <c r="B80" s="1001" t="s">
        <v>2412</v>
      </c>
      <c r="C80" s="991" t="s">
        <v>2573</v>
      </c>
      <c r="D80" s="992">
        <v>1</v>
      </c>
      <c r="E80" s="992">
        <v>3.17</v>
      </c>
      <c r="F80" s="992">
        <v>1.88</v>
      </c>
      <c r="G80" s="1002">
        <f>E80*F80*D80</f>
        <v>5.9595999999999991</v>
      </c>
    </row>
    <row r="81" spans="1:7" x14ac:dyDescent="0.25">
      <c r="A81" s="521"/>
      <c r="B81" s="1001"/>
      <c r="C81" s="991"/>
      <c r="D81" s="992"/>
      <c r="E81" s="992"/>
      <c r="F81" s="992"/>
      <c r="G81" s="1002"/>
    </row>
    <row r="82" spans="1:7" x14ac:dyDescent="0.25">
      <c r="A82" s="994"/>
      <c r="B82" s="880" t="s">
        <v>2395</v>
      </c>
      <c r="C82" s="996" t="s">
        <v>2573</v>
      </c>
      <c r="D82" s="992"/>
      <c r="E82" s="992"/>
      <c r="F82" s="992"/>
      <c r="G82" s="988">
        <f>SUM(G78:G80)</f>
        <v>32.425809999999998</v>
      </c>
    </row>
    <row r="83" spans="1:7" x14ac:dyDescent="0.25">
      <c r="A83" s="994"/>
      <c r="B83" s="1001"/>
      <c r="C83" s="991"/>
      <c r="D83" s="992"/>
      <c r="E83" s="992"/>
      <c r="F83" s="992"/>
      <c r="G83" s="993"/>
    </row>
    <row r="84" spans="1:7" x14ac:dyDescent="0.25">
      <c r="A84" s="994">
        <v>12</v>
      </c>
      <c r="B84" s="1027" t="s">
        <v>2802</v>
      </c>
      <c r="C84" s="991" t="s">
        <v>945</v>
      </c>
      <c r="D84" s="992">
        <v>25</v>
      </c>
      <c r="E84" s="992"/>
      <c r="F84" s="992"/>
      <c r="G84" s="1028">
        <f>D84</f>
        <v>25</v>
      </c>
    </row>
    <row r="85" spans="1:7" x14ac:dyDescent="0.25">
      <c r="A85" s="994"/>
      <c r="B85" s="1001"/>
      <c r="C85" s="991"/>
      <c r="D85" s="1022"/>
      <c r="E85" s="1022"/>
      <c r="F85" s="987"/>
      <c r="G85" s="1022"/>
    </row>
    <row r="86" spans="1:7" x14ac:dyDescent="0.25">
      <c r="A86" s="994"/>
      <c r="B86" s="880" t="s">
        <v>2395</v>
      </c>
      <c r="C86" s="996" t="s">
        <v>945</v>
      </c>
      <c r="D86" s="992"/>
      <c r="E86" s="992"/>
      <c r="F86" s="992"/>
      <c r="G86" s="988">
        <f>G84</f>
        <v>25</v>
      </c>
    </row>
    <row r="87" spans="1:7" x14ac:dyDescent="0.25">
      <c r="A87" s="994"/>
      <c r="B87" s="1001"/>
      <c r="C87" s="991"/>
      <c r="D87" s="1022"/>
      <c r="E87" s="1022"/>
      <c r="F87" s="987"/>
      <c r="G87" s="1022"/>
    </row>
    <row r="88" spans="1:7" ht="31.5" x14ac:dyDescent="0.25">
      <c r="A88" s="1029">
        <v>13</v>
      </c>
      <c r="B88" s="1013" t="s">
        <v>2775</v>
      </c>
      <c r="C88" s="1030" t="s">
        <v>1686</v>
      </c>
      <c r="D88" s="1030">
        <v>62</v>
      </c>
      <c r="E88" s="1022"/>
      <c r="F88" s="987"/>
      <c r="G88" s="1025">
        <f>D88</f>
        <v>62</v>
      </c>
    </row>
    <row r="89" spans="1:7" x14ac:dyDescent="0.25">
      <c r="A89" s="1031"/>
      <c r="B89" s="1013"/>
      <c r="C89" s="1032"/>
      <c r="D89" s="1032"/>
      <c r="E89" s="1022"/>
      <c r="F89" s="987"/>
      <c r="G89" s="1022"/>
    </row>
    <row r="90" spans="1:7" x14ac:dyDescent="0.25">
      <c r="A90" s="1031"/>
      <c r="B90" s="880" t="s">
        <v>2395</v>
      </c>
      <c r="C90" s="996" t="s">
        <v>1686</v>
      </c>
      <c r="D90" s="992"/>
      <c r="E90" s="992"/>
      <c r="F90" s="992"/>
      <c r="G90" s="988">
        <f>G88</f>
        <v>62</v>
      </c>
    </row>
    <row r="91" spans="1:7" x14ac:dyDescent="0.25">
      <c r="A91" s="1031"/>
      <c r="B91" s="1013"/>
      <c r="C91" s="1032"/>
      <c r="D91" s="1032"/>
      <c r="E91" s="1022"/>
      <c r="F91" s="987"/>
      <c r="G91" s="1022"/>
    </row>
    <row r="92" spans="1:7" ht="31.5" x14ac:dyDescent="0.25">
      <c r="A92" s="1029">
        <v>14</v>
      </c>
      <c r="B92" s="1013" t="s">
        <v>2777</v>
      </c>
      <c r="C92" s="1030" t="s">
        <v>1686</v>
      </c>
      <c r="D92" s="1030">
        <v>42</v>
      </c>
      <c r="E92" s="1033"/>
      <c r="F92" s="987"/>
      <c r="G92" s="1022">
        <f>D92</f>
        <v>42</v>
      </c>
    </row>
    <row r="93" spans="1:7" x14ac:dyDescent="0.25">
      <c r="A93" s="1031"/>
      <c r="B93" s="1013"/>
      <c r="C93" s="1032"/>
      <c r="D93" s="1032"/>
      <c r="E93" s="1022"/>
      <c r="F93" s="987"/>
      <c r="G93" s="1022"/>
    </row>
    <row r="94" spans="1:7" x14ac:dyDescent="0.25">
      <c r="A94" s="1031"/>
      <c r="B94" s="880" t="s">
        <v>2395</v>
      </c>
      <c r="C94" s="996" t="s">
        <v>1686</v>
      </c>
      <c r="D94" s="992"/>
      <c r="E94" s="992"/>
      <c r="F94" s="992"/>
      <c r="G94" s="988">
        <f>G92</f>
        <v>42</v>
      </c>
    </row>
    <row r="95" spans="1:7" x14ac:dyDescent="0.25">
      <c r="A95" s="1031"/>
      <c r="B95" s="1013"/>
      <c r="C95" s="1032"/>
      <c r="D95" s="1032"/>
      <c r="E95" s="1022"/>
      <c r="F95" s="987"/>
      <c r="G95" s="1022"/>
    </row>
    <row r="96" spans="1:7" x14ac:dyDescent="0.25">
      <c r="A96" s="1031">
        <v>15</v>
      </c>
      <c r="B96" s="1034" t="s">
        <v>2778</v>
      </c>
      <c r="C96" s="1032" t="s">
        <v>1686</v>
      </c>
      <c r="D96" s="1032">
        <v>125</v>
      </c>
      <c r="E96" s="1022"/>
      <c r="F96" s="987"/>
      <c r="G96" s="1022">
        <f>D96</f>
        <v>125</v>
      </c>
    </row>
    <row r="97" spans="1:7" x14ac:dyDescent="0.25">
      <c r="A97" s="1035"/>
      <c r="B97" s="1036"/>
      <c r="C97" s="1032"/>
      <c r="D97" s="1032"/>
      <c r="E97" s="1022"/>
      <c r="F97" s="987"/>
      <c r="G97" s="1022"/>
    </row>
    <row r="98" spans="1:7" x14ac:dyDescent="0.25">
      <c r="A98" s="1031"/>
      <c r="B98" s="880" t="s">
        <v>2395</v>
      </c>
      <c r="C98" s="996" t="s">
        <v>1686</v>
      </c>
      <c r="D98" s="992"/>
      <c r="E98" s="992"/>
      <c r="F98" s="992"/>
      <c r="G98" s="988">
        <f>G96</f>
        <v>125</v>
      </c>
    </row>
    <row r="99" spans="1:7" x14ac:dyDescent="0.25">
      <c r="A99" s="1031"/>
      <c r="B99" s="1034"/>
      <c r="C99" s="1032"/>
      <c r="D99" s="1032"/>
      <c r="E99" s="1022"/>
      <c r="F99" s="987"/>
      <c r="G99" s="1022"/>
    </row>
    <row r="100" spans="1:7" ht="31.5" x14ac:dyDescent="0.25">
      <c r="A100" s="910">
        <v>16</v>
      </c>
      <c r="B100" s="884" t="s">
        <v>1456</v>
      </c>
      <c r="C100" s="986"/>
      <c r="D100" s="992"/>
      <c r="E100" s="992"/>
      <c r="F100" s="992"/>
      <c r="G100" s="1002"/>
    </row>
    <row r="101" spans="1:7" x14ac:dyDescent="0.25">
      <c r="A101" s="521"/>
      <c r="B101" s="1001" t="s">
        <v>2493</v>
      </c>
      <c r="C101" s="986" t="s">
        <v>2573</v>
      </c>
      <c r="D101" s="992">
        <v>1</v>
      </c>
      <c r="E101" s="992">
        <v>4.7</v>
      </c>
      <c r="F101" s="992">
        <v>8.6</v>
      </c>
      <c r="G101" s="993">
        <f>E101*F101*D101</f>
        <v>40.42</v>
      </c>
    </row>
    <row r="102" spans="1:7" x14ac:dyDescent="0.25">
      <c r="A102" s="521"/>
      <c r="B102" s="1001" t="s">
        <v>2483</v>
      </c>
      <c r="C102" s="986" t="s">
        <v>2573</v>
      </c>
      <c r="D102" s="992">
        <v>1</v>
      </c>
      <c r="E102" s="992">
        <v>2.2090000000000001</v>
      </c>
      <c r="F102" s="992">
        <v>3.33</v>
      </c>
      <c r="G102" s="993">
        <f>E102*F102*D102</f>
        <v>7.3559700000000001</v>
      </c>
    </row>
    <row r="103" spans="1:7" x14ac:dyDescent="0.25">
      <c r="A103" s="1037"/>
      <c r="B103" s="1003" t="s">
        <v>2443</v>
      </c>
      <c r="C103" s="1038" t="s">
        <v>2573</v>
      </c>
      <c r="D103" s="1005">
        <v>-1</v>
      </c>
      <c r="E103" s="1005">
        <v>1.085</v>
      </c>
      <c r="F103" s="1005">
        <v>2.0310000000000001</v>
      </c>
      <c r="G103" s="1006">
        <f>E103*F103*D103</f>
        <v>-2.2036350000000002</v>
      </c>
    </row>
    <row r="104" spans="1:7" x14ac:dyDescent="0.25">
      <c r="A104" s="521"/>
      <c r="B104" s="1001" t="s">
        <v>2484</v>
      </c>
      <c r="C104" s="986" t="s">
        <v>2573</v>
      </c>
      <c r="D104" s="992">
        <v>1</v>
      </c>
      <c r="E104" s="992">
        <v>4.0289999999999999</v>
      </c>
      <c r="F104" s="992">
        <v>4.2569999999999997</v>
      </c>
      <c r="G104" s="993">
        <f>E104*F104*D104</f>
        <v>17.151453</v>
      </c>
    </row>
    <row r="105" spans="1:7" x14ac:dyDescent="0.25">
      <c r="A105" s="521"/>
      <c r="B105" s="1001" t="s">
        <v>2485</v>
      </c>
      <c r="C105" s="986" t="s">
        <v>2573</v>
      </c>
      <c r="D105" s="992">
        <v>1</v>
      </c>
      <c r="E105" s="992">
        <v>2.2799999999999998</v>
      </c>
      <c r="F105" s="992">
        <v>4.2569999999999997</v>
      </c>
      <c r="G105" s="993">
        <f>E105*F105*D105</f>
        <v>9.7059599999999993</v>
      </c>
    </row>
    <row r="106" spans="1:7" x14ac:dyDescent="0.25">
      <c r="A106" s="521"/>
      <c r="B106" s="1001"/>
      <c r="C106" s="986"/>
      <c r="D106" s="992"/>
      <c r="E106" s="992"/>
      <c r="F106" s="992"/>
      <c r="G106" s="993"/>
    </row>
    <row r="107" spans="1:7" x14ac:dyDescent="0.25">
      <c r="A107" s="521"/>
      <c r="B107" s="880" t="s">
        <v>2395</v>
      </c>
      <c r="C107" s="996" t="s">
        <v>2573</v>
      </c>
      <c r="D107" s="992"/>
      <c r="E107" s="992"/>
      <c r="F107" s="992"/>
      <c r="G107" s="988">
        <f>SUM(G101:G105)</f>
        <v>72.429748000000004</v>
      </c>
    </row>
    <row r="108" spans="1:7" x14ac:dyDescent="0.25">
      <c r="A108" s="1039"/>
      <c r="B108" s="896"/>
      <c r="C108" s="927"/>
      <c r="D108" s="1032"/>
      <c r="E108" s="1022"/>
      <c r="F108" s="987"/>
      <c r="G108" s="1022"/>
    </row>
    <row r="109" spans="1:7" x14ac:dyDescent="0.25">
      <c r="A109" s="1039">
        <v>17</v>
      </c>
      <c r="B109" s="967" t="s">
        <v>2780</v>
      </c>
      <c r="C109" s="927" t="s">
        <v>2781</v>
      </c>
      <c r="D109" s="1040">
        <v>4</v>
      </c>
      <c r="E109" s="1022"/>
      <c r="F109" s="987"/>
      <c r="G109" s="1025">
        <f>D109</f>
        <v>4</v>
      </c>
    </row>
    <row r="110" spans="1:7" x14ac:dyDescent="0.25">
      <c r="A110" s="1039"/>
      <c r="B110" s="896"/>
      <c r="C110" s="927"/>
      <c r="D110" s="1032"/>
      <c r="E110" s="1022"/>
      <c r="F110" s="987"/>
      <c r="G110" s="1022"/>
    </row>
    <row r="111" spans="1:7" x14ac:dyDescent="0.25">
      <c r="A111" s="521"/>
      <c r="B111" s="880" t="s">
        <v>2395</v>
      </c>
      <c r="C111" s="458" t="s">
        <v>2781</v>
      </c>
      <c r="D111" s="992"/>
      <c r="E111" s="992"/>
      <c r="F111" s="992"/>
      <c r="G111" s="988">
        <f>G109</f>
        <v>4</v>
      </c>
    </row>
    <row r="112" spans="1:7" x14ac:dyDescent="0.25">
      <c r="A112" s="1039"/>
      <c r="B112" s="896"/>
      <c r="C112" s="927"/>
      <c r="D112" s="1032"/>
      <c r="E112" s="1022"/>
      <c r="F112" s="987"/>
      <c r="G112" s="1022"/>
    </row>
    <row r="113" spans="1:7" x14ac:dyDescent="0.25">
      <c r="A113" s="1039">
        <v>18</v>
      </c>
      <c r="B113" s="967" t="s">
        <v>2782</v>
      </c>
      <c r="C113" s="927" t="s">
        <v>2781</v>
      </c>
      <c r="D113" s="1040">
        <v>5</v>
      </c>
      <c r="E113" s="1022"/>
      <c r="F113" s="987"/>
      <c r="G113" s="1025">
        <f>D113</f>
        <v>5</v>
      </c>
    </row>
    <row r="114" spans="1:7" x14ac:dyDescent="0.25">
      <c r="A114" s="1039"/>
      <c r="B114" s="896"/>
      <c r="C114" s="927"/>
      <c r="D114" s="1032"/>
      <c r="E114" s="1022"/>
      <c r="F114" s="987"/>
      <c r="G114" s="1022"/>
    </row>
    <row r="115" spans="1:7" x14ac:dyDescent="0.25">
      <c r="A115" s="521"/>
      <c r="B115" s="880" t="s">
        <v>2395</v>
      </c>
      <c r="C115" s="458" t="s">
        <v>2781</v>
      </c>
      <c r="D115" s="992"/>
      <c r="E115" s="992"/>
      <c r="F115" s="992"/>
      <c r="G115" s="988">
        <f>G113</f>
        <v>5</v>
      </c>
    </row>
    <row r="116" spans="1:7" x14ac:dyDescent="0.25">
      <c r="A116" s="521"/>
      <c r="B116" s="880"/>
      <c r="C116" s="996"/>
      <c r="D116" s="992"/>
      <c r="E116" s="992"/>
      <c r="F116" s="992"/>
      <c r="G116" s="988"/>
    </row>
    <row r="117" spans="1:7" x14ac:dyDescent="0.25">
      <c r="A117" s="994">
        <v>19</v>
      </c>
      <c r="B117" s="967" t="s">
        <v>2783</v>
      </c>
      <c r="C117" s="927" t="s">
        <v>2784</v>
      </c>
      <c r="D117" s="1033">
        <v>1</v>
      </c>
      <c r="E117" s="1033"/>
      <c r="F117" s="987"/>
      <c r="G117" s="1025">
        <f>D117</f>
        <v>1</v>
      </c>
    </row>
    <row r="118" spans="1:7" x14ac:dyDescent="0.25">
      <c r="A118" s="989"/>
      <c r="B118" s="990"/>
      <c r="C118" s="990"/>
      <c r="D118" s="990"/>
      <c r="E118" s="990"/>
      <c r="F118" s="990"/>
      <c r="G118" s="1041"/>
    </row>
    <row r="119" spans="1:7" x14ac:dyDescent="0.25">
      <c r="A119" s="989"/>
      <c r="B119" s="990"/>
      <c r="C119" s="990"/>
      <c r="D119" s="990"/>
      <c r="E119" s="990"/>
      <c r="F119" s="990"/>
      <c r="G119" s="1041"/>
    </row>
    <row r="120" spans="1:7" x14ac:dyDescent="0.25">
      <c r="A120" s="521"/>
      <c r="B120" s="880" t="s">
        <v>2395</v>
      </c>
      <c r="C120" s="458" t="s">
        <v>663</v>
      </c>
      <c r="D120" s="992"/>
      <c r="E120" s="992"/>
      <c r="F120" s="992"/>
      <c r="G120" s="988">
        <f>G117</f>
        <v>1</v>
      </c>
    </row>
    <row r="121" spans="1:7" x14ac:dyDescent="0.25">
      <c r="A121" s="989"/>
      <c r="B121" s="990"/>
      <c r="C121" s="990"/>
      <c r="D121" s="990"/>
      <c r="E121" s="990"/>
      <c r="F121" s="990"/>
      <c r="G121" s="1041"/>
    </row>
    <row r="122" spans="1:7" x14ac:dyDescent="0.25">
      <c r="A122" s="989"/>
      <c r="B122" s="990"/>
      <c r="C122" s="990"/>
      <c r="D122" s="990"/>
      <c r="E122" s="990"/>
      <c r="F122" s="990"/>
      <c r="G122" s="1041"/>
    </row>
    <row r="123" spans="1:7" x14ac:dyDescent="0.25">
      <c r="A123" s="989"/>
      <c r="B123" s="990"/>
      <c r="C123" s="990"/>
      <c r="D123" s="990"/>
      <c r="E123" s="990"/>
      <c r="F123" s="990"/>
      <c r="G123" s="1041"/>
    </row>
  </sheetData>
  <protectedRanges>
    <protectedRange sqref="C27:C29 C76 C18:C20 C10 C85 C12 C31:C33 C40:C43 C35:C38 C68:C69 C87:C89 C91:C93 C95:C97 C99 C117 C120 C45:C66 C108:C115" name="D To H ColumN_1"/>
    <protectedRange sqref="C5:C9 C11 C17 C26 C30 C34 C39 C44 C67 C75 C82 C86 C90 C94 C98 C107 C116" name="D To H ColumN_3"/>
    <protectedRange sqref="C25 C70:C74 C78:C81" name="D To H ColumN_2_1"/>
    <protectedRange sqref="C13:C16 C21:C24" name="D To H ColumN_3_1"/>
    <protectedRange sqref="C83" name="D To H ColumN_2_2"/>
    <protectedRange sqref="C100" name="D To H ColumN_2"/>
    <protectedRange sqref="C101:C106" name="D To H ColumN_1_1"/>
  </protectedRanges>
  <mergeCells count="1">
    <mergeCell ref="A1:G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17</vt:i4>
      </vt:variant>
    </vt:vector>
  </HeadingPairs>
  <TitlesOfParts>
    <vt:vector size="45" baseType="lpstr">
      <vt:lpstr>Matrix - C&amp;I</vt:lpstr>
      <vt:lpstr>Matrix - Direct Supply</vt:lpstr>
      <vt:lpstr>A. Dismantling</vt:lpstr>
      <vt:lpstr>B.Excavation &amp; Filling </vt:lpstr>
      <vt:lpstr>C. Structural</vt:lpstr>
      <vt:lpstr>F. Dry wall</vt:lpstr>
      <vt:lpstr>P.Geotech</vt:lpstr>
      <vt:lpstr>Working All</vt:lpstr>
      <vt:lpstr>Extra MB</vt:lpstr>
      <vt:lpstr>summary sheet</vt:lpstr>
      <vt:lpstr>D. Waterproofing </vt:lpstr>
      <vt:lpstr>MB waterproffing </vt:lpstr>
      <vt:lpstr>E. Masonry &amp; Plaster</vt:lpstr>
      <vt:lpstr>MB masonry</vt:lpstr>
      <vt:lpstr>G.Flooring</vt:lpstr>
      <vt:lpstr>MB G floor</vt:lpstr>
      <vt:lpstr>H.Wall Finishes</vt:lpstr>
      <vt:lpstr>MB H wall</vt:lpstr>
      <vt:lpstr>I. Ceiling</vt:lpstr>
      <vt:lpstr>MB CEILING </vt:lpstr>
      <vt:lpstr>J. Doors</vt:lpstr>
      <vt:lpstr>MB DOOR</vt:lpstr>
      <vt:lpstr>L.Painting</vt:lpstr>
      <vt:lpstr>MB PAINTING</vt:lpstr>
      <vt:lpstr>N. Miscellaneous</vt:lpstr>
      <vt:lpstr>MB N.M</vt:lpstr>
      <vt:lpstr>Counter &amp; Others</vt:lpstr>
      <vt:lpstr>MB COUNTER</vt:lpstr>
      <vt:lpstr>'A. Dismantling'!Print_Area</vt:lpstr>
      <vt:lpstr>'B.Excavation &amp; Filling '!Print_Area</vt:lpstr>
      <vt:lpstr>'C. Structural'!Print_Area</vt:lpstr>
      <vt:lpstr>'Counter &amp; Others'!Print_Area</vt:lpstr>
      <vt:lpstr>G.Flooring!Print_Area</vt:lpstr>
      <vt:lpstr>'H.Wall Finishes'!Print_Area</vt:lpstr>
      <vt:lpstr>'I. Ceiling'!Print_Area</vt:lpstr>
      <vt:lpstr>'J. Doors'!Print_Area</vt:lpstr>
      <vt:lpstr>L.Painting!Print_Area</vt:lpstr>
      <vt:lpstr>'MB PAINTING'!Print_Area</vt:lpstr>
      <vt:lpstr>'N. Miscellaneous'!Print_Area</vt:lpstr>
      <vt:lpstr>'A. Dismantling'!Print_Titles</vt:lpstr>
      <vt:lpstr>'C. Structural'!Print_Titles</vt:lpstr>
      <vt:lpstr>'J. Doors'!Print_Titles</vt:lpstr>
      <vt:lpstr>'Matrix - C&amp;I'!Print_Titles</vt:lpstr>
      <vt:lpstr>'Matrix - Direct Supply'!Print_Titles</vt:lpstr>
      <vt:lpstr>'N. Miscellaneous'!Print_Titles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Binu Balachandran</cp:lastModifiedBy>
  <cp:revision/>
  <cp:lastPrinted>2023-07-15T04:45:35Z</cp:lastPrinted>
  <dcterms:created xsi:type="dcterms:W3CDTF">2019-12-15T04:25:41Z</dcterms:created>
  <dcterms:modified xsi:type="dcterms:W3CDTF">2024-10-01T08:49:41Z</dcterms:modified>
</cp:coreProperties>
</file>