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uraj Kumbhar\OneDrive - Travel food Services\Suraj Kumbhar Working\Delhi T3\"/>
    </mc:Choice>
  </mc:AlternateContent>
  <bookViews>
    <workbookView xWindow="0" yWindow="0" windowWidth="20490" windowHeight="7620"/>
  </bookViews>
  <sheets>
    <sheet name="Capex (2)" sheetId="1" r:id="rId1"/>
    <sheet name="Sheet1" sheetId="2" state="hidden" r:id="rId2"/>
    <sheet name="Sheet2" sheetId="3" state="hidden" r:id="rId3"/>
  </sheets>
  <externalReferences>
    <externalReference r:id="rId4"/>
  </externalReferences>
  <definedNames>
    <definedName name="__xlnm.Print_Area" localSheetId="0">#REF!</definedName>
    <definedName name="__xlnm.Print_Area">#REF!</definedName>
    <definedName name="_xlnm._FilterDatabase" localSheetId="0" hidden="1">'Capex (2)'!#REF!</definedName>
    <definedName name="_xlnm.Print_Area" localSheetId="0">'Capex (2)'!$A$1:$K$70</definedName>
    <definedName name="_xlnm.Print_Titles" localSheetId="0">'Capex (2)'!$A:$B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1" l="1"/>
  <c r="H52" i="1"/>
  <c r="L5" i="1"/>
  <c r="H30" i="1" l="1"/>
  <c r="H29" i="1"/>
  <c r="H23" i="1"/>
  <c r="H36" i="1"/>
  <c r="H35" i="1"/>
  <c r="H37" i="1"/>
  <c r="H47" i="1"/>
  <c r="H57" i="1"/>
  <c r="H2" i="1"/>
  <c r="H21" i="1" s="1"/>
  <c r="F33" i="1"/>
  <c r="E59" i="1"/>
  <c r="E58" i="1"/>
  <c r="F58" i="1" s="1"/>
  <c r="E52" i="1"/>
  <c r="E51" i="1"/>
  <c r="E50" i="1"/>
  <c r="E49" i="1"/>
  <c r="E47" i="1"/>
  <c r="F47" i="1" s="1"/>
  <c r="E45" i="1"/>
  <c r="E40" i="1"/>
  <c r="E39" i="1"/>
  <c r="E38" i="1"/>
  <c r="E36" i="1"/>
  <c r="F36" i="1" s="1"/>
  <c r="E34" i="1"/>
  <c r="F34" i="1" s="1"/>
  <c r="E33" i="1"/>
  <c r="D46" i="1"/>
  <c r="E46" i="1" s="1"/>
  <c r="F46" i="1" s="1"/>
  <c r="D64" i="1"/>
  <c r="E64" i="1" s="1"/>
  <c r="D12" i="1"/>
  <c r="E12" i="1" s="1"/>
  <c r="F12" i="1" s="1"/>
  <c r="D9" i="1"/>
  <c r="D18" i="1" s="1"/>
  <c r="D45" i="1"/>
  <c r="D54" i="1" s="1"/>
  <c r="D58" i="1"/>
  <c r="D41" i="1"/>
  <c r="E41" i="1" s="1"/>
  <c r="F41" i="1" s="1"/>
  <c r="D32" i="1"/>
  <c r="E32" i="1" s="1"/>
  <c r="F32" i="1" s="1"/>
  <c r="D48" i="1"/>
  <c r="E48" i="1" s="1"/>
  <c r="F48" i="1" s="1"/>
  <c r="D57" i="1"/>
  <c r="D61" i="1" s="1"/>
  <c r="D35" i="1"/>
  <c r="E35" i="1" s="1"/>
  <c r="F35" i="1" s="1"/>
  <c r="D37" i="1"/>
  <c r="E37" i="1" s="1"/>
  <c r="F37" i="1" s="1"/>
  <c r="D47" i="1"/>
  <c r="D34" i="1"/>
  <c r="D53" i="1"/>
  <c r="E53" i="1" s="1"/>
  <c r="F53" i="1" s="1"/>
  <c r="D21" i="1"/>
  <c r="D26" i="1" s="1"/>
  <c r="D24" i="1"/>
  <c r="E24" i="1" s="1"/>
  <c r="F24" i="1" s="1"/>
  <c r="E2" i="1"/>
  <c r="E54" i="1" l="1"/>
  <c r="F64" i="1"/>
  <c r="E66" i="1"/>
  <c r="E9" i="1"/>
  <c r="D66" i="1"/>
  <c r="E21" i="1"/>
  <c r="D42" i="1"/>
  <c r="D69" i="1" s="1"/>
  <c r="D3" i="1" s="1"/>
  <c r="D4" i="1" s="1"/>
  <c r="E42" i="1"/>
  <c r="F45" i="1"/>
  <c r="E57" i="1"/>
  <c r="F57" i="1" s="1"/>
  <c r="G9" i="1"/>
  <c r="E61" i="1"/>
  <c r="I52" i="1"/>
  <c r="E17" i="3"/>
  <c r="A7" i="3"/>
  <c r="A8" i="3" s="1"/>
  <c r="A9" i="3" s="1"/>
  <c r="A10" i="3" s="1"/>
  <c r="A11" i="3" s="1"/>
  <c r="A12" i="3" s="1"/>
  <c r="A13" i="3" s="1"/>
  <c r="A14" i="3" s="1"/>
  <c r="A15" i="3" s="1"/>
  <c r="A6" i="3"/>
  <c r="H59" i="1"/>
  <c r="F21" i="1" l="1"/>
  <c r="E26" i="1"/>
  <c r="E18" i="1"/>
  <c r="E69" i="1" s="1"/>
  <c r="E3" i="1" s="1"/>
  <c r="E4" i="1" s="1"/>
  <c r="F9" i="1"/>
  <c r="E18" i="3"/>
  <c r="E19" i="3" s="1"/>
  <c r="H58" i="1"/>
  <c r="I9" i="1"/>
  <c r="I10" i="1"/>
  <c r="I11" i="1"/>
  <c r="I12" i="1"/>
  <c r="I13" i="1"/>
  <c r="I14" i="1"/>
  <c r="I15" i="1"/>
  <c r="I16" i="1"/>
  <c r="I17" i="1"/>
  <c r="H18" i="1"/>
  <c r="I21" i="1"/>
  <c r="I22" i="1"/>
  <c r="I23" i="1"/>
  <c r="I25" i="1"/>
  <c r="I29" i="1"/>
  <c r="H31" i="1"/>
  <c r="I31" i="1" s="1"/>
  <c r="I33" i="1"/>
  <c r="I35" i="1"/>
  <c r="I36" i="1"/>
  <c r="I37" i="1"/>
  <c r="I38" i="1"/>
  <c r="A39" i="1"/>
  <c r="A40" i="1" s="1"/>
  <c r="A41" i="1" s="1"/>
  <c r="I39" i="1"/>
  <c r="I40" i="1"/>
  <c r="I47" i="1"/>
  <c r="I49" i="1"/>
  <c r="I50" i="1"/>
  <c r="I57" i="1"/>
  <c r="I59" i="1"/>
  <c r="I60" i="1"/>
  <c r="I64" i="1"/>
  <c r="I65" i="1"/>
  <c r="I66" i="1" l="1"/>
  <c r="H66" i="1"/>
  <c r="I18" i="1"/>
  <c r="I58" i="1"/>
  <c r="I61" i="1" s="1"/>
  <c r="H61" i="1"/>
  <c r="H45" i="1"/>
  <c r="H41" i="1"/>
  <c r="I41" i="1" s="1"/>
  <c r="H51" i="1"/>
  <c r="I51" i="1" s="1"/>
  <c r="H53" i="1"/>
  <c r="I53" i="1" s="1"/>
  <c r="H34" i="1"/>
  <c r="I34" i="1" s="1"/>
  <c r="H32" i="1"/>
  <c r="I32" i="1" s="1"/>
  <c r="I30" i="1"/>
  <c r="H24" i="1"/>
  <c r="H46" i="1"/>
  <c r="I46" i="1" s="1"/>
  <c r="H48" i="1"/>
  <c r="I48" i="1" s="1"/>
  <c r="I2" i="1"/>
  <c r="I42" i="1" l="1"/>
  <c r="H42" i="1"/>
  <c r="H26" i="1"/>
  <c r="I24" i="1"/>
  <c r="I26" i="1" s="1"/>
  <c r="I45" i="1"/>
  <c r="I54" i="1" s="1"/>
  <c r="H54" i="1"/>
  <c r="I69" i="1" l="1"/>
  <c r="I3" i="1" s="1"/>
  <c r="H69" i="1"/>
  <c r="H3" i="1" s="1"/>
  <c r="H4" i="1" s="1"/>
  <c r="I4" i="1" l="1"/>
  <c r="L3" i="1"/>
</calcChain>
</file>

<file path=xl/sharedStrings.xml><?xml version="1.0" encoding="utf-8"?>
<sst xmlns="http://schemas.openxmlformats.org/spreadsheetml/2006/main" count="131" uniqueCount="116">
  <si>
    <t xml:space="preserve">Total approximate budget </t>
  </si>
  <si>
    <t>Total for section F:</t>
  </si>
  <si>
    <t>Equipment's for Bar</t>
  </si>
  <si>
    <t xml:space="preserve">Equipment's </t>
  </si>
  <si>
    <t>Equipment's:</t>
  </si>
  <si>
    <t>F:</t>
  </si>
  <si>
    <t>Total for section E:</t>
  </si>
  <si>
    <t>Asset Transfer</t>
  </si>
  <si>
    <t>SOE &amp; HR</t>
  </si>
  <si>
    <t>Marketing</t>
  </si>
  <si>
    <t>IT</t>
  </si>
  <si>
    <t>Other's:</t>
  </si>
  <si>
    <t>E:</t>
  </si>
  <si>
    <t>Miscellaneous</t>
  </si>
  <si>
    <t>LCD / Screens.</t>
  </si>
  <si>
    <t>Green Wall</t>
  </si>
  <si>
    <t xml:space="preserve">Graphics </t>
  </si>
  <si>
    <t>Lighting Automation</t>
  </si>
  <si>
    <t>Light fittings</t>
  </si>
  <si>
    <t>Loose Furniture</t>
  </si>
  <si>
    <t>Decorative Items &amp; Artworks</t>
  </si>
  <si>
    <t>Music System</t>
  </si>
  <si>
    <t>Decoration &amp; Other Fixture:</t>
  </si>
  <si>
    <t>D:</t>
  </si>
  <si>
    <t>Total for section C:</t>
  </si>
  <si>
    <t>RO Plant with Tanks and Pumps</t>
  </si>
  <si>
    <t>DG System</t>
  </si>
  <si>
    <t>Fire Suppression System</t>
  </si>
  <si>
    <t>Fire Extinguisher</t>
  </si>
  <si>
    <t>LPG Internal Pipeline</t>
  </si>
  <si>
    <t>Ventilation System</t>
  </si>
  <si>
    <t>Air-Conditioning</t>
  </si>
  <si>
    <t>Interior Electrical</t>
  </si>
  <si>
    <t>Toilet Fixture</t>
  </si>
  <si>
    <t>Plumbing Work</t>
  </si>
  <si>
    <t>CCTV System</t>
  </si>
  <si>
    <t>Fire Detection System</t>
  </si>
  <si>
    <t>Fire Sprinkler System</t>
  </si>
  <si>
    <t>Services</t>
  </si>
  <si>
    <t>C:</t>
  </si>
  <si>
    <t>Total for section B:</t>
  </si>
  <si>
    <t>MS Structure</t>
  </si>
  <si>
    <t>Interior Work</t>
  </si>
  <si>
    <t>Civil Work</t>
  </si>
  <si>
    <t>Demolition</t>
  </si>
  <si>
    <t>Barricade</t>
  </si>
  <si>
    <t>Interiors:</t>
  </si>
  <si>
    <t>B:</t>
  </si>
  <si>
    <t>Total for section A:</t>
  </si>
  <si>
    <t>Structure Consultant</t>
  </si>
  <si>
    <t>Acoustic Consultant</t>
  </si>
  <si>
    <t>Lighting Consultant</t>
  </si>
  <si>
    <t>PMC</t>
  </si>
  <si>
    <t>GAS</t>
  </si>
  <si>
    <t>MEP</t>
  </si>
  <si>
    <t>Kitchen Consultant</t>
  </si>
  <si>
    <t>Concept Consultant</t>
  </si>
  <si>
    <t>Interior Consultant</t>
  </si>
  <si>
    <t>Consultants</t>
  </si>
  <si>
    <t>A:</t>
  </si>
  <si>
    <t>Amount with Tax</t>
  </si>
  <si>
    <t>Amount</t>
  </si>
  <si>
    <t>Rate / SqFt</t>
  </si>
  <si>
    <t>Items</t>
  </si>
  <si>
    <t>Sr. No.</t>
  </si>
  <si>
    <t>Remark</t>
  </si>
  <si>
    <t>Budget</t>
  </si>
  <si>
    <t xml:space="preserve">Budget </t>
  </si>
  <si>
    <t>Budget Per Sq Ft</t>
  </si>
  <si>
    <t>Approved Budget</t>
  </si>
  <si>
    <t>Area in Sq Ft</t>
  </si>
  <si>
    <t>S.N KITCHEN EQUIPEMENT BRAND QTY</t>
  </si>
  <si>
    <t>Billing Table SS or Wooden 610*610*800 mm</t>
  </si>
  <si>
    <t>Customized SS 304</t>
  </si>
  <si>
    <t>Grade</t>
  </si>
  <si>
    <t>2 Ice Trough Reference Picture 1</t>
  </si>
  <si>
    <t>3 Table Top Cold FDU 678*569*670 Celfrost HTR 120 1</t>
  </si>
  <si>
    <t>4 3 Door UC Freezer SS 1828*762*800 Hoshizaki 1</t>
  </si>
  <si>
    <t>5 Milk Boiler 5 Ltr Pradeep 1</t>
  </si>
  <si>
    <t>6 Hot Plate 560*450*250 Butler 2</t>
  </si>
  <si>
    <t>7 Oil Fryer 4 Ltr Butler 2</t>
  </si>
  <si>
    <t>8 3 Door UC Chiller SS 1828*762*800 Hoshizaki 1</t>
  </si>
  <si>
    <t>SS Table With Double Over Head Shelf</t>
  </si>
  <si>
    <t>610*610*1828</t>
  </si>
  <si>
    <t>Reference Picture</t>
  </si>
  <si>
    <t>Stainless Steel Sink with cabinet 457*457*800</t>
  </si>
  <si>
    <t>11 Covered Wooden Storage 1828*305*800 Customized 1</t>
  </si>
  <si>
    <t>Ice Trough</t>
  </si>
  <si>
    <t>Table Top Cold FDU 678*569*670</t>
  </si>
  <si>
    <t>3 Door UC Freezer SS 1828*762*800</t>
  </si>
  <si>
    <t>Milk Boiler 5 Ltr</t>
  </si>
  <si>
    <t>Hot Plate 560*450*250</t>
  </si>
  <si>
    <t>Oil Fryer 4 Ltr</t>
  </si>
  <si>
    <t>3 Door UC Chiller SS 1828*762*800</t>
  </si>
  <si>
    <t>SS Table With Double Over Head Shelf
610*610*1828</t>
  </si>
  <si>
    <t>Covered Wooden Storage 1828*305*800</t>
  </si>
  <si>
    <t>Brand</t>
  </si>
  <si>
    <t>Customized SS 304
Grade</t>
  </si>
  <si>
    <t>Celfrost HTR 120</t>
  </si>
  <si>
    <t>Hoshizaki</t>
  </si>
  <si>
    <t>Pradeep</t>
  </si>
  <si>
    <t>Butler</t>
  </si>
  <si>
    <t>Customized SS 304
Grade
Reference Picture</t>
  </si>
  <si>
    <t>Customized</t>
  </si>
  <si>
    <t>Qty</t>
  </si>
  <si>
    <t>Kitchen Equipment</t>
  </si>
  <si>
    <t>Rate</t>
  </si>
  <si>
    <t>TOTAL=</t>
  </si>
  <si>
    <t>Transport</t>
  </si>
  <si>
    <t>Tax</t>
  </si>
  <si>
    <t>Total with Taxes=</t>
  </si>
  <si>
    <t>Benchmark</t>
  </si>
  <si>
    <t>Nandos- Casa- Landside</t>
  </si>
  <si>
    <t>ARA design</t>
  </si>
  <si>
    <t>Capex - Delhi T3 Nando's</t>
  </si>
  <si>
    <t xml:space="preserve">Nando's- Delhi T3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</si>
</sst>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(* #,##0_);_(* \(#,##0\);_(* &quot;-&quot;??_);_(@_)"/>
    <numFmt numFmtId="165" formatCode="_(* #,##0.00_);_(* \(#,##0.00\);_(* &quot;-&quot;??_);_(@_)"/>
    <numFmt numFmtId="166" formatCode="_ * #,##0_ ;_ * \-#,##0_ ;_ * &quot;-&quot;??_ ;_ @_ "/>
    <numFmt numFmtId="167" formatCode="_(* #,##0.00_);_(* \(#,##0.00\);_(* \-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Book Antiqua"/>
      <family val="1"/>
    </font>
    <font>
      <sz val="10"/>
      <color theme="1"/>
      <name val="Book Antiqua"/>
      <family val="1"/>
    </font>
    <font>
      <b/>
      <sz val="10"/>
      <name val="Book Antiqua"/>
      <family val="1"/>
    </font>
    <font>
      <sz val="10"/>
      <name val="Arial"/>
      <family val="2"/>
    </font>
    <font>
      <sz val="10"/>
      <name val="Mangal"/>
      <family val="2"/>
    </font>
    <font>
      <b/>
      <sz val="14"/>
      <name val="Book Antiqua"/>
      <family val="1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167" fontId="6" fillId="0" borderId="0" applyFill="0" applyBorder="0" applyAlignment="0" applyProtection="0"/>
  </cellStyleXfs>
  <cellXfs count="159">
    <xf numFmtId="0" fontId="0" fillId="0" borderId="0" xfId="0"/>
    <xf numFmtId="0" fontId="2" fillId="0" borderId="0" xfId="2" applyFont="1" applyFill="1"/>
    <xf numFmtId="0" fontId="2" fillId="0" borderId="0" xfId="2" applyFont="1" applyFill="1" applyBorder="1" applyAlignment="1">
      <alignment vertical="center"/>
    </xf>
    <xf numFmtId="0" fontId="2" fillId="0" borderId="1" xfId="2" applyFont="1" applyFill="1" applyBorder="1" applyAlignment="1">
      <alignment vertical="center"/>
    </xf>
    <xf numFmtId="0" fontId="2" fillId="0" borderId="2" xfId="2" applyFont="1" applyFill="1" applyBorder="1" applyAlignment="1">
      <alignment vertical="center"/>
    </xf>
    <xf numFmtId="0" fontId="2" fillId="0" borderId="3" xfId="2" applyFont="1" applyFill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2" fillId="0" borderId="4" xfId="2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2" fillId="2" borderId="10" xfId="4" applyFont="1" applyFill="1" applyBorder="1" applyAlignment="1">
      <alignment vertical="center"/>
    </xf>
    <xf numFmtId="164" fontId="4" fillId="4" borderId="13" xfId="4" applyNumberFormat="1" applyFont="1" applyFill="1" applyBorder="1" applyAlignment="1">
      <alignment vertical="center" wrapText="1"/>
    </xf>
    <xf numFmtId="0" fontId="4" fillId="2" borderId="10" xfId="4" applyFont="1" applyFill="1" applyBorder="1" applyAlignment="1">
      <alignment vertical="center" wrapText="1"/>
    </xf>
    <xf numFmtId="164" fontId="4" fillId="4" borderId="11" xfId="4" applyNumberFormat="1" applyFont="1" applyFill="1" applyBorder="1" applyAlignment="1">
      <alignment vertical="center" wrapText="1"/>
    </xf>
    <xf numFmtId="164" fontId="4" fillId="4" borderId="14" xfId="4" applyNumberFormat="1" applyFont="1" applyFill="1" applyBorder="1" applyAlignment="1">
      <alignment vertical="center" wrapText="1"/>
    </xf>
    <xf numFmtId="164" fontId="4" fillId="4" borderId="15" xfId="4" applyNumberFormat="1" applyFont="1" applyFill="1" applyBorder="1" applyAlignment="1">
      <alignment vertical="center" wrapText="1"/>
    </xf>
    <xf numFmtId="0" fontId="4" fillId="4" borderId="12" xfId="4" applyFont="1" applyFill="1" applyBorder="1" applyAlignment="1">
      <alignment vertical="center" wrapText="1"/>
    </xf>
    <xf numFmtId="0" fontId="4" fillId="4" borderId="15" xfId="4" applyFont="1" applyFill="1" applyBorder="1" applyAlignment="1">
      <alignment horizontal="center" vertical="center" wrapText="1"/>
    </xf>
    <xf numFmtId="164" fontId="4" fillId="0" borderId="16" xfId="4" applyNumberFormat="1" applyFont="1" applyFill="1" applyBorder="1" applyAlignment="1">
      <alignment vertical="center"/>
    </xf>
    <xf numFmtId="0" fontId="4" fillId="2" borderId="10" xfId="4" applyFont="1" applyFill="1" applyBorder="1" applyAlignment="1">
      <alignment vertical="center"/>
    </xf>
    <xf numFmtId="164" fontId="4" fillId="3" borderId="17" xfId="4" applyNumberFormat="1" applyFont="1" applyFill="1" applyBorder="1" applyAlignment="1">
      <alignment vertical="center"/>
    </xf>
    <xf numFmtId="164" fontId="4" fillId="3" borderId="18" xfId="4" applyNumberFormat="1" applyFont="1" applyFill="1" applyBorder="1" applyAlignment="1">
      <alignment vertical="center"/>
    </xf>
    <xf numFmtId="164" fontId="4" fillId="3" borderId="19" xfId="4" applyNumberFormat="1" applyFont="1" applyFill="1" applyBorder="1" applyAlignment="1">
      <alignment vertical="center"/>
    </xf>
    <xf numFmtId="0" fontId="4" fillId="0" borderId="18" xfId="4" applyFont="1" applyFill="1" applyBorder="1" applyAlignment="1">
      <alignment vertical="center"/>
    </xf>
    <xf numFmtId="0" fontId="2" fillId="0" borderId="20" xfId="4" applyFont="1" applyFill="1" applyBorder="1" applyAlignment="1">
      <alignment horizontal="center" vertical="center"/>
    </xf>
    <xf numFmtId="164" fontId="4" fillId="0" borderId="21" xfId="4" applyNumberFormat="1" applyFont="1" applyFill="1" applyBorder="1" applyAlignment="1">
      <alignment vertical="center"/>
    </xf>
    <xf numFmtId="164" fontId="4" fillId="3" borderId="22" xfId="4" applyNumberFormat="1" applyFont="1" applyFill="1" applyBorder="1" applyAlignment="1">
      <alignment vertical="center"/>
    </xf>
    <xf numFmtId="164" fontId="4" fillId="3" borderId="23" xfId="4" applyNumberFormat="1" applyFont="1" applyFill="1" applyBorder="1" applyAlignment="1">
      <alignment vertical="center"/>
    </xf>
    <xf numFmtId="164" fontId="4" fillId="3" borderId="24" xfId="4" applyNumberFormat="1" applyFont="1" applyFill="1" applyBorder="1" applyAlignment="1">
      <alignment vertical="center"/>
    </xf>
    <xf numFmtId="0" fontId="4" fillId="0" borderId="25" xfId="4" applyFont="1" applyFill="1" applyBorder="1" applyAlignment="1">
      <alignment vertical="center"/>
    </xf>
    <xf numFmtId="0" fontId="2" fillId="0" borderId="24" xfId="4" applyFont="1" applyFill="1" applyBorder="1" applyAlignment="1">
      <alignment horizontal="center" vertical="center"/>
    </xf>
    <xf numFmtId="0" fontId="4" fillId="0" borderId="0" xfId="2" applyFont="1" applyFill="1"/>
    <xf numFmtId="164" fontId="4" fillId="0" borderId="26" xfId="3" applyNumberFormat="1" applyFont="1" applyFill="1" applyBorder="1" applyAlignment="1">
      <alignment vertical="center"/>
    </xf>
    <xf numFmtId="164" fontId="4" fillId="3" borderId="27" xfId="3" applyNumberFormat="1" applyFont="1" applyFill="1" applyBorder="1" applyAlignment="1">
      <alignment vertical="center"/>
    </xf>
    <xf numFmtId="164" fontId="4" fillId="3" borderId="28" xfId="3" applyNumberFormat="1" applyFont="1" applyFill="1" applyBorder="1" applyAlignment="1">
      <alignment vertical="center"/>
    </xf>
    <xf numFmtId="164" fontId="4" fillId="3" borderId="29" xfId="2" applyNumberFormat="1" applyFont="1" applyFill="1" applyBorder="1" applyAlignment="1">
      <alignment vertical="center"/>
    </xf>
    <xf numFmtId="0" fontId="4" fillId="0" borderId="30" xfId="4" applyFont="1" applyFill="1" applyBorder="1" applyAlignment="1">
      <alignment vertical="center"/>
    </xf>
    <xf numFmtId="0" fontId="4" fillId="0" borderId="29" xfId="4" applyFont="1" applyFill="1" applyBorder="1" applyAlignment="1">
      <alignment horizontal="center" vertical="center"/>
    </xf>
    <xf numFmtId="164" fontId="2" fillId="0" borderId="26" xfId="3" applyNumberFormat="1" applyFont="1" applyFill="1" applyBorder="1" applyAlignment="1">
      <alignment vertical="center"/>
    </xf>
    <xf numFmtId="164" fontId="2" fillId="3" borderId="27" xfId="2" applyNumberFormat="1" applyFont="1" applyFill="1" applyBorder="1" applyAlignment="1">
      <alignment vertical="center"/>
    </xf>
    <xf numFmtId="164" fontId="2" fillId="3" borderId="28" xfId="2" applyNumberFormat="1" applyFont="1" applyFill="1" applyBorder="1" applyAlignment="1">
      <alignment vertical="center"/>
    </xf>
    <xf numFmtId="164" fontId="2" fillId="3" borderId="29" xfId="2" applyNumberFormat="1" applyFont="1" applyFill="1" applyBorder="1" applyAlignment="1">
      <alignment vertical="center"/>
    </xf>
    <xf numFmtId="0" fontId="2" fillId="0" borderId="30" xfId="4" applyFont="1" applyFill="1" applyBorder="1" applyAlignment="1">
      <alignment vertical="center"/>
    </xf>
    <xf numFmtId="0" fontId="2" fillId="0" borderId="29" xfId="4" applyFont="1" applyFill="1" applyBorder="1" applyAlignment="1">
      <alignment horizontal="center" vertical="center"/>
    </xf>
    <xf numFmtId="164" fontId="2" fillId="0" borderId="26" xfId="3" applyNumberFormat="1" applyFont="1" applyFill="1" applyBorder="1" applyAlignment="1">
      <alignment vertical="center" wrapText="1"/>
    </xf>
    <xf numFmtId="43" fontId="2" fillId="3" borderId="29" xfId="2" applyNumberFormat="1" applyFont="1" applyFill="1" applyBorder="1" applyAlignment="1">
      <alignment vertical="center"/>
    </xf>
    <xf numFmtId="164" fontId="4" fillId="5" borderId="26" xfId="4" applyNumberFormat="1" applyFont="1" applyFill="1" applyBorder="1" applyAlignment="1">
      <alignment vertical="center"/>
    </xf>
    <xf numFmtId="164" fontId="4" fillId="5" borderId="27" xfId="4" applyNumberFormat="1" applyFont="1" applyFill="1" applyBorder="1" applyAlignment="1">
      <alignment vertical="center"/>
    </xf>
    <xf numFmtId="164" fontId="4" fillId="5" borderId="28" xfId="4" applyNumberFormat="1" applyFont="1" applyFill="1" applyBorder="1" applyAlignment="1">
      <alignment vertical="center"/>
    </xf>
    <xf numFmtId="164" fontId="4" fillId="5" borderId="29" xfId="4" applyNumberFormat="1" applyFont="1" applyFill="1" applyBorder="1" applyAlignment="1">
      <alignment vertical="center"/>
    </xf>
    <xf numFmtId="0" fontId="4" fillId="5" borderId="30" xfId="4" applyFont="1" applyFill="1" applyBorder="1" applyAlignment="1">
      <alignment vertical="center"/>
    </xf>
    <xf numFmtId="0" fontId="4" fillId="5" borderId="29" xfId="4" applyFont="1" applyFill="1" applyBorder="1" applyAlignment="1">
      <alignment horizontal="center" vertical="center"/>
    </xf>
    <xf numFmtId="164" fontId="2" fillId="3" borderId="27" xfId="3" applyNumberFormat="1" applyFont="1" applyFill="1" applyBorder="1" applyAlignment="1">
      <alignment vertical="center"/>
    </xf>
    <xf numFmtId="164" fontId="2" fillId="3" borderId="28" xfId="3" applyNumberFormat="1" applyFont="1" applyFill="1" applyBorder="1" applyAlignment="1">
      <alignment vertical="center"/>
    </xf>
    <xf numFmtId="164" fontId="2" fillId="3" borderId="29" xfId="3" applyNumberFormat="1" applyFont="1" applyFill="1" applyBorder="1" applyAlignment="1">
      <alignment vertical="center"/>
    </xf>
    <xf numFmtId="165" fontId="2" fillId="0" borderId="26" xfId="2" applyNumberFormat="1" applyFont="1" applyFill="1" applyBorder="1" applyAlignment="1">
      <alignment vertical="center"/>
    </xf>
    <xf numFmtId="166" fontId="2" fillId="3" borderId="28" xfId="2" applyNumberFormat="1" applyFont="1" applyFill="1" applyBorder="1" applyAlignment="1">
      <alignment vertical="center"/>
    </xf>
    <xf numFmtId="164" fontId="2" fillId="0" borderId="26" xfId="3" applyNumberFormat="1" applyFont="1" applyFill="1" applyBorder="1" applyAlignment="1">
      <alignment horizontal="left" vertical="center" wrapText="1"/>
    </xf>
    <xf numFmtId="165" fontId="4" fillId="5" borderId="26" xfId="4" applyNumberFormat="1" applyFont="1" applyFill="1" applyBorder="1" applyAlignment="1">
      <alignment vertical="center"/>
    </xf>
    <xf numFmtId="165" fontId="4" fillId="5" borderId="27" xfId="4" applyNumberFormat="1" applyFont="1" applyFill="1" applyBorder="1" applyAlignment="1">
      <alignment vertical="center"/>
    </xf>
    <xf numFmtId="165" fontId="4" fillId="5" borderId="28" xfId="4" applyNumberFormat="1" applyFont="1" applyFill="1" applyBorder="1" applyAlignment="1">
      <alignment vertical="center"/>
    </xf>
    <xf numFmtId="165" fontId="4" fillId="5" borderId="29" xfId="4" applyNumberFormat="1" applyFont="1" applyFill="1" applyBorder="1" applyAlignment="1">
      <alignment vertical="center"/>
    </xf>
    <xf numFmtId="165" fontId="2" fillId="3" borderId="27" xfId="2" applyNumberFormat="1" applyFont="1" applyFill="1" applyBorder="1" applyAlignment="1">
      <alignment vertical="center"/>
    </xf>
    <xf numFmtId="165" fontId="2" fillId="3" borderId="28" xfId="2" applyNumberFormat="1" applyFont="1" applyFill="1" applyBorder="1" applyAlignment="1">
      <alignment vertical="center"/>
    </xf>
    <xf numFmtId="165" fontId="2" fillId="3" borderId="29" xfId="2" applyNumberFormat="1" applyFont="1" applyFill="1" applyBorder="1" applyAlignment="1">
      <alignment vertical="center"/>
    </xf>
    <xf numFmtId="165" fontId="4" fillId="0" borderId="26" xfId="3" applyNumberFormat="1" applyFont="1" applyFill="1" applyBorder="1" applyAlignment="1">
      <alignment vertical="center"/>
    </xf>
    <xf numFmtId="165" fontId="2" fillId="0" borderId="26" xfId="2" applyNumberFormat="1" applyFont="1" applyFill="1" applyBorder="1" applyAlignment="1">
      <alignment vertical="center" wrapText="1"/>
    </xf>
    <xf numFmtId="0" fontId="2" fillId="0" borderId="26" xfId="2" applyNumberFormat="1" applyFont="1" applyFill="1" applyBorder="1" applyAlignment="1">
      <alignment vertical="center" wrapText="1"/>
    </xf>
    <xf numFmtId="165" fontId="4" fillId="3" borderId="27" xfId="3" applyNumberFormat="1" applyFont="1" applyFill="1" applyBorder="1" applyAlignment="1">
      <alignment vertical="center"/>
    </xf>
    <xf numFmtId="165" fontId="4" fillId="3" borderId="28" xfId="3" applyNumberFormat="1" applyFont="1" applyFill="1" applyBorder="1" applyAlignment="1">
      <alignment vertical="center"/>
    </xf>
    <xf numFmtId="165" fontId="4" fillId="3" borderId="29" xfId="3" applyNumberFormat="1" applyFont="1" applyFill="1" applyBorder="1" applyAlignment="1">
      <alignment vertical="center"/>
    </xf>
    <xf numFmtId="165" fontId="4" fillId="0" borderId="26" xfId="4" applyNumberFormat="1" applyFont="1" applyFill="1" applyBorder="1" applyAlignment="1">
      <alignment vertical="center"/>
    </xf>
    <xf numFmtId="164" fontId="4" fillId="3" borderId="27" xfId="4" applyNumberFormat="1" applyFont="1" applyFill="1" applyBorder="1" applyAlignment="1">
      <alignment vertical="center"/>
    </xf>
    <xf numFmtId="164" fontId="4" fillId="3" borderId="28" xfId="4" applyNumberFormat="1" applyFont="1" applyFill="1" applyBorder="1" applyAlignment="1">
      <alignment vertical="center"/>
    </xf>
    <xf numFmtId="165" fontId="4" fillId="5" borderId="26" xfId="4" applyNumberFormat="1" applyFont="1" applyFill="1" applyBorder="1" applyAlignment="1">
      <alignment horizontal="center" vertical="center"/>
    </xf>
    <xf numFmtId="165" fontId="4" fillId="5" borderId="27" xfId="4" applyNumberFormat="1" applyFont="1" applyFill="1" applyBorder="1" applyAlignment="1">
      <alignment horizontal="center" vertical="center"/>
    </xf>
    <xf numFmtId="165" fontId="4" fillId="5" borderId="28" xfId="4" applyNumberFormat="1" applyFont="1" applyFill="1" applyBorder="1" applyAlignment="1">
      <alignment horizontal="center" vertical="center"/>
    </xf>
    <xf numFmtId="165" fontId="4" fillId="5" borderId="29" xfId="4" applyNumberFormat="1" applyFont="1" applyFill="1" applyBorder="1" applyAlignment="1">
      <alignment horizontal="center" vertical="center"/>
    </xf>
    <xf numFmtId="0" fontId="4" fillId="0" borderId="26" xfId="4" applyFont="1" applyFill="1" applyBorder="1" applyAlignment="1">
      <alignment horizontal="center" vertical="center"/>
    </xf>
    <xf numFmtId="0" fontId="4" fillId="2" borderId="10" xfId="4" applyFont="1" applyFill="1" applyBorder="1" applyAlignment="1">
      <alignment horizontal="center" vertical="center"/>
    </xf>
    <xf numFmtId="0" fontId="4" fillId="3" borderId="27" xfId="4" applyFont="1" applyFill="1" applyBorder="1" applyAlignment="1">
      <alignment horizontal="center" vertical="center" wrapText="1"/>
    </xf>
    <xf numFmtId="0" fontId="4" fillId="3" borderId="28" xfId="4" applyFont="1" applyFill="1" applyBorder="1" applyAlignment="1">
      <alignment horizontal="center" vertical="center" wrapText="1"/>
    </xf>
    <xf numFmtId="0" fontId="4" fillId="3" borderId="29" xfId="4" applyFont="1" applyFill="1" applyBorder="1" applyAlignment="1">
      <alignment horizontal="center" vertical="center" wrapText="1"/>
    </xf>
    <xf numFmtId="0" fontId="4" fillId="0" borderId="30" xfId="4" applyFont="1" applyFill="1" applyBorder="1" applyAlignment="1">
      <alignment horizontal="center" vertical="center"/>
    </xf>
    <xf numFmtId="0" fontId="4" fillId="0" borderId="29" xfId="4" applyFont="1" applyFill="1" applyBorder="1" applyAlignment="1">
      <alignment horizontal="center" vertical="center" wrapText="1"/>
    </xf>
    <xf numFmtId="0" fontId="4" fillId="0" borderId="31" xfId="4" applyFont="1" applyFill="1" applyBorder="1" applyAlignment="1">
      <alignment horizontal="center" vertical="center"/>
    </xf>
    <xf numFmtId="0" fontId="4" fillId="0" borderId="35" xfId="4" applyFont="1" applyFill="1" applyBorder="1" applyAlignment="1">
      <alignment horizontal="center" vertical="center"/>
    </xf>
    <xf numFmtId="0" fontId="4" fillId="0" borderId="34" xfId="4" applyFont="1" applyFill="1" applyBorder="1" applyAlignment="1">
      <alignment horizontal="center" vertical="center"/>
    </xf>
    <xf numFmtId="0" fontId="4" fillId="5" borderId="13" xfId="4" applyFont="1" applyFill="1" applyBorder="1" applyAlignment="1">
      <alignment vertical="center"/>
    </xf>
    <xf numFmtId="165" fontId="4" fillId="0" borderId="9" xfId="4" applyNumberFormat="1" applyFont="1" applyFill="1" applyBorder="1" applyAlignment="1">
      <alignment horizontal="center" vertical="center"/>
    </xf>
    <xf numFmtId="0" fontId="4" fillId="2" borderId="39" xfId="4" applyFont="1" applyFill="1" applyBorder="1" applyAlignment="1">
      <alignment horizontal="center" vertical="center"/>
    </xf>
    <xf numFmtId="164" fontId="4" fillId="3" borderId="40" xfId="4" applyNumberFormat="1" applyFont="1" applyFill="1" applyBorder="1" applyAlignment="1">
      <alignment horizontal="center" vertical="center"/>
    </xf>
    <xf numFmtId="164" fontId="4" fillId="3" borderId="41" xfId="4" applyNumberFormat="1" applyFont="1" applyFill="1" applyBorder="1" applyAlignment="1">
      <alignment horizontal="center" vertical="center"/>
    </xf>
    <xf numFmtId="164" fontId="4" fillId="3" borderId="42" xfId="4" applyNumberFormat="1" applyFont="1" applyFill="1" applyBorder="1" applyAlignment="1">
      <alignment horizontal="center" vertical="center"/>
    </xf>
    <xf numFmtId="0" fontId="4" fillId="2" borderId="43" xfId="4" applyFont="1" applyFill="1" applyBorder="1" applyAlignment="1">
      <alignment horizontal="center" vertical="center"/>
    </xf>
    <xf numFmtId="165" fontId="4" fillId="0" borderId="13" xfId="4" applyNumberFormat="1" applyFont="1" applyFill="1" applyBorder="1" applyAlignment="1">
      <alignment horizontal="center" vertical="center"/>
    </xf>
    <xf numFmtId="0" fontId="4" fillId="2" borderId="45" xfId="4" applyFont="1" applyFill="1" applyBorder="1" applyAlignment="1">
      <alignment horizontal="center" vertical="center"/>
    </xf>
    <xf numFmtId="164" fontId="4" fillId="3" borderId="11" xfId="4" applyNumberFormat="1" applyFont="1" applyFill="1" applyBorder="1" applyAlignment="1">
      <alignment horizontal="center" vertical="center"/>
    </xf>
    <xf numFmtId="164" fontId="4" fillId="3" borderId="14" xfId="4" applyNumberFormat="1" applyFont="1" applyFill="1" applyBorder="1" applyAlignment="1">
      <alignment horizontal="center" vertical="center"/>
    </xf>
    <xf numFmtId="164" fontId="4" fillId="3" borderId="15" xfId="4" applyNumberFormat="1" applyFont="1" applyFill="1" applyBorder="1" applyAlignment="1">
      <alignment horizontal="center" vertical="center"/>
    </xf>
    <xf numFmtId="2" fontId="4" fillId="0" borderId="13" xfId="5" applyNumberFormat="1" applyFont="1" applyFill="1" applyBorder="1" applyAlignment="1">
      <alignment vertical="center"/>
    </xf>
    <xf numFmtId="0" fontId="4" fillId="2" borderId="46" xfId="4" applyFont="1" applyFill="1" applyBorder="1" applyAlignment="1">
      <alignment horizontal="center" vertical="center"/>
    </xf>
    <xf numFmtId="1" fontId="4" fillId="3" borderId="17" xfId="5" applyNumberFormat="1" applyFont="1" applyFill="1" applyBorder="1" applyAlignment="1">
      <alignment vertical="center"/>
    </xf>
    <xf numFmtId="1" fontId="4" fillId="3" borderId="18" xfId="5" applyNumberFormat="1" applyFont="1" applyFill="1" applyBorder="1" applyAlignment="1">
      <alignment vertical="center"/>
    </xf>
    <xf numFmtId="1" fontId="4" fillId="3" borderId="19" xfId="5" applyNumberFormat="1" applyFont="1" applyFill="1" applyBorder="1" applyAlignment="1">
      <alignment vertical="center"/>
    </xf>
    <xf numFmtId="0" fontId="4" fillId="2" borderId="47" xfId="4" applyFont="1" applyFill="1" applyBorder="1" applyAlignment="1">
      <alignment horizontal="center" vertical="center"/>
    </xf>
    <xf numFmtId="0" fontId="7" fillId="5" borderId="16" xfId="4" applyFont="1" applyFill="1" applyBorder="1" applyAlignment="1">
      <alignment vertical="center"/>
    </xf>
    <xf numFmtId="0" fontId="7" fillId="5" borderId="7" xfId="4" applyFont="1" applyFill="1" applyBorder="1" applyAlignment="1">
      <alignment vertical="center"/>
    </xf>
    <xf numFmtId="0" fontId="7" fillId="5" borderId="8" xfId="4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166" fontId="0" fillId="0" borderId="0" xfId="1" applyNumberFormat="1" applyFont="1"/>
    <xf numFmtId="166" fontId="8" fillId="0" borderId="0" xfId="1" applyNumberFormat="1" applyFont="1"/>
    <xf numFmtId="0" fontId="8" fillId="0" borderId="0" xfId="0" applyFont="1"/>
    <xf numFmtId="43" fontId="0" fillId="0" borderId="0" xfId="0" applyNumberFormat="1"/>
    <xf numFmtId="43" fontId="8" fillId="0" borderId="0" xfId="0" applyNumberFormat="1" applyFont="1"/>
    <xf numFmtId="0" fontId="9" fillId="0" borderId="0" xfId="0" applyFont="1" applyAlignment="1">
      <alignment horizontal="right"/>
    </xf>
    <xf numFmtId="43" fontId="7" fillId="5" borderId="7" xfId="1" applyFont="1" applyFill="1" applyBorder="1" applyAlignment="1">
      <alignment vertical="center"/>
    </xf>
    <xf numFmtId="43" fontId="4" fillId="3" borderId="17" xfId="1" applyFont="1" applyFill="1" applyBorder="1" applyAlignment="1">
      <alignment vertical="center"/>
    </xf>
    <xf numFmtId="43" fontId="4" fillId="3" borderId="11" xfId="1" applyFont="1" applyFill="1" applyBorder="1" applyAlignment="1">
      <alignment horizontal="center" vertical="center"/>
    </xf>
    <xf numFmtId="43" fontId="4" fillId="3" borderId="40" xfId="1" applyFont="1" applyFill="1" applyBorder="1" applyAlignment="1">
      <alignment horizontal="center" vertical="center"/>
    </xf>
    <xf numFmtId="43" fontId="4" fillId="3" borderId="27" xfId="1" applyFont="1" applyFill="1" applyBorder="1" applyAlignment="1">
      <alignment horizontal="center" vertical="center" wrapText="1"/>
    </xf>
    <xf numFmtId="43" fontId="4" fillId="5" borderId="27" xfId="1" applyFont="1" applyFill="1" applyBorder="1" applyAlignment="1">
      <alignment horizontal="center" vertical="center"/>
    </xf>
    <xf numFmtId="43" fontId="4" fillId="3" borderId="22" xfId="1" applyFont="1" applyFill="1" applyBorder="1" applyAlignment="1">
      <alignment vertical="center"/>
    </xf>
    <xf numFmtId="43" fontId="4" fillId="4" borderId="11" xfId="1" applyFont="1" applyFill="1" applyBorder="1" applyAlignment="1">
      <alignment vertical="center" wrapText="1"/>
    </xf>
    <xf numFmtId="43" fontId="2" fillId="0" borderId="0" xfId="1" applyFont="1" applyFill="1" applyBorder="1" applyAlignment="1">
      <alignment vertical="center"/>
    </xf>
    <xf numFmtId="43" fontId="3" fillId="0" borderId="0" xfId="1" applyFont="1" applyBorder="1" applyAlignment="1">
      <alignment vertical="center" wrapText="1"/>
    </xf>
    <xf numFmtId="43" fontId="2" fillId="0" borderId="2" xfId="1" applyFont="1" applyFill="1" applyBorder="1" applyAlignment="1">
      <alignment vertical="center"/>
    </xf>
    <xf numFmtId="166" fontId="2" fillId="3" borderId="27" xfId="1" applyNumberFormat="1" applyFont="1" applyFill="1" applyBorder="1" applyAlignment="1">
      <alignment vertical="center"/>
    </xf>
    <xf numFmtId="166" fontId="4" fillId="3" borderId="27" xfId="1" applyNumberFormat="1" applyFont="1" applyFill="1" applyBorder="1" applyAlignment="1">
      <alignment vertical="center"/>
    </xf>
    <xf numFmtId="166" fontId="4" fillId="5" borderId="27" xfId="1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vertical="center"/>
    </xf>
    <xf numFmtId="0" fontId="4" fillId="3" borderId="34" xfId="4" applyFont="1" applyFill="1" applyBorder="1" applyAlignment="1">
      <alignment horizontal="center" vertical="center" wrapText="1"/>
    </xf>
    <xf numFmtId="0" fontId="4" fillId="3" borderId="33" xfId="4" applyFont="1" applyFill="1" applyBorder="1" applyAlignment="1">
      <alignment horizontal="center" vertical="center" wrapText="1"/>
    </xf>
    <xf numFmtId="0" fontId="4" fillId="3" borderId="32" xfId="4" applyFont="1" applyFill="1" applyBorder="1" applyAlignment="1">
      <alignment horizontal="center" vertical="center" wrapText="1"/>
    </xf>
    <xf numFmtId="0" fontId="4" fillId="0" borderId="20" xfId="4" applyFont="1" applyFill="1" applyBorder="1" applyAlignment="1">
      <alignment horizontal="center" vertical="center"/>
    </xf>
    <xf numFmtId="0" fontId="4" fillId="0" borderId="18" xfId="4" applyFont="1" applyFill="1" applyBorder="1" applyAlignment="1">
      <alignment horizontal="center" vertical="center"/>
    </xf>
    <xf numFmtId="0" fontId="4" fillId="0" borderId="15" xfId="4" applyFont="1" applyFill="1" applyBorder="1" applyAlignment="1">
      <alignment horizontal="center" vertical="center"/>
    </xf>
    <xf numFmtId="0" fontId="4" fillId="0" borderId="12" xfId="4" applyFont="1" applyFill="1" applyBorder="1" applyAlignment="1">
      <alignment horizontal="center" vertical="center"/>
    </xf>
    <xf numFmtId="0" fontId="4" fillId="0" borderId="42" xfId="4" applyFont="1" applyFill="1" applyBorder="1" applyAlignment="1">
      <alignment horizontal="center" vertical="center"/>
    </xf>
    <xf numFmtId="0" fontId="4" fillId="0" borderId="44" xfId="4" applyFont="1" applyFill="1" applyBorder="1" applyAlignment="1">
      <alignment horizontal="center" vertical="center"/>
    </xf>
    <xf numFmtId="0" fontId="4" fillId="5" borderId="37" xfId="4" applyFont="1" applyFill="1" applyBorder="1" applyAlignment="1">
      <alignment horizontal="center" vertical="center"/>
    </xf>
    <xf numFmtId="0" fontId="4" fillId="5" borderId="38" xfId="4" applyFont="1" applyFill="1" applyBorder="1" applyAlignment="1">
      <alignment horizontal="center" vertical="center"/>
    </xf>
    <xf numFmtId="0" fontId="4" fillId="5" borderId="6" xfId="4" applyFont="1" applyFill="1" applyBorder="1" applyAlignment="1">
      <alignment horizontal="center" vertical="center"/>
    </xf>
    <xf numFmtId="0" fontId="4" fillId="5" borderId="36" xfId="4" applyFont="1" applyFill="1" applyBorder="1" applyAlignment="1">
      <alignment horizontal="center" vertical="center"/>
    </xf>
    <xf numFmtId="43" fontId="2" fillId="0" borderId="0" xfId="2" applyNumberFormat="1" applyFont="1" applyFill="1"/>
    <xf numFmtId="0" fontId="2" fillId="0" borderId="42" xfId="4" applyFont="1" applyFill="1" applyBorder="1" applyAlignment="1">
      <alignment horizontal="center" vertical="center"/>
    </xf>
    <xf numFmtId="0" fontId="2" fillId="0" borderId="44" xfId="4" applyFont="1" applyFill="1" applyBorder="1" applyAlignment="1">
      <alignment vertical="center"/>
    </xf>
    <xf numFmtId="0" fontId="2" fillId="2" borderId="43" xfId="4" applyFont="1" applyFill="1" applyBorder="1" applyAlignment="1">
      <alignment vertical="center"/>
    </xf>
    <xf numFmtId="164" fontId="2" fillId="3" borderId="48" xfId="2" applyNumberFormat="1" applyFont="1" applyFill="1" applyBorder="1" applyAlignment="1">
      <alignment vertical="center"/>
    </xf>
    <xf numFmtId="165" fontId="2" fillId="3" borderId="44" xfId="2" applyNumberFormat="1" applyFont="1" applyFill="1" applyBorder="1" applyAlignment="1">
      <alignment vertical="center"/>
    </xf>
    <xf numFmtId="43" fontId="2" fillId="3" borderId="40" xfId="1" applyFont="1" applyFill="1" applyBorder="1" applyAlignment="1">
      <alignment vertical="center"/>
    </xf>
    <xf numFmtId="164" fontId="2" fillId="3" borderId="40" xfId="2" applyNumberFormat="1" applyFont="1" applyFill="1" applyBorder="1" applyAlignment="1">
      <alignment vertical="center"/>
    </xf>
    <xf numFmtId="164" fontId="2" fillId="0" borderId="49" xfId="3" applyNumberFormat="1" applyFont="1" applyFill="1" applyBorder="1" applyAlignment="1">
      <alignment vertical="center"/>
    </xf>
  </cellXfs>
  <cellStyles count="6">
    <cellStyle name="Comma" xfId="1" builtinId="3"/>
    <cellStyle name="Comma 2" xfId="5"/>
    <cellStyle name="Comma 3" xfId="3"/>
    <cellStyle name="Normal" xfId="0" builtinId="0"/>
    <cellStyle name="Normal 2 10" xfId="4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t0043\AppData\Local\Microsoft\Windows\INetCache\Content.Outlook\4SW7MT7R\RMZ%20CAPEX%20UPDATED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 Summary"/>
      <sheetName val="PO Details"/>
      <sheetName val="Building Works"/>
      <sheetName val="FFE"/>
      <sheetName val="Electrical Works"/>
      <sheetName val="Furniture's"/>
      <sheetName val="HVAC"/>
      <sheetName val="IT"/>
      <sheetName val="Imported Equipments"/>
      <sheetName val="Fabricated Equipments"/>
      <sheetName val="Plumbing &amp; Sprinkler Works"/>
      <sheetName val="Audio System"/>
      <sheetName val="Contingency"/>
      <sheetName val="Lights"/>
      <sheetName val="Gas line Works"/>
      <sheetName val="Misc Fitting"/>
      <sheetName val="RO Plant"/>
      <sheetName val="Cold room"/>
      <sheetName val="Design Fee"/>
      <sheetName val="Sheet1"/>
    </sheetNames>
    <sheetDataSet>
      <sheetData sheetId="0">
        <row r="4">
          <cell r="E4">
            <v>6932136.5599999996</v>
          </cell>
        </row>
        <row r="5">
          <cell r="E5">
            <v>126012.2</v>
          </cell>
        </row>
        <row r="6">
          <cell r="E6">
            <v>73518.720000000001</v>
          </cell>
        </row>
        <row r="7">
          <cell r="E7">
            <v>2119183.83</v>
          </cell>
        </row>
        <row r="8">
          <cell r="E8">
            <v>2830760.3391999998</v>
          </cell>
        </row>
        <row r="9">
          <cell r="E9">
            <v>292264.76</v>
          </cell>
        </row>
        <row r="10">
          <cell r="E10">
            <v>2813489.9299999997</v>
          </cell>
        </row>
        <row r="11">
          <cell r="E11">
            <v>993538.75999999989</v>
          </cell>
        </row>
        <row r="12">
          <cell r="E12">
            <v>3325670.6999999997</v>
          </cell>
        </row>
        <row r="13">
          <cell r="E13">
            <v>3181290.7733999998</v>
          </cell>
        </row>
        <row r="14">
          <cell r="E14">
            <v>312204.39999999997</v>
          </cell>
        </row>
        <row r="15">
          <cell r="E15">
            <v>351639.76399999997</v>
          </cell>
        </row>
        <row r="16">
          <cell r="E16">
            <v>159499.41999999998</v>
          </cell>
        </row>
        <row r="17">
          <cell r="E17">
            <v>769416.87599999993</v>
          </cell>
        </row>
        <row r="18">
          <cell r="E18">
            <v>209765.06</v>
          </cell>
        </row>
        <row r="19">
          <cell r="E19">
            <v>236568.75999999998</v>
          </cell>
        </row>
        <row r="20">
          <cell r="E20">
            <v>354000</v>
          </cell>
        </row>
        <row r="21">
          <cell r="E21">
            <v>2222270.4</v>
          </cell>
        </row>
        <row r="22">
          <cell r="E22">
            <v>222784</v>
          </cell>
        </row>
        <row r="23">
          <cell r="E23">
            <v>1163857.0336</v>
          </cell>
        </row>
        <row r="24">
          <cell r="E24">
            <v>235350.00879999998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75"/>
  <sheetViews>
    <sheetView tabSelected="1" view="pageBreakPreview" zoomScale="77" zoomScaleNormal="50" zoomScaleSheetLayoutView="115" workbookViewId="0">
      <pane xSplit="2" ySplit="7" topLeftCell="C56" activePane="bottomRight" state="frozen"/>
      <selection pane="topRight" activeCell="C1" sqref="C1"/>
      <selection pane="bottomLeft" activeCell="A8" sqref="A8"/>
      <selection pane="bottomRight" activeCell="N62" sqref="N62"/>
    </sheetView>
  </sheetViews>
  <sheetFormatPr defaultColWidth="9.140625" defaultRowHeight="13.5"/>
  <cols>
    <col min="1" max="1" width="5.5703125" style="2" customWidth="1"/>
    <col min="2" max="2" width="29" style="2" bestFit="1" customWidth="1"/>
    <col min="3" max="3" width="1.5703125" style="2" customWidth="1"/>
    <col min="4" max="4" width="15.42578125" style="2" hidden="1" customWidth="1"/>
    <col min="5" max="5" width="16.5703125" style="2" hidden="1" customWidth="1"/>
    <col min="6" max="6" width="10.7109375" style="130" hidden="1" customWidth="1"/>
    <col min="7" max="7" width="8.7109375" style="2" customWidth="1"/>
    <col min="8" max="8" width="16.85546875" style="2" customWidth="1"/>
    <col min="9" max="9" width="15.28515625" style="2" customWidth="1"/>
    <col min="10" max="10" width="1.5703125" style="2" customWidth="1"/>
    <col min="11" max="11" width="16.28515625" style="2" bestFit="1" customWidth="1"/>
    <col min="12" max="12" width="15.140625" style="1" bestFit="1" customWidth="1"/>
    <col min="13" max="16384" width="9.140625" style="1"/>
  </cols>
  <sheetData>
    <row r="1" spans="1:12" ht="19.5" thickBot="1">
      <c r="A1" s="109" t="s">
        <v>114</v>
      </c>
      <c r="B1" s="108"/>
      <c r="C1" s="108"/>
      <c r="D1" s="108"/>
      <c r="E1" s="108"/>
      <c r="F1" s="122"/>
      <c r="G1" s="108"/>
      <c r="H1" s="108"/>
      <c r="I1" s="108"/>
      <c r="J1" s="108"/>
      <c r="K1" s="107"/>
    </row>
    <row r="2" spans="1:12" ht="15">
      <c r="A2" s="140" t="s">
        <v>70</v>
      </c>
      <c r="B2" s="141"/>
      <c r="C2" s="106"/>
      <c r="D2" s="105">
        <v>2088</v>
      </c>
      <c r="E2" s="104">
        <f>D2</f>
        <v>2088</v>
      </c>
      <c r="F2" s="123"/>
      <c r="G2" s="105"/>
      <c r="H2" s="104">
        <f>(180)*10.764</f>
        <v>1937.52</v>
      </c>
      <c r="I2" s="103">
        <f>H2</f>
        <v>1937.52</v>
      </c>
      <c r="J2" s="102"/>
      <c r="K2" s="101"/>
    </row>
    <row r="3" spans="1:12" ht="15">
      <c r="A3" s="142" t="s">
        <v>69</v>
      </c>
      <c r="B3" s="143"/>
      <c r="C3" s="80"/>
      <c r="D3" s="99">
        <f t="shared" ref="D3:E3" si="0">D69</f>
        <v>28925222.294999998</v>
      </c>
      <c r="E3" s="99">
        <f t="shared" si="0"/>
        <v>24512900.249999996</v>
      </c>
      <c r="F3" s="124"/>
      <c r="G3" s="100"/>
      <c r="H3" s="99">
        <f>H69</f>
        <v>28811831.209999997</v>
      </c>
      <c r="I3" s="98">
        <f>I69</f>
        <v>34027023.627800003</v>
      </c>
      <c r="J3" s="97"/>
      <c r="K3" s="96"/>
      <c r="L3" s="150">
        <f>I3*0.85</f>
        <v>28922970.083630003</v>
      </c>
    </row>
    <row r="4" spans="1:12" ht="15.75" thickBot="1">
      <c r="A4" s="144" t="s">
        <v>68</v>
      </c>
      <c r="B4" s="145"/>
      <c r="C4" s="95"/>
      <c r="D4" s="93">
        <f t="shared" ref="D4:E4" si="1">D3/D2</f>
        <v>13853.075811781608</v>
      </c>
      <c r="E4" s="93">
        <f t="shared" si="1"/>
        <v>11739.894755747124</v>
      </c>
      <c r="F4" s="125"/>
      <c r="G4" s="94"/>
      <c r="H4" s="93">
        <f>H3/H2</f>
        <v>14870.469058383913</v>
      </c>
      <c r="I4" s="92">
        <f>I3/I2</f>
        <v>17562.153488893018</v>
      </c>
      <c r="J4" s="91"/>
      <c r="K4" s="90"/>
      <c r="L4" s="1">
        <v>33293331.661229994</v>
      </c>
    </row>
    <row r="5" spans="1:12" ht="15">
      <c r="A5" s="146" t="s">
        <v>67</v>
      </c>
      <c r="B5" s="147"/>
      <c r="C5" s="80"/>
      <c r="D5" s="146" t="s">
        <v>111</v>
      </c>
      <c r="E5" s="148"/>
      <c r="F5" s="149"/>
      <c r="G5" s="146" t="s">
        <v>66</v>
      </c>
      <c r="H5" s="148"/>
      <c r="I5" s="149"/>
      <c r="J5" s="80"/>
      <c r="K5" s="89"/>
      <c r="L5" s="1">
        <f>L4/1.18</f>
        <v>28214687.848499995</v>
      </c>
    </row>
    <row r="6" spans="1:12" ht="36.75" customHeight="1">
      <c r="A6" s="88"/>
      <c r="B6" s="87"/>
      <c r="C6" s="80"/>
      <c r="D6" s="137" t="s">
        <v>112</v>
      </c>
      <c r="E6" s="138"/>
      <c r="F6" s="139"/>
      <c r="G6" s="137" t="s">
        <v>115</v>
      </c>
      <c r="H6" s="138"/>
      <c r="I6" s="139"/>
      <c r="J6" s="80"/>
      <c r="K6" s="86" t="s">
        <v>65</v>
      </c>
    </row>
    <row r="7" spans="1:12" ht="30">
      <c r="A7" s="85" t="s">
        <v>64</v>
      </c>
      <c r="B7" s="84" t="s">
        <v>63</v>
      </c>
      <c r="C7" s="80"/>
      <c r="D7" s="83" t="s">
        <v>60</v>
      </c>
      <c r="E7" s="82" t="s">
        <v>61</v>
      </c>
      <c r="F7" s="126" t="s">
        <v>62</v>
      </c>
      <c r="G7" s="83" t="s">
        <v>62</v>
      </c>
      <c r="H7" s="82" t="s">
        <v>61</v>
      </c>
      <c r="I7" s="81" t="s">
        <v>60</v>
      </c>
      <c r="J7" s="80"/>
      <c r="K7" s="79"/>
    </row>
    <row r="8" spans="1:12" ht="15">
      <c r="A8" s="52" t="s">
        <v>59</v>
      </c>
      <c r="B8" s="51" t="s">
        <v>58</v>
      </c>
      <c r="C8" s="20"/>
      <c r="D8" s="78"/>
      <c r="E8" s="77"/>
      <c r="F8" s="127"/>
      <c r="G8" s="78"/>
      <c r="H8" s="77"/>
      <c r="I8" s="76"/>
      <c r="J8" s="20"/>
      <c r="K8" s="75"/>
    </row>
    <row r="9" spans="1:12">
      <c r="A9" s="44">
        <v>1</v>
      </c>
      <c r="B9" s="43" t="s">
        <v>57</v>
      </c>
      <c r="C9" s="11"/>
      <c r="D9" s="42">
        <f>'[1]Capex- Summary'!$E$21</f>
        <v>2222270.4</v>
      </c>
      <c r="E9" s="41">
        <f>D9/1.18</f>
        <v>1883280</v>
      </c>
      <c r="F9" s="133">
        <f>E9/$E$2</f>
        <v>901.9540229885057</v>
      </c>
      <c r="G9" s="42">
        <f>H9/H2</f>
        <v>322.57679920723399</v>
      </c>
      <c r="H9" s="57">
        <v>624999</v>
      </c>
      <c r="I9" s="40">
        <f t="shared" ref="I9:I17" si="2">H9*118%</f>
        <v>737498.82</v>
      </c>
      <c r="J9" s="11"/>
      <c r="K9" s="56" t="s">
        <v>113</v>
      </c>
    </row>
    <row r="10" spans="1:12">
      <c r="A10" s="44">
        <v>2</v>
      </c>
      <c r="B10" s="43" t="s">
        <v>56</v>
      </c>
      <c r="C10" s="11"/>
      <c r="D10" s="42"/>
      <c r="E10" s="41"/>
      <c r="F10" s="133"/>
      <c r="G10" s="42">
        <v>0</v>
      </c>
      <c r="H10" s="41">
        <v>0</v>
      </c>
      <c r="I10" s="40">
        <f t="shared" si="2"/>
        <v>0</v>
      </c>
      <c r="J10" s="11"/>
      <c r="K10" s="67"/>
    </row>
    <row r="11" spans="1:12">
      <c r="A11" s="44">
        <v>3</v>
      </c>
      <c r="B11" s="43" t="s">
        <v>55</v>
      </c>
      <c r="C11" s="11"/>
      <c r="D11" s="42"/>
      <c r="E11" s="41"/>
      <c r="F11" s="133"/>
      <c r="G11" s="42">
        <v>0</v>
      </c>
      <c r="H11" s="41">
        <v>0</v>
      </c>
      <c r="I11" s="40">
        <f t="shared" si="2"/>
        <v>0</v>
      </c>
      <c r="J11" s="11"/>
      <c r="K11" s="67"/>
    </row>
    <row r="12" spans="1:12">
      <c r="A12" s="44">
        <v>4</v>
      </c>
      <c r="B12" s="43" t="s">
        <v>54</v>
      </c>
      <c r="C12" s="11"/>
      <c r="D12" s="42">
        <f>'[1]Capex- Summary'!$E$22</f>
        <v>222784</v>
      </c>
      <c r="E12" s="41">
        <f>D12/1.18</f>
        <v>188800</v>
      </c>
      <c r="F12" s="133">
        <f>E12/$E$2</f>
        <v>90.421455938697321</v>
      </c>
      <c r="G12" s="42">
        <v>0</v>
      </c>
      <c r="H12" s="41">
        <v>0</v>
      </c>
      <c r="I12" s="40">
        <f t="shared" si="2"/>
        <v>0</v>
      </c>
      <c r="J12" s="11"/>
      <c r="K12" s="56"/>
    </row>
    <row r="13" spans="1:12">
      <c r="A13" s="44">
        <v>5</v>
      </c>
      <c r="B13" s="43" t="s">
        <v>53</v>
      </c>
      <c r="C13" s="11"/>
      <c r="D13" s="42"/>
      <c r="E13" s="41"/>
      <c r="F13" s="133"/>
      <c r="G13" s="42">
        <v>0</v>
      </c>
      <c r="H13" s="41">
        <v>0</v>
      </c>
      <c r="I13" s="40">
        <f t="shared" si="2"/>
        <v>0</v>
      </c>
      <c r="J13" s="11"/>
      <c r="K13" s="56"/>
    </row>
    <row r="14" spans="1:12">
      <c r="A14" s="44">
        <v>6</v>
      </c>
      <c r="B14" s="43" t="s">
        <v>52</v>
      </c>
      <c r="C14" s="11"/>
      <c r="D14" s="42"/>
      <c r="E14" s="41"/>
      <c r="F14" s="133"/>
      <c r="G14" s="42">
        <v>0</v>
      </c>
      <c r="H14" s="41">
        <v>0</v>
      </c>
      <c r="I14" s="40">
        <f t="shared" si="2"/>
        <v>0</v>
      </c>
      <c r="J14" s="11"/>
      <c r="K14" s="67"/>
    </row>
    <row r="15" spans="1:12">
      <c r="A15" s="44">
        <v>7</v>
      </c>
      <c r="B15" s="43" t="s">
        <v>51</v>
      </c>
      <c r="C15" s="11"/>
      <c r="D15" s="42"/>
      <c r="E15" s="41"/>
      <c r="F15" s="133"/>
      <c r="G15" s="42">
        <v>0</v>
      </c>
      <c r="H15" s="41">
        <v>0</v>
      </c>
      <c r="I15" s="40">
        <f t="shared" si="2"/>
        <v>0</v>
      </c>
      <c r="J15" s="11"/>
      <c r="K15" s="56"/>
    </row>
    <row r="16" spans="1:12">
      <c r="A16" s="44">
        <v>8</v>
      </c>
      <c r="B16" s="43" t="s">
        <v>50</v>
      </c>
      <c r="C16" s="11"/>
      <c r="D16" s="42"/>
      <c r="E16" s="41"/>
      <c r="F16" s="133"/>
      <c r="G16" s="42">
        <v>0</v>
      </c>
      <c r="H16" s="41">
        <v>0</v>
      </c>
      <c r="I16" s="40">
        <f t="shared" si="2"/>
        <v>0</v>
      </c>
      <c r="J16" s="11"/>
      <c r="K16" s="56"/>
    </row>
    <row r="17" spans="1:11">
      <c r="A17" s="44">
        <v>9</v>
      </c>
      <c r="B17" s="43" t="s">
        <v>49</v>
      </c>
      <c r="C17" s="11"/>
      <c r="D17" s="42"/>
      <c r="E17" s="41"/>
      <c r="F17" s="133"/>
      <c r="G17" s="42">
        <v>0</v>
      </c>
      <c r="H17" s="41"/>
      <c r="I17" s="40">
        <f t="shared" si="2"/>
        <v>0</v>
      </c>
      <c r="J17" s="11"/>
      <c r="K17" s="56"/>
    </row>
    <row r="18" spans="1:11" s="32" customFormat="1" ht="15">
      <c r="A18" s="38"/>
      <c r="B18" s="37" t="s">
        <v>48</v>
      </c>
      <c r="C18" s="20"/>
      <c r="D18" s="74">
        <f t="shared" ref="D18:E18" si="3">SUM(D9:D17)</f>
        <v>2445054.4</v>
      </c>
      <c r="E18" s="74">
        <f t="shared" si="3"/>
        <v>2072080</v>
      </c>
      <c r="F18" s="134"/>
      <c r="G18" s="36"/>
      <c r="H18" s="74">
        <f>SUM(H9:H17)</f>
        <v>624999</v>
      </c>
      <c r="I18" s="73">
        <f>SUM(I9:I17)</f>
        <v>737498.82</v>
      </c>
      <c r="J18" s="20"/>
      <c r="K18" s="72"/>
    </row>
    <row r="19" spans="1:11" ht="15">
      <c r="A19" s="38"/>
      <c r="B19" s="37"/>
      <c r="C19" s="20"/>
      <c r="D19" s="65"/>
      <c r="E19" s="64"/>
      <c r="F19" s="133"/>
      <c r="G19" s="65"/>
      <c r="H19" s="64"/>
      <c r="I19" s="63"/>
      <c r="J19" s="20"/>
      <c r="K19" s="56"/>
    </row>
    <row r="20" spans="1:11" ht="15">
      <c r="A20" s="52" t="s">
        <v>47</v>
      </c>
      <c r="B20" s="51" t="s">
        <v>46</v>
      </c>
      <c r="C20" s="20"/>
      <c r="D20" s="62"/>
      <c r="E20" s="61"/>
      <c r="F20" s="135"/>
      <c r="G20" s="62"/>
      <c r="H20" s="61"/>
      <c r="I20" s="60"/>
      <c r="J20" s="20"/>
      <c r="K20" s="59"/>
    </row>
    <row r="21" spans="1:11">
      <c r="A21" s="44">
        <v>1</v>
      </c>
      <c r="B21" s="43" t="s">
        <v>45</v>
      </c>
      <c r="C21" s="11"/>
      <c r="D21" s="42">
        <f>'[1]Capex- Summary'!$E$5</f>
        <v>126012.2</v>
      </c>
      <c r="E21" s="41">
        <f>D21/1.18</f>
        <v>106790</v>
      </c>
      <c r="F21" s="133">
        <f>E21/$E$2</f>
        <v>51.144636015325673</v>
      </c>
      <c r="G21" s="42">
        <v>110</v>
      </c>
      <c r="H21" s="57">
        <f>G21*$H$2</f>
        <v>213127.2</v>
      </c>
      <c r="I21" s="40">
        <f>H21*118%</f>
        <v>251490.09599999999</v>
      </c>
      <c r="J21" s="11"/>
      <c r="K21" s="56"/>
    </row>
    <row r="22" spans="1:11">
      <c r="A22" s="44">
        <v>2</v>
      </c>
      <c r="B22" s="43" t="s">
        <v>44</v>
      </c>
      <c r="C22" s="11"/>
      <c r="D22" s="42"/>
      <c r="E22" s="41"/>
      <c r="F22" s="133"/>
      <c r="G22" s="42">
        <v>0</v>
      </c>
      <c r="H22" s="41">
        <v>0</v>
      </c>
      <c r="I22" s="40">
        <f>H22*118%</f>
        <v>0</v>
      </c>
      <c r="J22" s="11"/>
      <c r="K22" s="56"/>
    </row>
    <row r="23" spans="1:11">
      <c r="A23" s="44">
        <v>3</v>
      </c>
      <c r="B23" s="43" t="s">
        <v>43</v>
      </c>
      <c r="C23" s="11"/>
      <c r="D23" s="42"/>
      <c r="E23" s="41"/>
      <c r="F23" s="133"/>
      <c r="G23" s="42">
        <v>600</v>
      </c>
      <c r="H23" s="57">
        <f>G23*$H$2</f>
        <v>1162512</v>
      </c>
      <c r="I23" s="40">
        <f>H23*118%</f>
        <v>1371764.16</v>
      </c>
      <c r="J23" s="11"/>
      <c r="K23" s="56"/>
    </row>
    <row r="24" spans="1:11">
      <c r="A24" s="44">
        <v>4</v>
      </c>
      <c r="B24" s="43" t="s">
        <v>42</v>
      </c>
      <c r="C24" s="11"/>
      <c r="D24" s="42">
        <f>'[1]Capex- Summary'!$E$4</f>
        <v>6932136.5599999996</v>
      </c>
      <c r="E24" s="41">
        <f>D24/1.18</f>
        <v>5874692</v>
      </c>
      <c r="F24" s="133">
        <f>E24/$E$2</f>
        <v>2813.5498084291189</v>
      </c>
      <c r="G24" s="42">
        <v>3500</v>
      </c>
      <c r="H24" s="57">
        <f>G24*$H$2</f>
        <v>6781320</v>
      </c>
      <c r="I24" s="40">
        <f>H24*118%</f>
        <v>8001957.5999999996</v>
      </c>
      <c r="J24" s="11"/>
      <c r="K24" s="67"/>
    </row>
    <row r="25" spans="1:11">
      <c r="A25" s="44">
        <v>5</v>
      </c>
      <c r="B25" s="43" t="s">
        <v>41</v>
      </c>
      <c r="C25" s="11"/>
      <c r="D25" s="42"/>
      <c r="E25" s="41"/>
      <c r="F25" s="133"/>
      <c r="G25" s="42">
        <v>0</v>
      </c>
      <c r="H25" s="41">
        <v>0</v>
      </c>
      <c r="I25" s="40">
        <f>H25*118%</f>
        <v>0</v>
      </c>
      <c r="J25" s="11"/>
      <c r="K25" s="56"/>
    </row>
    <row r="26" spans="1:11" s="32" customFormat="1" ht="15">
      <c r="A26" s="38"/>
      <c r="B26" s="37" t="s">
        <v>40</v>
      </c>
      <c r="C26" s="20"/>
      <c r="D26" s="35">
        <f t="shared" ref="D26:E26" si="4">SUM(D21:D25)</f>
        <v>7058148.7599999998</v>
      </c>
      <c r="E26" s="35">
        <f t="shared" si="4"/>
        <v>5981482</v>
      </c>
      <c r="F26" s="134"/>
      <c r="G26" s="36"/>
      <c r="H26" s="35">
        <f>SUM(H21:H25)</f>
        <v>8156959.2000000002</v>
      </c>
      <c r="I26" s="34">
        <f>SUM(I21:I25)</f>
        <v>9625211.8559999987</v>
      </c>
      <c r="J26" s="20"/>
      <c r="K26" s="66"/>
    </row>
    <row r="27" spans="1:11" ht="15">
      <c r="A27" s="44"/>
      <c r="B27" s="37"/>
      <c r="C27" s="20"/>
      <c r="D27" s="71"/>
      <c r="E27" s="70"/>
      <c r="F27" s="134"/>
      <c r="G27" s="71"/>
      <c r="H27" s="70"/>
      <c r="I27" s="69"/>
      <c r="J27" s="20"/>
      <c r="K27" s="66"/>
    </row>
    <row r="28" spans="1:11" ht="15">
      <c r="A28" s="52" t="s">
        <v>39</v>
      </c>
      <c r="B28" s="51" t="s">
        <v>38</v>
      </c>
      <c r="C28" s="20"/>
      <c r="D28" s="62"/>
      <c r="E28" s="61"/>
      <c r="F28" s="135"/>
      <c r="G28" s="62"/>
      <c r="H28" s="61"/>
      <c r="I28" s="60"/>
      <c r="J28" s="20"/>
      <c r="K28" s="59"/>
    </row>
    <row r="29" spans="1:11">
      <c r="A29" s="44">
        <v>1</v>
      </c>
      <c r="B29" s="43" t="s">
        <v>37</v>
      </c>
      <c r="C29" s="11"/>
      <c r="D29" s="42"/>
      <c r="E29" s="41"/>
      <c r="F29" s="133"/>
      <c r="G29" s="42">
        <v>150</v>
      </c>
      <c r="H29" s="57">
        <f>G29*$H$2</f>
        <v>290628</v>
      </c>
      <c r="I29" s="40">
        <f t="shared" ref="I29:I41" si="5">H29*118%</f>
        <v>342941.04</v>
      </c>
      <c r="J29" s="11"/>
      <c r="K29" s="56"/>
    </row>
    <row r="30" spans="1:11">
      <c r="A30" s="44">
        <v>2</v>
      </c>
      <c r="B30" s="43" t="s">
        <v>36</v>
      </c>
      <c r="C30" s="11"/>
      <c r="D30" s="42"/>
      <c r="E30" s="41"/>
      <c r="F30" s="133"/>
      <c r="G30" s="42">
        <v>150</v>
      </c>
      <c r="H30" s="57">
        <f>G30*$H$2</f>
        <v>290628</v>
      </c>
      <c r="I30" s="40">
        <f t="shared" si="5"/>
        <v>342941.04</v>
      </c>
      <c r="J30" s="11"/>
      <c r="K30" s="56"/>
    </row>
    <row r="31" spans="1:11">
      <c r="A31" s="44">
        <v>3</v>
      </c>
      <c r="B31" s="43" t="s">
        <v>35</v>
      </c>
      <c r="C31" s="11"/>
      <c r="D31" s="42"/>
      <c r="E31" s="57"/>
      <c r="F31" s="133"/>
      <c r="G31" s="42">
        <v>300</v>
      </c>
      <c r="H31" s="57">
        <f>G31*$H$2</f>
        <v>581256</v>
      </c>
      <c r="I31" s="40">
        <f t="shared" si="5"/>
        <v>685882.08</v>
      </c>
      <c r="J31" s="11"/>
      <c r="K31" s="56"/>
    </row>
    <row r="32" spans="1:11">
      <c r="A32" s="44">
        <v>4</v>
      </c>
      <c r="B32" s="43" t="s">
        <v>34</v>
      </c>
      <c r="C32" s="11"/>
      <c r="D32" s="42">
        <f>'[1]Capex- Summary'!$E$17</f>
        <v>769416.87599999993</v>
      </c>
      <c r="E32" s="41">
        <f t="shared" ref="E32:E41" si="6">D32/1.18</f>
        <v>652048.19999999995</v>
      </c>
      <c r="F32" s="133">
        <f t="shared" ref="F32:F37" si="7">E32/$E$2</f>
        <v>312.28362068965515</v>
      </c>
      <c r="G32" s="42">
        <v>500</v>
      </c>
      <c r="H32" s="57">
        <f>G32*$H$2</f>
        <v>968760</v>
      </c>
      <c r="I32" s="40">
        <f t="shared" si="5"/>
        <v>1143136.8</v>
      </c>
      <c r="J32" s="11"/>
      <c r="K32" s="68"/>
    </row>
    <row r="33" spans="1:11">
      <c r="A33" s="44">
        <v>5</v>
      </c>
      <c r="B33" s="43" t="s">
        <v>33</v>
      </c>
      <c r="C33" s="11"/>
      <c r="D33" s="42"/>
      <c r="E33" s="41">
        <f t="shared" si="6"/>
        <v>0</v>
      </c>
      <c r="F33" s="133">
        <f t="shared" si="7"/>
        <v>0</v>
      </c>
      <c r="G33" s="42">
        <v>0</v>
      </c>
      <c r="H33" s="41">
        <v>0</v>
      </c>
      <c r="I33" s="40">
        <f t="shared" si="5"/>
        <v>0</v>
      </c>
      <c r="J33" s="11"/>
      <c r="K33" s="67"/>
    </row>
    <row r="34" spans="1:11">
      <c r="A34" s="44">
        <v>6</v>
      </c>
      <c r="B34" s="43" t="s">
        <v>32</v>
      </c>
      <c r="C34" s="11"/>
      <c r="D34" s="42">
        <f>'[1]Capex- Summary'!$E$7</f>
        <v>2119183.83</v>
      </c>
      <c r="E34" s="41">
        <f t="shared" si="6"/>
        <v>1795918.5000000002</v>
      </c>
      <c r="F34" s="133">
        <f t="shared" si="7"/>
        <v>860.11422413793116</v>
      </c>
      <c r="G34" s="42">
        <v>1100</v>
      </c>
      <c r="H34" s="57">
        <f>G34*$H$2</f>
        <v>2131272</v>
      </c>
      <c r="I34" s="40">
        <f t="shared" si="5"/>
        <v>2514900.96</v>
      </c>
      <c r="J34" s="11"/>
      <c r="K34" s="68"/>
    </row>
    <row r="35" spans="1:11">
      <c r="A35" s="44">
        <v>7</v>
      </c>
      <c r="B35" s="43" t="s">
        <v>31</v>
      </c>
      <c r="C35" s="11"/>
      <c r="D35" s="42">
        <f>'[1]Capex- Summary'!$E$10</f>
        <v>2813489.9299999997</v>
      </c>
      <c r="E35" s="41">
        <f t="shared" si="6"/>
        <v>2384313.5</v>
      </c>
      <c r="F35" s="133">
        <f t="shared" si="7"/>
        <v>1141.9125957854405</v>
      </c>
      <c r="G35" s="42">
        <v>800</v>
      </c>
      <c r="H35" s="57">
        <f>G35*$H$2</f>
        <v>1550016</v>
      </c>
      <c r="I35" s="40">
        <f t="shared" si="5"/>
        <v>1829018.88</v>
      </c>
      <c r="J35" s="11"/>
      <c r="K35" s="56"/>
    </row>
    <row r="36" spans="1:11" ht="15" customHeight="1">
      <c r="A36" s="44">
        <v>8</v>
      </c>
      <c r="B36" s="43" t="s">
        <v>30</v>
      </c>
      <c r="C36" s="11"/>
      <c r="D36" s="42"/>
      <c r="E36" s="41">
        <f t="shared" si="6"/>
        <v>0</v>
      </c>
      <c r="F36" s="133">
        <f t="shared" si="7"/>
        <v>0</v>
      </c>
      <c r="G36" s="42">
        <v>700</v>
      </c>
      <c r="H36" s="57">
        <f>G36*$H$2</f>
        <v>1356264</v>
      </c>
      <c r="I36" s="40">
        <f t="shared" si="5"/>
        <v>1600391.52</v>
      </c>
      <c r="J36" s="11"/>
      <c r="K36" s="56"/>
    </row>
    <row r="37" spans="1:11">
      <c r="A37" s="44">
        <v>9</v>
      </c>
      <c r="B37" s="43" t="s">
        <v>29</v>
      </c>
      <c r="C37" s="11"/>
      <c r="D37" s="42">
        <f>'[1]Capex- Summary'!$E$9</f>
        <v>292264.76</v>
      </c>
      <c r="E37" s="41">
        <f t="shared" si="6"/>
        <v>247682.00000000003</v>
      </c>
      <c r="F37" s="133">
        <f t="shared" si="7"/>
        <v>118.62164750957855</v>
      </c>
      <c r="G37" s="42">
        <v>170</v>
      </c>
      <c r="H37" s="57">
        <f>G37*$H$2</f>
        <v>329378.40000000002</v>
      </c>
      <c r="I37" s="40">
        <f t="shared" si="5"/>
        <v>388666.51199999999</v>
      </c>
      <c r="J37" s="11"/>
      <c r="K37" s="56"/>
    </row>
    <row r="38" spans="1:11">
      <c r="A38" s="44">
        <v>10</v>
      </c>
      <c r="B38" s="43" t="s">
        <v>28</v>
      </c>
      <c r="C38" s="11"/>
      <c r="D38" s="42"/>
      <c r="E38" s="41">
        <f t="shared" si="6"/>
        <v>0</v>
      </c>
      <c r="F38" s="133"/>
      <c r="G38" s="42">
        <v>80</v>
      </c>
      <c r="H38" s="41">
        <v>18416.96</v>
      </c>
      <c r="I38" s="40">
        <f t="shared" si="5"/>
        <v>21732.012799999997</v>
      </c>
      <c r="J38" s="11"/>
      <c r="K38" s="56"/>
    </row>
    <row r="39" spans="1:11">
      <c r="A39" s="44">
        <f>+A38+1</f>
        <v>11</v>
      </c>
      <c r="B39" s="43" t="s">
        <v>27</v>
      </c>
      <c r="C39" s="11"/>
      <c r="D39" s="42"/>
      <c r="E39" s="41">
        <f t="shared" si="6"/>
        <v>0</v>
      </c>
      <c r="F39" s="133"/>
      <c r="G39" s="42">
        <v>0</v>
      </c>
      <c r="H39" s="41">
        <v>0</v>
      </c>
      <c r="I39" s="40">
        <f t="shared" si="5"/>
        <v>0</v>
      </c>
      <c r="J39" s="11"/>
      <c r="K39" s="56"/>
    </row>
    <row r="40" spans="1:11">
      <c r="A40" s="44">
        <f>+A39+1</f>
        <v>12</v>
      </c>
      <c r="B40" s="43" t="s">
        <v>26</v>
      </c>
      <c r="C40" s="11"/>
      <c r="D40" s="42"/>
      <c r="E40" s="41">
        <f t="shared" si="6"/>
        <v>0</v>
      </c>
      <c r="F40" s="133"/>
      <c r="G40" s="42">
        <v>0</v>
      </c>
      <c r="H40" s="41">
        <v>0</v>
      </c>
      <c r="I40" s="40">
        <f t="shared" si="5"/>
        <v>0</v>
      </c>
      <c r="J40" s="11"/>
      <c r="K40" s="56"/>
    </row>
    <row r="41" spans="1:11">
      <c r="A41" s="44">
        <f>+A40+1</f>
        <v>13</v>
      </c>
      <c r="B41" s="43" t="s">
        <v>25</v>
      </c>
      <c r="C41" s="11"/>
      <c r="D41" s="42">
        <f>'[1]Capex- Summary'!$E$18</f>
        <v>209765.06</v>
      </c>
      <c r="E41" s="41">
        <f t="shared" si="6"/>
        <v>177767</v>
      </c>
      <c r="F41" s="133">
        <f>E41/$E$2</f>
        <v>85.137452107279699</v>
      </c>
      <c r="G41" s="42">
        <v>100</v>
      </c>
      <c r="H41" s="57">
        <f>G41*$H$2</f>
        <v>193752</v>
      </c>
      <c r="I41" s="40">
        <f t="shared" si="5"/>
        <v>228627.36</v>
      </c>
      <c r="J41" s="11"/>
      <c r="K41" s="56"/>
    </row>
    <row r="42" spans="1:11" s="32" customFormat="1" ht="15">
      <c r="A42" s="38"/>
      <c r="B42" s="37" t="s">
        <v>24</v>
      </c>
      <c r="C42" s="20"/>
      <c r="D42" s="35">
        <f t="shared" ref="D42:E42" si="8">SUM(D29:D41)</f>
        <v>6204120.4559999993</v>
      </c>
      <c r="E42" s="35">
        <f t="shared" si="8"/>
        <v>5257729.2</v>
      </c>
      <c r="F42" s="134"/>
      <c r="G42" s="36"/>
      <c r="H42" s="35">
        <f>SUM(H29:H41)</f>
        <v>7710371.3600000003</v>
      </c>
      <c r="I42" s="34">
        <f>SUM(I29:I41)</f>
        <v>9098238.2048000004</v>
      </c>
      <c r="J42" s="20"/>
      <c r="K42" s="66"/>
    </row>
    <row r="43" spans="1:11" ht="15">
      <c r="A43" s="38"/>
      <c r="B43" s="37"/>
      <c r="C43" s="20"/>
      <c r="D43" s="65"/>
      <c r="E43" s="64"/>
      <c r="F43" s="133"/>
      <c r="G43" s="65"/>
      <c r="H43" s="64"/>
      <c r="I43" s="63"/>
      <c r="J43" s="20"/>
      <c r="K43" s="56"/>
    </row>
    <row r="44" spans="1:11" ht="15">
      <c r="A44" s="52" t="s">
        <v>23</v>
      </c>
      <c r="B44" s="51" t="s">
        <v>22</v>
      </c>
      <c r="C44" s="20"/>
      <c r="D44" s="62"/>
      <c r="E44" s="61"/>
      <c r="F44" s="135"/>
      <c r="G44" s="62"/>
      <c r="H44" s="61"/>
      <c r="I44" s="60"/>
      <c r="J44" s="20"/>
      <c r="K44" s="59"/>
    </row>
    <row r="45" spans="1:11">
      <c r="A45" s="44">
        <v>1</v>
      </c>
      <c r="B45" s="43" t="s">
        <v>21</v>
      </c>
      <c r="C45" s="11"/>
      <c r="D45" s="42">
        <f>'[1]Capex- Summary'!$E$20</f>
        <v>354000</v>
      </c>
      <c r="E45" s="41">
        <f t="shared" ref="E45:E53" si="9">D45/1.18</f>
        <v>300000</v>
      </c>
      <c r="F45" s="133">
        <f t="shared" ref="F45:F48" si="10">E45/$E$2</f>
        <v>143.67816091954023</v>
      </c>
      <c r="G45" s="42">
        <v>200</v>
      </c>
      <c r="H45" s="41">
        <f>G45*H$2</f>
        <v>387504</v>
      </c>
      <c r="I45" s="40">
        <f t="shared" ref="I45:I53" si="11">H45*118%</f>
        <v>457254.72</v>
      </c>
      <c r="J45" s="11"/>
      <c r="K45" s="39"/>
    </row>
    <row r="46" spans="1:11">
      <c r="A46" s="44">
        <v>2</v>
      </c>
      <c r="B46" s="43" t="s">
        <v>20</v>
      </c>
      <c r="C46" s="11"/>
      <c r="D46" s="42">
        <f>'[1]Capex- Summary'!$E$24</f>
        <v>235350.00879999998</v>
      </c>
      <c r="E46" s="41">
        <f t="shared" si="9"/>
        <v>199449.16</v>
      </c>
      <c r="F46" s="133">
        <f t="shared" si="10"/>
        <v>95.521628352490424</v>
      </c>
      <c r="G46" s="42">
        <v>150</v>
      </c>
      <c r="H46" s="57">
        <f>G46*$H$2</f>
        <v>290628</v>
      </c>
      <c r="I46" s="40">
        <f t="shared" si="11"/>
        <v>342941.04</v>
      </c>
      <c r="J46" s="11"/>
      <c r="K46" s="45"/>
    </row>
    <row r="47" spans="1:11">
      <c r="A47" s="44">
        <v>3</v>
      </c>
      <c r="B47" s="43" t="s">
        <v>19</v>
      </c>
      <c r="C47" s="11"/>
      <c r="D47" s="42">
        <f>'[1]Capex- Summary'!$E$8</f>
        <v>2830760.3391999998</v>
      </c>
      <c r="E47" s="41">
        <f t="shared" si="9"/>
        <v>2398949.44</v>
      </c>
      <c r="F47" s="133">
        <f t="shared" si="10"/>
        <v>1148.9221455938698</v>
      </c>
      <c r="G47" s="42">
        <v>1200</v>
      </c>
      <c r="H47" s="57">
        <f>G47*$H$2</f>
        <v>2325024</v>
      </c>
      <c r="I47" s="40">
        <f t="shared" si="11"/>
        <v>2743528.32</v>
      </c>
      <c r="J47" s="11"/>
      <c r="K47" s="39"/>
    </row>
    <row r="48" spans="1:11">
      <c r="A48" s="44">
        <v>4</v>
      </c>
      <c r="B48" s="43" t="s">
        <v>18</v>
      </c>
      <c r="C48" s="11"/>
      <c r="D48" s="42">
        <f>'[1]Capex- Summary'!$E$14+'[1]Capex- Summary'!$E$15+'[1]Capex- Summary'!$E$16</f>
        <v>823343.5839999998</v>
      </c>
      <c r="E48" s="41">
        <f t="shared" si="9"/>
        <v>697748.79999999981</v>
      </c>
      <c r="F48" s="133">
        <f t="shared" si="10"/>
        <v>334.17088122605355</v>
      </c>
      <c r="G48" s="42">
        <v>250</v>
      </c>
      <c r="H48" s="57">
        <f>G48*$H$2</f>
        <v>484380</v>
      </c>
      <c r="I48" s="40">
        <f t="shared" si="11"/>
        <v>571568.4</v>
      </c>
      <c r="J48" s="11"/>
      <c r="K48" s="68"/>
    </row>
    <row r="49" spans="1:11">
      <c r="A49" s="44">
        <v>5</v>
      </c>
      <c r="B49" s="43" t="s">
        <v>17</v>
      </c>
      <c r="C49" s="11"/>
      <c r="D49" s="42"/>
      <c r="E49" s="41">
        <f t="shared" si="9"/>
        <v>0</v>
      </c>
      <c r="F49" s="133"/>
      <c r="G49" s="42">
        <v>0</v>
      </c>
      <c r="H49" s="41">
        <v>0</v>
      </c>
      <c r="I49" s="40">
        <f t="shared" si="11"/>
        <v>0</v>
      </c>
      <c r="J49" s="11"/>
      <c r="K49" s="39"/>
    </row>
    <row r="50" spans="1:11">
      <c r="A50" s="44">
        <v>6</v>
      </c>
      <c r="B50" s="43" t="s">
        <v>16</v>
      </c>
      <c r="C50" s="11"/>
      <c r="D50" s="42"/>
      <c r="E50" s="41">
        <f t="shared" si="9"/>
        <v>0</v>
      </c>
      <c r="F50" s="133"/>
      <c r="G50" s="42">
        <v>0</v>
      </c>
      <c r="H50" s="41">
        <v>0</v>
      </c>
      <c r="I50" s="40">
        <f t="shared" si="11"/>
        <v>0</v>
      </c>
      <c r="J50" s="11"/>
      <c r="K50" s="39"/>
    </row>
    <row r="51" spans="1:11">
      <c r="A51" s="44">
        <v>7</v>
      </c>
      <c r="B51" s="43" t="s">
        <v>15</v>
      </c>
      <c r="C51" s="11"/>
      <c r="D51" s="42"/>
      <c r="E51" s="41">
        <f t="shared" si="9"/>
        <v>0</v>
      </c>
      <c r="F51" s="133"/>
      <c r="G51" s="42">
        <v>0</v>
      </c>
      <c r="H51" s="57">
        <f>G51*$H$2</f>
        <v>0</v>
      </c>
      <c r="I51" s="40">
        <f t="shared" si="11"/>
        <v>0</v>
      </c>
      <c r="J51" s="11"/>
      <c r="K51" s="58"/>
    </row>
    <row r="52" spans="1:11">
      <c r="A52" s="44">
        <v>8</v>
      </c>
      <c r="B52" s="43" t="s">
        <v>14</v>
      </c>
      <c r="C52" s="11"/>
      <c r="D52" s="42"/>
      <c r="E52" s="41">
        <f t="shared" si="9"/>
        <v>0</v>
      </c>
      <c r="F52" s="133"/>
      <c r="G52" s="42">
        <v>150</v>
      </c>
      <c r="H52" s="57">
        <f>G52*$H$2</f>
        <v>290628</v>
      </c>
      <c r="I52" s="40">
        <f>H52*128%</f>
        <v>372003.84000000003</v>
      </c>
      <c r="J52" s="11"/>
      <c r="K52" s="56"/>
    </row>
    <row r="53" spans="1:11">
      <c r="A53" s="44">
        <v>9</v>
      </c>
      <c r="B53" s="43" t="s">
        <v>13</v>
      </c>
      <c r="C53" s="11"/>
      <c r="D53" s="42">
        <f>'[1]Capex- Summary'!$E$6</f>
        <v>73518.720000000001</v>
      </c>
      <c r="E53" s="41">
        <f t="shared" si="9"/>
        <v>62304.000000000007</v>
      </c>
      <c r="F53" s="133">
        <f>E53/$E$2</f>
        <v>29.83908045977012</v>
      </c>
      <c r="G53" s="42">
        <v>100</v>
      </c>
      <c r="H53" s="57">
        <f>G53*$H$2</f>
        <v>193752</v>
      </c>
      <c r="I53" s="40">
        <f t="shared" si="11"/>
        <v>228627.36</v>
      </c>
      <c r="J53" s="11"/>
      <c r="K53" s="39"/>
    </row>
    <row r="54" spans="1:11" s="32" customFormat="1" ht="15">
      <c r="A54" s="38"/>
      <c r="B54" s="37" t="s">
        <v>6</v>
      </c>
      <c r="C54" s="20"/>
      <c r="D54" s="35">
        <f t="shared" ref="D54:E54" si="12">SUM(D45:D53)</f>
        <v>4316972.6519999998</v>
      </c>
      <c r="E54" s="35">
        <f t="shared" si="12"/>
        <v>3658451.4</v>
      </c>
      <c r="F54" s="134"/>
      <c r="G54" s="36"/>
      <c r="H54" s="35">
        <f>SUM(H45:H53)</f>
        <v>3971916</v>
      </c>
      <c r="I54" s="34">
        <f>SUM(I45:I53)</f>
        <v>4715923.6800000006</v>
      </c>
      <c r="J54" s="20"/>
      <c r="K54" s="33"/>
    </row>
    <row r="55" spans="1:11">
      <c r="A55" s="44"/>
      <c r="B55" s="43"/>
      <c r="C55" s="11"/>
      <c r="D55" s="42"/>
      <c r="E55" s="41"/>
      <c r="F55" s="133"/>
      <c r="G55" s="42"/>
      <c r="H55" s="41"/>
      <c r="I55" s="40"/>
      <c r="J55" s="11"/>
      <c r="K55" s="39"/>
    </row>
    <row r="56" spans="1:11" ht="15">
      <c r="A56" s="52" t="s">
        <v>12</v>
      </c>
      <c r="B56" s="51" t="s">
        <v>11</v>
      </c>
      <c r="C56" s="20"/>
      <c r="D56" s="50"/>
      <c r="E56" s="49"/>
      <c r="F56" s="135"/>
      <c r="G56" s="50"/>
      <c r="H56" s="49"/>
      <c r="I56" s="48"/>
      <c r="J56" s="20"/>
      <c r="K56" s="47"/>
    </row>
    <row r="57" spans="1:11">
      <c r="A57" s="44">
        <v>1</v>
      </c>
      <c r="B57" s="43" t="s">
        <v>10</v>
      </c>
      <c r="C57" s="11"/>
      <c r="D57" s="42">
        <f>'[1]Capex- Summary'!$E$11</f>
        <v>993538.75999999989</v>
      </c>
      <c r="E57" s="41">
        <f t="shared" ref="E57:E59" si="13">D57/1.18</f>
        <v>841982</v>
      </c>
      <c r="F57" s="133">
        <f t="shared" ref="F57:F58" si="14">E57/$E$2</f>
        <v>403.24808429118775</v>
      </c>
      <c r="G57" s="42">
        <v>300</v>
      </c>
      <c r="H57" s="57">
        <f>G57*$H$2</f>
        <v>581256</v>
      </c>
      <c r="I57" s="40">
        <f>H57*118%</f>
        <v>685882.08</v>
      </c>
      <c r="J57" s="11"/>
      <c r="K57" s="45"/>
    </row>
    <row r="58" spans="1:11">
      <c r="A58" s="44">
        <v>2</v>
      </c>
      <c r="B58" s="43" t="s">
        <v>9</v>
      </c>
      <c r="C58" s="11"/>
      <c r="D58" s="42">
        <f>'[1]Capex- Summary'!$E$19</f>
        <v>236568.75999999998</v>
      </c>
      <c r="E58" s="41">
        <f t="shared" si="13"/>
        <v>200482</v>
      </c>
      <c r="F58" s="133">
        <f t="shared" si="14"/>
        <v>96.01628352490421</v>
      </c>
      <c r="G58" s="42">
        <v>150</v>
      </c>
      <c r="H58" s="57">
        <f>G58*$H$2</f>
        <v>290628</v>
      </c>
      <c r="I58" s="40">
        <f>H58*118%</f>
        <v>342941.04</v>
      </c>
      <c r="J58" s="11"/>
      <c r="K58" s="39"/>
    </row>
    <row r="59" spans="1:11">
      <c r="A59" s="44">
        <v>3</v>
      </c>
      <c r="B59" s="43" t="s">
        <v>8</v>
      </c>
      <c r="C59" s="11"/>
      <c r="D59" s="42"/>
      <c r="E59" s="41">
        <f t="shared" si="13"/>
        <v>0</v>
      </c>
      <c r="F59" s="133"/>
      <c r="G59" s="42">
        <v>400</v>
      </c>
      <c r="H59" s="57">
        <f>G59*$H$2</f>
        <v>775008</v>
      </c>
      <c r="I59" s="40">
        <f>H59*118%</f>
        <v>914509.44</v>
      </c>
      <c r="J59" s="11"/>
      <c r="K59" s="56"/>
    </row>
    <row r="60" spans="1:11">
      <c r="A60" s="44">
        <v>4</v>
      </c>
      <c r="B60" s="43" t="s">
        <v>7</v>
      </c>
      <c r="C60" s="11"/>
      <c r="D60" s="42"/>
      <c r="E60" s="41"/>
      <c r="F60" s="133"/>
      <c r="G60" s="42"/>
      <c r="H60" s="41">
        <v>0</v>
      </c>
      <c r="I60" s="40">
        <f>H60*118%</f>
        <v>0</v>
      </c>
      <c r="J60" s="11"/>
      <c r="K60" s="39"/>
    </row>
    <row r="61" spans="1:11" s="32" customFormat="1" ht="15">
      <c r="A61" s="38"/>
      <c r="B61" s="37" t="s">
        <v>6</v>
      </c>
      <c r="C61" s="20"/>
      <c r="D61" s="35">
        <f t="shared" ref="D61:E61" si="15">SUM(D57:D60)</f>
        <v>1230107.5199999998</v>
      </c>
      <c r="E61" s="35">
        <f t="shared" si="15"/>
        <v>1042464</v>
      </c>
      <c r="F61" s="134"/>
      <c r="G61" s="36"/>
      <c r="H61" s="35">
        <f>SUM(H57:H60)</f>
        <v>1646892</v>
      </c>
      <c r="I61" s="34">
        <f>SUM(I57:I60)</f>
        <v>1943332.5599999998</v>
      </c>
      <c r="J61" s="20"/>
      <c r="K61" s="33"/>
    </row>
    <row r="62" spans="1:11">
      <c r="A62" s="44"/>
      <c r="B62" s="43"/>
      <c r="C62" s="11"/>
      <c r="D62" s="55"/>
      <c r="E62" s="54"/>
      <c r="F62" s="133"/>
      <c r="G62" s="55"/>
      <c r="H62" s="54"/>
      <c r="I62" s="53"/>
      <c r="J62" s="11"/>
      <c r="K62" s="39"/>
    </row>
    <row r="63" spans="1:11" ht="15">
      <c r="A63" s="52" t="s">
        <v>5</v>
      </c>
      <c r="B63" s="51" t="s">
        <v>4</v>
      </c>
      <c r="C63" s="20"/>
      <c r="D63" s="50"/>
      <c r="E63" s="49"/>
      <c r="F63" s="135"/>
      <c r="G63" s="50"/>
      <c r="H63" s="49"/>
      <c r="I63" s="48"/>
      <c r="J63" s="20"/>
      <c r="K63" s="47"/>
    </row>
    <row r="64" spans="1:11">
      <c r="A64" s="44">
        <v>1</v>
      </c>
      <c r="B64" s="43" t="s">
        <v>3</v>
      </c>
      <c r="C64" s="11"/>
      <c r="D64" s="46">
        <f>'[1]Capex- Summary'!$E$12+'[1]Capex- Summary'!$E$13+'[1]Capex- Summary'!$E$23</f>
        <v>7670818.5069999993</v>
      </c>
      <c r="E64" s="41">
        <f>D64/1.18</f>
        <v>6500693.6499999994</v>
      </c>
      <c r="F64" s="133">
        <f>E64/$E$2</f>
        <v>3113.3590277777776</v>
      </c>
      <c r="G64" s="46"/>
      <c r="H64" s="41">
        <f>E64+200000</f>
        <v>6700693.6499999994</v>
      </c>
      <c r="I64" s="40">
        <f>H64*118%</f>
        <v>7906818.5069999993</v>
      </c>
      <c r="J64" s="11"/>
      <c r="K64" s="45"/>
    </row>
    <row r="65" spans="1:11">
      <c r="A65" s="44">
        <v>2</v>
      </c>
      <c r="B65" s="43" t="s">
        <v>2</v>
      </c>
      <c r="C65" s="11"/>
      <c r="D65" s="42"/>
      <c r="E65" s="41"/>
      <c r="F65" s="133"/>
      <c r="G65" s="42"/>
      <c r="H65" s="41"/>
      <c r="I65" s="40">
        <f>H65*118%</f>
        <v>0</v>
      </c>
      <c r="J65" s="11"/>
      <c r="K65" s="39"/>
    </row>
    <row r="66" spans="1:11" s="32" customFormat="1" ht="15">
      <c r="A66" s="38"/>
      <c r="B66" s="37" t="s">
        <v>1</v>
      </c>
      <c r="C66" s="20"/>
      <c r="D66" s="35">
        <f t="shared" ref="D66:E66" si="16">SUM(D64:D65)</f>
        <v>7670818.5069999993</v>
      </c>
      <c r="E66" s="35">
        <f t="shared" si="16"/>
        <v>6500693.6499999994</v>
      </c>
      <c r="F66" s="134"/>
      <c r="G66" s="36"/>
      <c r="H66" s="35">
        <f>SUM(H64:H65)</f>
        <v>6700693.6499999994</v>
      </c>
      <c r="I66" s="34">
        <f>SUM(I64:I65)</f>
        <v>7906818.5069999993</v>
      </c>
      <c r="J66" s="20"/>
      <c r="K66" s="33"/>
    </row>
    <row r="67" spans="1:11" ht="15.75" thickBot="1">
      <c r="A67" s="31"/>
      <c r="B67" s="30"/>
      <c r="C67" s="20"/>
      <c r="D67" s="29"/>
      <c r="E67" s="28"/>
      <c r="F67" s="128"/>
      <c r="G67" s="29"/>
      <c r="H67" s="28"/>
      <c r="I67" s="27"/>
      <c r="J67" s="20"/>
      <c r="K67" s="26"/>
    </row>
    <row r="68" spans="1:11" ht="15">
      <c r="A68" s="25"/>
      <c r="B68" s="24"/>
      <c r="C68" s="20"/>
      <c r="D68" s="23"/>
      <c r="E68" s="22"/>
      <c r="F68" s="123"/>
      <c r="G68" s="23"/>
      <c r="H68" s="22"/>
      <c r="I68" s="21"/>
      <c r="J68" s="20"/>
      <c r="K68" s="19"/>
    </row>
    <row r="69" spans="1:11" ht="15">
      <c r="A69" s="18"/>
      <c r="B69" s="17" t="s">
        <v>0</v>
      </c>
      <c r="C69" s="13"/>
      <c r="D69" s="15">
        <f t="shared" ref="D69:E69" si="17">D18+D26+D42+D54+D61+D66</f>
        <v>28925222.294999998</v>
      </c>
      <c r="E69" s="15">
        <f t="shared" si="17"/>
        <v>24512900.249999996</v>
      </c>
      <c r="F69" s="129"/>
      <c r="G69" s="16"/>
      <c r="H69" s="15">
        <f>H18+H26+H42+H54+H61+H66</f>
        <v>28811831.209999997</v>
      </c>
      <c r="I69" s="14">
        <f>I18+I26+I42+I54+I61+I66</f>
        <v>34027023.627800003</v>
      </c>
      <c r="J69" s="13"/>
      <c r="K69" s="12"/>
    </row>
    <row r="70" spans="1:11" ht="14.25" thickBot="1">
      <c r="A70" s="151"/>
      <c r="B70" s="152"/>
      <c r="C70" s="153"/>
      <c r="D70" s="154"/>
      <c r="E70" s="155"/>
      <c r="F70" s="156"/>
      <c r="G70" s="154"/>
      <c r="H70" s="155"/>
      <c r="I70" s="157"/>
      <c r="J70" s="153"/>
      <c r="K70" s="158"/>
    </row>
    <row r="71" spans="1:11" ht="15">
      <c r="A71" s="10"/>
      <c r="K71" s="9"/>
    </row>
    <row r="72" spans="1:11">
      <c r="A72" s="8"/>
      <c r="B72" s="7"/>
      <c r="C72" s="7"/>
      <c r="D72" s="7"/>
      <c r="E72" s="7"/>
      <c r="F72" s="131"/>
      <c r="G72" s="7"/>
      <c r="H72" s="7"/>
      <c r="I72" s="7"/>
      <c r="J72" s="7"/>
      <c r="K72" s="6"/>
    </row>
    <row r="73" spans="1:11" ht="14.25" thickBot="1">
      <c r="A73" s="5"/>
      <c r="B73" s="4"/>
      <c r="C73" s="4"/>
      <c r="D73" s="4"/>
      <c r="E73" s="4"/>
      <c r="F73" s="132"/>
      <c r="G73" s="4"/>
      <c r="H73" s="4"/>
      <c r="I73" s="4"/>
      <c r="J73" s="4"/>
      <c r="K73" s="3"/>
    </row>
    <row r="75" spans="1:11">
      <c r="H75" s="136"/>
    </row>
  </sheetData>
  <mergeCells count="8">
    <mergeCell ref="G6:I6"/>
    <mergeCell ref="A2:B2"/>
    <mergeCell ref="A3:B3"/>
    <mergeCell ref="A4:B4"/>
    <mergeCell ref="A5:B5"/>
    <mergeCell ref="G5:I5"/>
    <mergeCell ref="D5:F5"/>
    <mergeCell ref="D6:F6"/>
  </mergeCells>
  <printOptions horizontalCentered="1" verticalCentered="1"/>
  <pageMargins left="0.19685039370078741" right="0.19685039370078741" top="0.35433070866141736" bottom="0.35433070866141736" header="0.31496062992125984" footer="0.31496062992125984"/>
  <pageSetup paperSize="9" scale="77" orientation="portrait" r:id="rId1"/>
  <ignoredErrors>
    <ignoredError sqref="I5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29"/>
  <sheetViews>
    <sheetView workbookViewId="0">
      <selection activeCell="G7" sqref="G7"/>
    </sheetView>
  </sheetViews>
  <sheetFormatPr defaultRowHeight="15"/>
  <sheetData>
    <row r="4" spans="2:2">
      <c r="B4" t="s">
        <v>71</v>
      </c>
    </row>
    <row r="5" spans="2:2">
      <c r="B5">
        <v>1</v>
      </c>
    </row>
    <row r="6" spans="2:2">
      <c r="B6" t="s">
        <v>72</v>
      </c>
    </row>
    <row r="7" spans="2:2">
      <c r="B7" t="s">
        <v>73</v>
      </c>
    </row>
    <row r="8" spans="2:2">
      <c r="B8" t="s">
        <v>74</v>
      </c>
    </row>
    <row r="9" spans="2:2">
      <c r="B9">
        <v>1</v>
      </c>
    </row>
    <row r="10" spans="2:2">
      <c r="B10" t="s">
        <v>75</v>
      </c>
    </row>
    <row r="11" spans="2:2">
      <c r="B11" t="s">
        <v>76</v>
      </c>
    </row>
    <row r="12" spans="2:2">
      <c r="B12" t="s">
        <v>77</v>
      </c>
    </row>
    <row r="13" spans="2:2">
      <c r="B13" t="s">
        <v>78</v>
      </c>
    </row>
    <row r="14" spans="2:2">
      <c r="B14" t="s">
        <v>79</v>
      </c>
    </row>
    <row r="15" spans="2:2">
      <c r="B15" t="s">
        <v>80</v>
      </c>
    </row>
    <row r="16" spans="2:2">
      <c r="B16" t="s">
        <v>81</v>
      </c>
    </row>
    <row r="17" spans="2:2">
      <c r="B17">
        <v>9</v>
      </c>
    </row>
    <row r="18" spans="2:2">
      <c r="B18" t="s">
        <v>82</v>
      </c>
    </row>
    <row r="19" spans="2:2">
      <c r="B19" t="s">
        <v>83</v>
      </c>
    </row>
    <row r="20" spans="2:2">
      <c r="B20" t="s">
        <v>73</v>
      </c>
    </row>
    <row r="21" spans="2:2">
      <c r="B21" t="s">
        <v>74</v>
      </c>
    </row>
    <row r="22" spans="2:2">
      <c r="B22" t="s">
        <v>84</v>
      </c>
    </row>
    <row r="23" spans="2:2">
      <c r="B23">
        <v>1</v>
      </c>
    </row>
    <row r="24" spans="2:2">
      <c r="B24">
        <v>10</v>
      </c>
    </row>
    <row r="25" spans="2:2">
      <c r="B25" t="s">
        <v>85</v>
      </c>
    </row>
    <row r="26" spans="2:2">
      <c r="B26" t="s">
        <v>73</v>
      </c>
    </row>
    <row r="27" spans="2:2">
      <c r="B27" t="s">
        <v>74</v>
      </c>
    </row>
    <row r="28" spans="2:2">
      <c r="B28">
        <v>1</v>
      </c>
    </row>
    <row r="29" spans="2:2">
      <c r="B29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9"/>
  <sheetViews>
    <sheetView workbookViewId="0">
      <selection activeCell="B18" sqref="B18"/>
    </sheetView>
  </sheetViews>
  <sheetFormatPr defaultRowHeight="15"/>
  <cols>
    <col min="2" max="2" width="41.85546875" bestFit="1" customWidth="1"/>
    <col min="3" max="3" width="39.5703125" customWidth="1"/>
    <col min="5" max="5" width="11.5703125" bestFit="1" customWidth="1"/>
  </cols>
  <sheetData>
    <row r="4" spans="1:5">
      <c r="A4" s="113" t="s">
        <v>64</v>
      </c>
      <c r="B4" s="113" t="s">
        <v>105</v>
      </c>
      <c r="C4" s="113" t="s">
        <v>96</v>
      </c>
      <c r="D4" s="113" t="s">
        <v>104</v>
      </c>
      <c r="E4" s="113" t="s">
        <v>106</v>
      </c>
    </row>
    <row r="5" spans="1:5">
      <c r="A5" s="112">
        <v>1</v>
      </c>
      <c r="B5" s="114" t="s">
        <v>72</v>
      </c>
      <c r="C5" s="115" t="s">
        <v>97</v>
      </c>
      <c r="D5" s="111">
        <v>1</v>
      </c>
      <c r="E5" s="116">
        <v>20000</v>
      </c>
    </row>
    <row r="6" spans="1:5">
      <c r="A6" s="112">
        <f>A5+1</f>
        <v>2</v>
      </c>
      <c r="B6" t="s">
        <v>87</v>
      </c>
      <c r="C6" s="115" t="s">
        <v>84</v>
      </c>
      <c r="D6" s="111">
        <v>1</v>
      </c>
      <c r="E6" s="116">
        <v>20000</v>
      </c>
    </row>
    <row r="7" spans="1:5">
      <c r="A7" s="112">
        <f t="shared" ref="A7:A15" si="0">A6+1</f>
        <v>3</v>
      </c>
      <c r="B7" t="s">
        <v>88</v>
      </c>
      <c r="C7" s="115" t="s">
        <v>98</v>
      </c>
      <c r="D7" s="111">
        <v>1</v>
      </c>
      <c r="E7" s="116">
        <v>80000</v>
      </c>
    </row>
    <row r="8" spans="1:5">
      <c r="A8" s="112">
        <f t="shared" si="0"/>
        <v>4</v>
      </c>
      <c r="B8" t="s">
        <v>89</v>
      </c>
      <c r="C8" s="115" t="s">
        <v>99</v>
      </c>
      <c r="D8" s="111">
        <v>1</v>
      </c>
      <c r="E8" s="116">
        <v>80000</v>
      </c>
    </row>
    <row r="9" spans="1:5">
      <c r="A9" s="112">
        <f t="shared" si="0"/>
        <v>5</v>
      </c>
      <c r="B9" t="s">
        <v>90</v>
      </c>
      <c r="C9" s="115" t="s">
        <v>100</v>
      </c>
      <c r="D9" s="111">
        <v>1</v>
      </c>
      <c r="E9" s="116">
        <v>10000</v>
      </c>
    </row>
    <row r="10" spans="1:5">
      <c r="A10" s="112">
        <f t="shared" si="0"/>
        <v>6</v>
      </c>
      <c r="B10" t="s">
        <v>91</v>
      </c>
      <c r="C10" s="115" t="s">
        <v>101</v>
      </c>
      <c r="D10" s="111">
        <v>2</v>
      </c>
      <c r="E10" s="116">
        <v>15000</v>
      </c>
    </row>
    <row r="11" spans="1:5">
      <c r="A11" s="112">
        <f t="shared" si="0"/>
        <v>7</v>
      </c>
      <c r="B11" t="s">
        <v>92</v>
      </c>
      <c r="C11" s="115" t="s">
        <v>101</v>
      </c>
      <c r="D11" s="111">
        <v>2</v>
      </c>
      <c r="E11" s="116">
        <v>10000</v>
      </c>
    </row>
    <row r="12" spans="1:5">
      <c r="A12" s="112">
        <f t="shared" si="0"/>
        <v>8</v>
      </c>
      <c r="B12" t="s">
        <v>93</v>
      </c>
      <c r="C12" s="115" t="s">
        <v>99</v>
      </c>
      <c r="D12" s="111">
        <v>1</v>
      </c>
      <c r="E12" s="116">
        <v>57000</v>
      </c>
    </row>
    <row r="13" spans="1:5" ht="30">
      <c r="A13" s="112">
        <f t="shared" si="0"/>
        <v>9</v>
      </c>
      <c r="B13" s="110" t="s">
        <v>94</v>
      </c>
      <c r="C13" s="114" t="s">
        <v>102</v>
      </c>
      <c r="D13" s="111">
        <v>1</v>
      </c>
      <c r="E13" s="116">
        <v>20000</v>
      </c>
    </row>
    <row r="14" spans="1:5">
      <c r="A14" s="112">
        <f t="shared" si="0"/>
        <v>10</v>
      </c>
      <c r="B14" t="s">
        <v>85</v>
      </c>
      <c r="C14" s="115" t="s">
        <v>97</v>
      </c>
      <c r="D14" s="111">
        <v>1</v>
      </c>
      <c r="E14" s="116">
        <v>22000</v>
      </c>
    </row>
    <row r="15" spans="1:5">
      <c r="A15" s="112">
        <f t="shared" si="0"/>
        <v>11</v>
      </c>
      <c r="B15" t="s">
        <v>95</v>
      </c>
      <c r="C15" t="s">
        <v>103</v>
      </c>
      <c r="D15" s="111">
        <v>1</v>
      </c>
      <c r="E15" s="116"/>
    </row>
    <row r="16" spans="1:5">
      <c r="D16" t="s">
        <v>108</v>
      </c>
      <c r="E16" s="116">
        <v>50000</v>
      </c>
    </row>
    <row r="17" spans="4:5">
      <c r="D17" s="118" t="s">
        <v>107</v>
      </c>
      <c r="E17" s="117">
        <f>SUM(E5:E16)</f>
        <v>384000</v>
      </c>
    </row>
    <row r="18" spans="4:5">
      <c r="D18" t="s">
        <v>109</v>
      </c>
      <c r="E18" s="119">
        <f>E17*0.18</f>
        <v>69120</v>
      </c>
    </row>
    <row r="19" spans="4:5">
      <c r="D19" s="121" t="s">
        <v>110</v>
      </c>
      <c r="E19" s="120">
        <f>E17+E18</f>
        <v>453120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3" ma:contentTypeDescription="Create a new document." ma:contentTypeScope="" ma:versionID="b8f83e0c91785c2b412e2bb30ffdbab4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897529b79aaf90ce577bb4c197e3a3fd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BB5B78-6532-4B3A-AFF9-40E987B31874}">
  <ds:schemaRefs>
    <ds:schemaRef ds:uri="http://purl.org/dc/dcmitype/"/>
    <ds:schemaRef ds:uri="http://schemas.microsoft.com/office/2006/documentManagement/types"/>
    <ds:schemaRef ds:uri="1edca550-45ec-413d-b410-eb5899b7564f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93f5a7a4-2ad1-46b6-8cf3-ba87f7d66d3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431646F-6545-43C6-96C3-3B7E8953F5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20F684-F446-4F83-B207-FD0E625DBF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Capex (2)</vt:lpstr>
      <vt:lpstr>Sheet1</vt:lpstr>
      <vt:lpstr>Sheet2</vt:lpstr>
      <vt:lpstr>'Capex (2)'!Print_Area</vt:lpstr>
      <vt:lpstr>'Capex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 Kumbhar</dc:creator>
  <cp:lastModifiedBy>Suraj Kumbhar</cp:lastModifiedBy>
  <cp:lastPrinted>2024-10-24T11:04:05Z</cp:lastPrinted>
  <dcterms:created xsi:type="dcterms:W3CDTF">2023-12-15T07:28:12Z</dcterms:created>
  <dcterms:modified xsi:type="dcterms:W3CDTF">2024-10-24T12:06:55Z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